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★심사업무\1.용역종심제\(2024.02.00) 남양주왕숙 공공주택지구 실시설계용역 2구역\0.발주도서협의\20231114 종합심사낙찰제 사전협의 요청[남양주왕숙 실시설계용역 2구역]\공정심사처 검토\"/>
    </mc:Choice>
  </mc:AlternateContent>
  <bookViews>
    <workbookView xWindow="0" yWindow="0" windowWidth="28800" windowHeight="10605" tabRatio="739" firstSheet="2" activeTab="3"/>
  </bookViews>
  <sheets>
    <sheet name="작성요령" sheetId="61" r:id="rId1"/>
    <sheet name="참여업체" sheetId="19" r:id="rId2"/>
    <sheet name="배점기준" sheetId="18" r:id="rId3"/>
    <sheet name="종합" sheetId="253" r:id="rId4"/>
    <sheet name="#1 기술보유,사업수행방법(1,2,3)" sheetId="31" r:id="rId5"/>
    <sheet name="#2 작업 및 직원 투입계획(6)" sheetId="222" r:id="rId6"/>
    <sheet name="직원 투입계획" sheetId="223" r:id="rId7"/>
    <sheet name="#3 핵심전문가 유사실적(7)" sheetId="7" r:id="rId8"/>
    <sheet name="사책(ㅇㅇㅇ)" sheetId="254" r:id="rId9"/>
    <sheet name="도시계획분책(ㅇㅇㅇ)" sheetId="265" r:id="rId10"/>
    <sheet name="토질지질분책(ㅇㅇㅇ)" sheetId="266" r:id="rId11"/>
    <sheet name="도로및공항분책(ㅇㅇㅇ)" sheetId="267" r:id="rId12"/>
    <sheet name="토목구조분책(ㅇㅇㅇ)" sheetId="268" r:id="rId13"/>
    <sheet name="상하수도분책(ㅇㅇㅇ)" sheetId="269" r:id="rId14"/>
    <sheet name="조경계획분책(ㅇㅇㅇ)" sheetId="270" r:id="rId15"/>
    <sheet name="#4 사회적책임(8,9)" sheetId="271" r:id="rId16"/>
    <sheet name="#5 계약신뢰도(9,10,11,12)" sheetId="273" r:id="rId17"/>
  </sheets>
  <definedNames>
    <definedName name="_xlnm._FilterDatabase" localSheetId="16" hidden="1">'#5 계약신뢰도(9,10,11,12)'!$D$3:$J$4</definedName>
    <definedName name="_xlnm.Print_Area" localSheetId="4">'#1 기술보유,사업수행방법(1,2,3)'!$A$1:$J$19</definedName>
    <definedName name="_xlnm.Print_Area" localSheetId="5">'#2 작업 및 직원 투입계획(6)'!$A$1:$Y$21</definedName>
    <definedName name="_xlnm.Print_Area" localSheetId="7">'#3 핵심전문가 유사실적(7)'!$A$1:$L$9</definedName>
    <definedName name="_xlnm.Print_Area" localSheetId="15">'#4 사회적책임(8,9)'!$A$1:$H$25</definedName>
    <definedName name="_xlnm.Print_Area" localSheetId="16">'#5 계약신뢰도(9,10,11,12)'!$A$1:$K$18</definedName>
    <definedName name="_xlnm.Print_Area" localSheetId="11">'도로및공항분책(ㅇㅇㅇ)'!$A$1:$O$20</definedName>
    <definedName name="_xlnm.Print_Area" localSheetId="9">'도시계획분책(ㅇㅇㅇ)'!$A$1:$O$20</definedName>
    <definedName name="_xlnm.Print_Area" localSheetId="8">'사책(ㅇㅇㅇ)'!$A$1:$O$20</definedName>
    <definedName name="_xlnm.Print_Area" localSheetId="13">'상하수도분책(ㅇㅇㅇ)'!$A$1:$O$20</definedName>
    <definedName name="_xlnm.Print_Area" localSheetId="14">'조경계획분책(ㅇㅇㅇ)'!$A$1:$O$20</definedName>
    <definedName name="_xlnm.Print_Area" localSheetId="6">'직원 투입계획'!$A$1:$M$143</definedName>
    <definedName name="_xlnm.Print_Area" localSheetId="1">참여업체!$A$1:$I$8</definedName>
    <definedName name="_xlnm.Print_Area" localSheetId="12">'토목구조분책(ㅇㅇㅇ)'!$A$1:$O$20</definedName>
    <definedName name="_xlnm.Print_Area" localSheetId="10">'토질지질분책(ㅇㅇㅇ)'!$A$1:$O$20</definedName>
  </definedNames>
  <calcPr calcId="162913" calcOnSave="0"/>
</workbook>
</file>

<file path=xl/calcChain.xml><?xml version="1.0" encoding="utf-8"?>
<calcChain xmlns="http://schemas.openxmlformats.org/spreadsheetml/2006/main">
  <c r="I19" i="31" l="1"/>
  <c r="C70" i="18"/>
  <c r="E18" i="18"/>
  <c r="D33" i="18"/>
  <c r="D32" i="18"/>
  <c r="D31" i="18"/>
  <c r="D30" i="18"/>
  <c r="D29" i="18"/>
  <c r="D28" i="18"/>
  <c r="E20" i="18"/>
  <c r="F11" i="253"/>
  <c r="F10" i="253"/>
  <c r="J17" i="273"/>
  <c r="F12" i="253" s="1"/>
  <c r="E12" i="271" l="1"/>
  <c r="E11" i="271"/>
  <c r="E10" i="271"/>
  <c r="E9" i="271"/>
  <c r="E8" i="271"/>
  <c r="B24" i="271"/>
  <c r="F12" i="271"/>
  <c r="E25" i="271" s="1"/>
  <c r="F11" i="271"/>
  <c r="E24" i="271" s="1"/>
  <c r="F10" i="271"/>
  <c r="E23" i="271" s="1"/>
  <c r="F9" i="271"/>
  <c r="E22" i="271" s="1"/>
  <c r="F8" i="271"/>
  <c r="E21" i="271" s="1"/>
  <c r="B12" i="271"/>
  <c r="B25" i="271" s="1"/>
  <c r="B11" i="271"/>
  <c r="B10" i="271"/>
  <c r="B23" i="271" s="1"/>
  <c r="B9" i="271"/>
  <c r="B22" i="271" s="1"/>
  <c r="B8" i="271"/>
  <c r="B21" i="271" s="1"/>
  <c r="K8" i="7"/>
  <c r="J8" i="7"/>
  <c r="I8" i="7"/>
  <c r="H8" i="7"/>
  <c r="G8" i="7"/>
  <c r="F8" i="7"/>
  <c r="E4" i="7"/>
  <c r="L6" i="270"/>
  <c r="J6" i="270"/>
  <c r="N6" i="270" s="1"/>
  <c r="L5" i="270"/>
  <c r="J5" i="270"/>
  <c r="N5" i="270" s="1"/>
  <c r="N20" i="270" s="1"/>
  <c r="L6" i="269"/>
  <c r="J6" i="269"/>
  <c r="N6" i="269" s="1"/>
  <c r="N5" i="269"/>
  <c r="L5" i="269"/>
  <c r="J5" i="269"/>
  <c r="L6" i="268"/>
  <c r="J6" i="268"/>
  <c r="N6" i="268" s="1"/>
  <c r="L5" i="268"/>
  <c r="J5" i="268"/>
  <c r="N5" i="268" s="1"/>
  <c r="N20" i="268" s="1"/>
  <c r="L6" i="267"/>
  <c r="J6" i="267"/>
  <c r="N6" i="267" s="1"/>
  <c r="N5" i="267"/>
  <c r="N20" i="267" s="1"/>
  <c r="L5" i="267"/>
  <c r="J5" i="267"/>
  <c r="L6" i="266"/>
  <c r="J6" i="266"/>
  <c r="N6" i="266" s="1"/>
  <c r="L5" i="266"/>
  <c r="J5" i="266"/>
  <c r="N5" i="266" s="1"/>
  <c r="N20" i="266" s="1"/>
  <c r="L6" i="265"/>
  <c r="J6" i="265"/>
  <c r="N6" i="265" s="1"/>
  <c r="L5" i="265"/>
  <c r="J5" i="265"/>
  <c r="N5" i="265" s="1"/>
  <c r="N20" i="265" s="1"/>
  <c r="L6" i="254"/>
  <c r="J6" i="254"/>
  <c r="G8" i="271" l="1"/>
  <c r="F4" i="271" s="1"/>
  <c r="F8" i="253" s="1"/>
  <c r="F21" i="271"/>
  <c r="F17" i="271"/>
  <c r="F9" i="253" s="1"/>
  <c r="N20" i="269"/>
  <c r="N6" i="254"/>
  <c r="K7" i="7" l="1"/>
  <c r="J7" i="7"/>
  <c r="I7" i="7"/>
  <c r="H7" i="7"/>
  <c r="G7" i="7"/>
  <c r="F7" i="7"/>
  <c r="H141" i="223" l="1"/>
  <c r="H140" i="223"/>
  <c r="H134" i="223"/>
  <c r="H133" i="223"/>
  <c r="H127" i="223"/>
  <c r="H126" i="223"/>
  <c r="H120" i="223"/>
  <c r="H119" i="223"/>
  <c r="H113" i="223"/>
  <c r="H112" i="223"/>
  <c r="H106" i="223"/>
  <c r="H105" i="223"/>
  <c r="H97" i="223"/>
  <c r="H96" i="223"/>
  <c r="H90" i="223"/>
  <c r="H89" i="223"/>
  <c r="H83" i="223"/>
  <c r="H82" i="223"/>
  <c r="H76" i="223"/>
  <c r="H75" i="223"/>
  <c r="H69" i="223"/>
  <c r="H68" i="223"/>
  <c r="H62" i="223"/>
  <c r="H61" i="223"/>
  <c r="H53" i="223"/>
  <c r="H52" i="223"/>
  <c r="H46" i="223"/>
  <c r="H45" i="223"/>
  <c r="H39" i="223"/>
  <c r="H38" i="223"/>
  <c r="H32" i="223"/>
  <c r="H31" i="223"/>
  <c r="H25" i="223"/>
  <c r="H24" i="223"/>
  <c r="H18" i="223"/>
  <c r="H17" i="223"/>
  <c r="H9" i="223"/>
  <c r="M7" i="223"/>
  <c r="J25" i="223" s="1"/>
  <c r="I7" i="222"/>
  <c r="P7" i="222" s="1"/>
  <c r="W7" i="222" s="1"/>
  <c r="H7" i="222"/>
  <c r="O7" i="222" s="1"/>
  <c r="V7" i="222" s="1"/>
  <c r="G7" i="222"/>
  <c r="N7" i="222" s="1"/>
  <c r="U7" i="222" s="1"/>
  <c r="F7" i="222"/>
  <c r="M7" i="222" s="1"/>
  <c r="T7" i="222" s="1"/>
  <c r="E7" i="222"/>
  <c r="L7" i="222" s="1"/>
  <c r="S7" i="222" s="1"/>
  <c r="D7" i="222"/>
  <c r="K7" i="222" s="1"/>
  <c r="R7" i="222" s="1"/>
  <c r="I6" i="222"/>
  <c r="P6" i="222" s="1"/>
  <c r="W6" i="222" s="1"/>
  <c r="H6" i="222"/>
  <c r="O6" i="222" s="1"/>
  <c r="V6" i="222" s="1"/>
  <c r="G6" i="222"/>
  <c r="N6" i="222" s="1"/>
  <c r="U6" i="222" s="1"/>
  <c r="F6" i="222"/>
  <c r="M6" i="222" s="1"/>
  <c r="T6" i="222" s="1"/>
  <c r="E6" i="222"/>
  <c r="L6" i="222" s="1"/>
  <c r="S6" i="222" s="1"/>
  <c r="D6" i="222"/>
  <c r="K6" i="222" s="1"/>
  <c r="R6" i="222" s="1"/>
  <c r="G15" i="31"/>
  <c r="F5" i="253" s="1"/>
  <c r="H9" i="31"/>
  <c r="F4" i="253" s="1"/>
  <c r="E13" i="253"/>
  <c r="J119" i="223" l="1"/>
  <c r="J112" i="223"/>
  <c r="J140" i="223"/>
  <c r="J126" i="223"/>
  <c r="J105" i="223"/>
  <c r="J133" i="223"/>
  <c r="J106" i="223"/>
  <c r="J113" i="223"/>
  <c r="J120" i="223"/>
  <c r="J127" i="223"/>
  <c r="J134" i="223"/>
  <c r="J141" i="223"/>
  <c r="J61" i="223"/>
  <c r="J68" i="223"/>
  <c r="J75" i="223"/>
  <c r="J82" i="223"/>
  <c r="J89" i="223"/>
  <c r="J96" i="223"/>
  <c r="J62" i="223"/>
  <c r="J69" i="223"/>
  <c r="J76" i="223"/>
  <c r="J83" i="223"/>
  <c r="J90" i="223"/>
  <c r="J97" i="223"/>
  <c r="J45" i="223"/>
  <c r="J52" i="223"/>
  <c r="J46" i="223"/>
  <c r="J53" i="223"/>
  <c r="J38" i="223"/>
  <c r="J39" i="223"/>
  <c r="M81" i="223"/>
  <c r="M118" i="223"/>
  <c r="J9" i="223"/>
  <c r="M16" i="223"/>
  <c r="M51" i="223"/>
  <c r="M88" i="223"/>
  <c r="M132" i="223"/>
  <c r="J31" i="223"/>
  <c r="M23" i="223"/>
  <c r="M60" i="223"/>
  <c r="M104" i="223"/>
  <c r="M139" i="223"/>
  <c r="J17" i="223"/>
  <c r="J24" i="223"/>
  <c r="J26" i="223" s="1"/>
  <c r="M44" i="223"/>
  <c r="J18" i="223"/>
  <c r="M30" i="223"/>
  <c r="M74" i="223"/>
  <c r="M111" i="223"/>
  <c r="J32" i="223"/>
  <c r="M37" i="223"/>
  <c r="M67" i="223"/>
  <c r="M95" i="223"/>
  <c r="M125" i="223"/>
  <c r="J8" i="223"/>
  <c r="J77" i="223" l="1"/>
  <c r="J10" i="223"/>
  <c r="J142" i="223"/>
  <c r="J54" i="223"/>
  <c r="I8" i="222" s="1"/>
  <c r="I9" i="222" s="1"/>
  <c r="I10" i="222" s="1"/>
  <c r="J84" i="223"/>
  <c r="J128" i="223"/>
  <c r="J19" i="223"/>
  <c r="J33" i="223"/>
  <c r="J98" i="223"/>
  <c r="P8" i="222" s="1"/>
  <c r="P9" i="222" s="1"/>
  <c r="P10" i="222" s="1"/>
  <c r="J70" i="223"/>
  <c r="J135" i="223"/>
  <c r="J114" i="223"/>
  <c r="J40" i="223"/>
  <c r="J47" i="223"/>
  <c r="J91" i="223"/>
  <c r="J63" i="223"/>
  <c r="J107" i="223"/>
  <c r="J121" i="223"/>
  <c r="F3" i="253" l="1"/>
  <c r="T8" i="222" l="1"/>
  <c r="H8" i="222"/>
  <c r="O8" i="222"/>
  <c r="R8" i="222" l="1"/>
  <c r="U8" i="222"/>
  <c r="L5" i="254" l="1"/>
  <c r="J5" i="254"/>
  <c r="N5" i="254" l="1"/>
  <c r="N20" i="254" s="1"/>
  <c r="M8" i="222" l="1"/>
  <c r="E8" i="222"/>
  <c r="W8" i="222" l="1"/>
  <c r="W9" i="222" s="1"/>
  <c r="W10" i="222" s="1"/>
  <c r="V8" i="222" l="1"/>
  <c r="H8" i="223" l="1"/>
  <c r="S8" i="222" l="1"/>
  <c r="S9" i="222" s="1"/>
  <c r="S10" i="222" s="1"/>
  <c r="D8" i="222"/>
  <c r="D9" i="222" l="1"/>
  <c r="D10" i="222" s="1"/>
  <c r="F8" i="222"/>
  <c r="T9" i="222" l="1"/>
  <c r="T10" i="222" s="1"/>
  <c r="I51" i="18"/>
  <c r="H51" i="18"/>
  <c r="G51" i="18"/>
  <c r="F51" i="18"/>
  <c r="F52" i="18" s="1"/>
  <c r="E51" i="18"/>
  <c r="E52" i="18" s="1"/>
  <c r="F9" i="7" s="1"/>
  <c r="E57" i="18" l="1"/>
  <c r="K9" i="7" s="1"/>
  <c r="E53" i="18"/>
  <c r="G9" i="7" s="1"/>
  <c r="E54" i="18"/>
  <c r="H9" i="7" s="1"/>
  <c r="E55" i="18"/>
  <c r="I9" i="7" s="1"/>
  <c r="E56" i="18"/>
  <c r="J9" i="7" s="1"/>
  <c r="E9" i="7" l="1"/>
  <c r="E47" i="18" l="1"/>
  <c r="E46" i="18"/>
  <c r="E45" i="18"/>
  <c r="E44" i="18"/>
  <c r="E43" i="18"/>
  <c r="E42" i="18"/>
  <c r="E33" i="18"/>
  <c r="E39" i="18"/>
  <c r="E40" i="18"/>
  <c r="E38" i="18"/>
  <c r="E37" i="18"/>
  <c r="E36" i="18"/>
  <c r="E35" i="18"/>
  <c r="E41" i="18" l="1"/>
  <c r="E34" i="18"/>
  <c r="I37" i="18"/>
  <c r="H37" i="18"/>
  <c r="F37" i="18"/>
  <c r="G37" i="18"/>
  <c r="I39" i="18"/>
  <c r="H39" i="18"/>
  <c r="F39" i="18"/>
  <c r="G39" i="18"/>
  <c r="I33" i="18"/>
  <c r="H33" i="18"/>
  <c r="F33" i="18"/>
  <c r="G33" i="18"/>
  <c r="I38" i="18"/>
  <c r="H38" i="18"/>
  <c r="G38" i="18"/>
  <c r="F38" i="18"/>
  <c r="I42" i="18"/>
  <c r="H42" i="18"/>
  <c r="F42" i="18"/>
  <c r="G42" i="18"/>
  <c r="I46" i="18"/>
  <c r="H46" i="18"/>
  <c r="F46" i="18"/>
  <c r="G46" i="18"/>
  <c r="I36" i="18"/>
  <c r="H36" i="18"/>
  <c r="G36" i="18"/>
  <c r="F36" i="18"/>
  <c r="I44" i="18"/>
  <c r="H44" i="18"/>
  <c r="F44" i="18"/>
  <c r="G44" i="18"/>
  <c r="I45" i="18"/>
  <c r="H45" i="18"/>
  <c r="G45" i="18"/>
  <c r="F45" i="18"/>
  <c r="I35" i="18"/>
  <c r="H35" i="18"/>
  <c r="F35" i="18"/>
  <c r="G35" i="18"/>
  <c r="G34" i="18" s="1"/>
  <c r="I40" i="18"/>
  <c r="H40" i="18"/>
  <c r="G40" i="18"/>
  <c r="F40" i="18"/>
  <c r="I43" i="18"/>
  <c r="H43" i="18"/>
  <c r="G43" i="18"/>
  <c r="F43" i="18"/>
  <c r="I47" i="18"/>
  <c r="H47" i="18"/>
  <c r="G47" i="18"/>
  <c r="F47" i="18"/>
  <c r="E26" i="18"/>
  <c r="I57" i="18"/>
  <c r="H57" i="18"/>
  <c r="G57" i="18"/>
  <c r="F57" i="18"/>
  <c r="I49" i="18"/>
  <c r="H49" i="18"/>
  <c r="G49" i="18"/>
  <c r="F49" i="18"/>
  <c r="E49" i="18"/>
  <c r="E5" i="7" s="1"/>
  <c r="F7" i="253" s="1"/>
  <c r="I34" i="18" l="1"/>
  <c r="H34" i="18"/>
  <c r="H41" i="18"/>
  <c r="I41" i="18"/>
  <c r="G41" i="18"/>
  <c r="F34" i="18"/>
  <c r="F41" i="18"/>
  <c r="I26" i="18"/>
  <c r="H26" i="18"/>
  <c r="F26" i="18"/>
  <c r="G26" i="18"/>
  <c r="D39" i="18"/>
  <c r="D46" i="18" s="1"/>
  <c r="D56" i="18" s="1"/>
  <c r="D36" i="18"/>
  <c r="D43" i="18" s="1"/>
  <c r="D53" i="18" s="1"/>
  <c r="I52" i="18"/>
  <c r="I53" i="18"/>
  <c r="I54" i="18"/>
  <c r="I55" i="18"/>
  <c r="I56" i="18"/>
  <c r="H52" i="18"/>
  <c r="H53" i="18"/>
  <c r="H54" i="18"/>
  <c r="H55" i="18"/>
  <c r="H56" i="18"/>
  <c r="G52" i="18"/>
  <c r="G53" i="18"/>
  <c r="G54" i="18"/>
  <c r="G55" i="18"/>
  <c r="G56" i="18"/>
  <c r="F53" i="18"/>
  <c r="F54" i="18"/>
  <c r="F55" i="18"/>
  <c r="F56" i="18"/>
  <c r="D38" i="18" l="1"/>
  <c r="D45" i="18" s="1"/>
  <c r="D55" i="18" s="1"/>
  <c r="D35" i="18"/>
  <c r="D42" i="18" s="1"/>
  <c r="D52" i="18" s="1"/>
  <c r="D37" i="18"/>
  <c r="D44" i="18" s="1"/>
  <c r="D54" i="18" s="1"/>
  <c r="D40" i="18"/>
  <c r="D47" i="18" s="1"/>
  <c r="D57" i="18" s="1"/>
  <c r="C8" i="222" l="1"/>
  <c r="C9" i="222" l="1"/>
  <c r="C10" i="222" s="1"/>
  <c r="E16" i="222"/>
  <c r="F15" i="222"/>
  <c r="G14" i="222"/>
  <c r="H13" i="222"/>
  <c r="E13" i="222" l="1"/>
  <c r="F14" i="222"/>
  <c r="E14" i="222"/>
  <c r="G13" i="222"/>
  <c r="F13" i="222"/>
  <c r="E15" i="222"/>
  <c r="H16" i="222"/>
  <c r="H15" i="222"/>
  <c r="G16" i="222"/>
  <c r="H14" i="222"/>
  <c r="G15" i="222"/>
  <c r="F16" i="222"/>
  <c r="G8" i="222" l="1"/>
  <c r="K8" i="222"/>
  <c r="L8" i="222"/>
  <c r="H9" i="222"/>
  <c r="H10" i="222" s="1"/>
  <c r="E9" i="222"/>
  <c r="E10" i="222" s="1"/>
  <c r="O9" i="222" l="1"/>
  <c r="O10" i="222" s="1"/>
  <c r="K9" i="222"/>
  <c r="K10" i="222" s="1"/>
  <c r="G9" i="222"/>
  <c r="G10" i="222" s="1"/>
  <c r="F9" i="222"/>
  <c r="F10" i="222" s="1"/>
  <c r="V9" i="222"/>
  <c r="V10" i="222" s="1"/>
  <c r="N8" i="222"/>
  <c r="M9" i="222"/>
  <c r="M10" i="222" s="1"/>
  <c r="L9" i="222"/>
  <c r="L10" i="222" s="1"/>
  <c r="U9" i="222"/>
  <c r="U10" i="222" s="1"/>
  <c r="R9" i="222"/>
  <c r="R10" i="222" s="1"/>
  <c r="X10" i="222" l="1"/>
  <c r="J10" i="222"/>
  <c r="N9" i="222"/>
  <c r="N10" i="222" s="1"/>
  <c r="Q10" i="222" s="1"/>
  <c r="F6" i="253" l="1"/>
  <c r="F13" i="253" s="1"/>
  <c r="D14" i="18" l="1"/>
  <c r="E30" i="18" l="1"/>
  <c r="E29" i="18"/>
  <c r="E32" i="18"/>
  <c r="E31" i="18"/>
  <c r="E28" i="18"/>
  <c r="E27" i="18" l="1"/>
  <c r="I32" i="18"/>
  <c r="H32" i="18"/>
  <c r="G32" i="18"/>
  <c r="F32" i="18"/>
  <c r="I28" i="18"/>
  <c r="H28" i="18"/>
  <c r="G28" i="18"/>
  <c r="F28" i="18"/>
  <c r="I29" i="18"/>
  <c r="H29" i="18"/>
  <c r="F29" i="18"/>
  <c r="G29" i="18"/>
  <c r="I31" i="18"/>
  <c r="H31" i="18"/>
  <c r="F31" i="18"/>
  <c r="G31" i="18"/>
  <c r="I30" i="18"/>
  <c r="H30" i="18"/>
  <c r="G30" i="18"/>
  <c r="F30" i="18"/>
  <c r="H27" i="18" l="1"/>
  <c r="G27" i="18"/>
  <c r="I27" i="18"/>
  <c r="F27" i="18"/>
</calcChain>
</file>

<file path=xl/sharedStrings.xml><?xml version="1.0" encoding="utf-8"?>
<sst xmlns="http://schemas.openxmlformats.org/spreadsheetml/2006/main" count="888" uniqueCount="315">
  <si>
    <t>번호</t>
    <phoneticPr fontId="23" type="noConversion"/>
  </si>
  <si>
    <t>참여용역명</t>
    <phoneticPr fontId="4" type="noConversion"/>
  </si>
  <si>
    <t>사업개요</t>
    <phoneticPr fontId="23" type="noConversion"/>
  </si>
  <si>
    <t>비고</t>
    <phoneticPr fontId="23" type="noConversion"/>
  </si>
  <si>
    <t>참여기간
(일)</t>
    <phoneticPr fontId="23" type="noConversion"/>
  </si>
  <si>
    <t>합계</t>
    <phoneticPr fontId="23" type="noConversion"/>
  </si>
  <si>
    <t>참여용역</t>
    <phoneticPr fontId="4" type="noConversion"/>
  </si>
  <si>
    <t>용역중지일</t>
    <phoneticPr fontId="23" type="noConversion"/>
  </si>
  <si>
    <t>중지사유</t>
    <phoneticPr fontId="23" type="noConversion"/>
  </si>
  <si>
    <t>용역계약일</t>
    <phoneticPr fontId="23" type="noConversion"/>
  </si>
  <si>
    <t>용역준공일</t>
    <phoneticPr fontId="23" type="noConversion"/>
  </si>
  <si>
    <t>합    계</t>
    <phoneticPr fontId="23" type="noConversion"/>
  </si>
  <si>
    <t>계약금액
(백만원)</t>
    <phoneticPr fontId="23" type="noConversion"/>
  </si>
  <si>
    <t>업체명</t>
    <phoneticPr fontId="4" type="noConversion"/>
  </si>
  <si>
    <t>평가</t>
    <phoneticPr fontId="4" type="noConversion"/>
  </si>
  <si>
    <t>세부항목</t>
    <phoneticPr fontId="4" type="noConversion"/>
  </si>
  <si>
    <t>점수</t>
    <phoneticPr fontId="4" type="noConversion"/>
  </si>
  <si>
    <t>비율</t>
    <phoneticPr fontId="4" type="noConversion"/>
  </si>
  <si>
    <t>구분</t>
    <phoneticPr fontId="4" type="noConversion"/>
  </si>
  <si>
    <t>지분율</t>
    <phoneticPr fontId="4" type="noConversion"/>
  </si>
  <si>
    <t>1순위</t>
    <phoneticPr fontId="4" type="noConversion"/>
  </si>
  <si>
    <t>소계</t>
    <phoneticPr fontId="4" type="noConversion"/>
  </si>
  <si>
    <t>항목</t>
    <phoneticPr fontId="4" type="noConversion"/>
  </si>
  <si>
    <t>비고</t>
    <phoneticPr fontId="4" type="noConversion"/>
  </si>
  <si>
    <t>항      목</t>
    <phoneticPr fontId="4" type="noConversion"/>
  </si>
  <si>
    <t>분야1</t>
    <phoneticPr fontId="4" type="noConversion"/>
  </si>
  <si>
    <t>분야2</t>
    <phoneticPr fontId="4" type="noConversion"/>
  </si>
  <si>
    <t>분야3</t>
    <phoneticPr fontId="4" type="noConversion"/>
  </si>
  <si>
    <t>분야4</t>
    <phoneticPr fontId="4" type="noConversion"/>
  </si>
  <si>
    <t>분야5</t>
    <phoneticPr fontId="4" type="noConversion"/>
  </si>
  <si>
    <t>배점</t>
    <phoneticPr fontId="4" type="noConversion"/>
  </si>
  <si>
    <t>1. 점수입력시              색으로 표시된 부분에 입력하도록 하고, 산식으로 계산된 부분은 입력하지 않습니다.</t>
    <phoneticPr fontId="4" type="noConversion"/>
  </si>
  <si>
    <t>해당분야</t>
    <phoneticPr fontId="4" type="noConversion"/>
  </si>
  <si>
    <t>계약기간
(일)</t>
    <phoneticPr fontId="23" type="noConversion"/>
  </si>
  <si>
    <t>잔여기간
(일)</t>
    <phoneticPr fontId="23" type="noConversion"/>
  </si>
  <si>
    <t>구분</t>
    <phoneticPr fontId="23" type="noConversion"/>
  </si>
  <si>
    <t>배점기준</t>
    <phoneticPr fontId="23" type="noConversion"/>
  </si>
  <si>
    <t>소계</t>
    <phoneticPr fontId="4" type="noConversion"/>
  </si>
  <si>
    <t>항     목</t>
    <phoneticPr fontId="4" type="noConversion"/>
  </si>
  <si>
    <t>구 분</t>
    <phoneticPr fontId="4" type="noConversion"/>
  </si>
  <si>
    <t xml:space="preserve">2. 각 실적 입력 시트에  </t>
    <phoneticPr fontId="4" type="noConversion"/>
  </si>
  <si>
    <t>4. 만약 평가지침과 본 평가표 양식의 차이가 발생할 시에는 평가지침의 내용을 따릅니다.</t>
    <phoneticPr fontId="4" type="noConversion"/>
  </si>
  <si>
    <t xml:space="preserve">6. 평가부서에서는 업체에서 제출한 작성표를 근거로 관련 증빙자료 검증 후 점수를 조정할 수 있습니다. </t>
    <phoneticPr fontId="4" type="noConversion"/>
  </si>
  <si>
    <t>7. 엑셀수식오류 및 업체의 양식임의변경으로 발생될 수 있는 오류에 대하여는 당사에서 책임지지 않으니, 
    업체산정점수와 엑셀산출점수를 확인 후 제출바랍니다.</t>
    <phoneticPr fontId="4" type="noConversion"/>
  </si>
  <si>
    <t>8. 본 엑셀양식은 가로인쇄로 작성되어 있으며  인쇄후 평가서 제본시에는 접지않고 세로로 편철하여 제출하시기 바랍니다.</t>
    <phoneticPr fontId="4" type="noConversion"/>
  </si>
  <si>
    <t>종  합  평  가  표</t>
    <phoneticPr fontId="4" type="noConversion"/>
  </si>
  <si>
    <t>분야6</t>
    <phoneticPr fontId="4" type="noConversion"/>
  </si>
  <si>
    <t>벌점여부</t>
    <phoneticPr fontId="23" type="noConversion"/>
  </si>
  <si>
    <t>사업책임</t>
    <phoneticPr fontId="23" type="noConversion"/>
  </si>
  <si>
    <t>분야별책임</t>
    <phoneticPr fontId="23" type="noConversion"/>
  </si>
  <si>
    <t>분야별참여</t>
    <phoneticPr fontId="4" type="noConversion"/>
  </si>
  <si>
    <t>분야별실무</t>
    <phoneticPr fontId="4" type="noConversion"/>
  </si>
  <si>
    <t xml:space="preserve">공고일기준 잔여과업기간이 3개월이상인 용역에 대하여 작성합니다. </t>
    <phoneticPr fontId="23" type="noConversion"/>
  </si>
  <si>
    <t>점수</t>
    <phoneticPr fontId="4" type="noConversion"/>
  </si>
  <si>
    <t>사업책임기술자</t>
    <phoneticPr fontId="4" type="noConversion"/>
  </si>
  <si>
    <t>실적</t>
    <phoneticPr fontId="4" type="noConversion"/>
  </si>
  <si>
    <t>분야별책임기술자</t>
    <phoneticPr fontId="4" type="noConversion"/>
  </si>
  <si>
    <t>감점</t>
    <phoneticPr fontId="4" type="noConversion"/>
  </si>
  <si>
    <t>참여</t>
    <phoneticPr fontId="4" type="noConversion"/>
  </si>
  <si>
    <t>미참여</t>
    <phoneticPr fontId="4" type="noConversion"/>
  </si>
  <si>
    <t>사업책임</t>
    <phoneticPr fontId="4" type="noConversion"/>
  </si>
  <si>
    <t>분야별참여기술자</t>
    <phoneticPr fontId="4" type="noConversion"/>
  </si>
  <si>
    <t>실무기술자</t>
    <phoneticPr fontId="4" type="noConversion"/>
  </si>
  <si>
    <t>총 계</t>
    <phoneticPr fontId="4" type="noConversion"/>
  </si>
  <si>
    <t>PQ입찰공고일</t>
    <phoneticPr fontId="23" type="noConversion"/>
  </si>
  <si>
    <t>배점</t>
  </si>
  <si>
    <t>비고</t>
  </si>
  <si>
    <t>합 계</t>
  </si>
  <si>
    <t>용역계약일</t>
    <phoneticPr fontId="23" type="noConversion"/>
  </si>
  <si>
    <t>토목구조</t>
    <phoneticPr fontId="4" type="noConversion"/>
  </si>
  <si>
    <t>번호</t>
    <phoneticPr fontId="23" type="noConversion"/>
  </si>
  <si>
    <t>참여용역명</t>
    <phoneticPr fontId="4" type="noConversion"/>
  </si>
  <si>
    <t>사업개요</t>
    <phoneticPr fontId="23" type="noConversion"/>
  </si>
  <si>
    <t>발주청</t>
    <phoneticPr fontId="23" type="noConversion"/>
  </si>
  <si>
    <t>계약금액
(백만원)</t>
    <phoneticPr fontId="4" type="noConversion"/>
  </si>
  <si>
    <t>용역기간</t>
    <phoneticPr fontId="4" type="noConversion"/>
  </si>
  <si>
    <t>용역참여기간</t>
    <phoneticPr fontId="23" type="noConversion"/>
  </si>
  <si>
    <t>과업면적
(㎡)</t>
    <phoneticPr fontId="4" type="noConversion"/>
  </si>
  <si>
    <t>면적계수</t>
    <phoneticPr fontId="4" type="noConversion"/>
  </si>
  <si>
    <t>참여
 전문분야</t>
    <phoneticPr fontId="23" type="noConversion"/>
  </si>
  <si>
    <t>적용
건수</t>
    <phoneticPr fontId="23" type="noConversion"/>
  </si>
  <si>
    <t>비고</t>
    <phoneticPr fontId="23" type="noConversion"/>
  </si>
  <si>
    <t>용역
착수일</t>
    <phoneticPr fontId="23" type="noConversion"/>
  </si>
  <si>
    <t>용역
준공(예정)일</t>
    <phoneticPr fontId="23" type="noConversion"/>
  </si>
  <si>
    <t>참여
개시일</t>
    <phoneticPr fontId="23" type="noConversion"/>
  </si>
  <si>
    <t>참여
종료일</t>
    <phoneticPr fontId="23" type="noConversion"/>
  </si>
  <si>
    <t>주1)</t>
    <phoneticPr fontId="23" type="noConversion"/>
  </si>
  <si>
    <t>주2)</t>
    <phoneticPr fontId="4" type="noConversion"/>
  </si>
  <si>
    <t>참여기술인이 발주청 및 건설엔지니어링 등 수행한 용역을 기초로 해당 양식을 사용하여 작성합니다.</t>
    <phoneticPr fontId="23" type="noConversion"/>
  </si>
  <si>
    <t>주3)</t>
  </si>
  <si>
    <t>발주청에서 직접 자체설계한 실적은 감독관리건수에 포함하여 작성합니다.</t>
    <phoneticPr fontId="23" type="noConversion"/>
  </si>
  <si>
    <t>주4)</t>
  </si>
  <si>
    <t>주5)</t>
  </si>
  <si>
    <t>용역중지기간은 용역기간 및 참여기간에 포함시키지 않습니다.</t>
    <phoneticPr fontId="23" type="noConversion"/>
  </si>
  <si>
    <t>주6)</t>
  </si>
  <si>
    <t>용역실적증명서(원본 또는 사본)를 첨부하고, 실적대조를 위하여 양식에 작성된 연번을 반드시 기재하여 연번 순서대로 제본하여야 합니다.</t>
    <phoneticPr fontId="23" type="noConversion"/>
  </si>
  <si>
    <t>주7)</t>
  </si>
  <si>
    <t>용역실적증명서의 참여기술인 명단이 누락 되었거나, 참여기술인 명단에 해당 참여기술인이 누락된 경우에는 해당실적을 인정하지 않습니다.</t>
    <phoneticPr fontId="23" type="noConversion"/>
  </si>
  <si>
    <t>주8)</t>
  </si>
  <si>
    <t>토질지질</t>
    <phoneticPr fontId="4" type="noConversion"/>
  </si>
  <si>
    <t>상하수도</t>
    <phoneticPr fontId="4" type="noConversion"/>
  </si>
  <si>
    <t>□ 사업책임기술인 권 재 완 (㈜건화)</t>
    <phoneticPr fontId="4" type="noConversion"/>
  </si>
  <si>
    <t>한국토지주택공사</t>
    <phoneticPr fontId="4" type="noConversion"/>
  </si>
  <si>
    <t xml:space="preserve">  기술자 평가</t>
    <phoneticPr fontId="4" type="noConversion"/>
  </si>
  <si>
    <t xml:space="preserve">5. '배점'시트는 평가점수산정시 필요한 기준들을 기입한 시트로 참고만 합니다. </t>
    <phoneticPr fontId="4" type="noConversion"/>
  </si>
  <si>
    <t>10. 엑셀서식오류 등 작성양식과 관련된 문의 사항은 공정심사처 (055-922-5707, 5708)로 문의 바랍니다.</t>
    <phoneticPr fontId="4" type="noConversion"/>
  </si>
  <si>
    <t>3. 각 기술인별 시트의 유사용역 제외금액란에는 공고시 유사용역 범위 외에 해당하는 용역금액을 기입합니다.</t>
    <phoneticPr fontId="4" type="noConversion"/>
  </si>
  <si>
    <t>색으로 표시된 셀은 집계표의 참조셀이므로 삭제하면 안됩니다.</t>
    <phoneticPr fontId="4" type="noConversion"/>
  </si>
  <si>
    <t>9. 추가로 증빙자료의 설명이 필요할시에는 임의양식으로 작성, 제출하시기 바랍니다.</t>
    <phoneticPr fontId="4" type="noConversion"/>
  </si>
  <si>
    <t>주) 공동도급인 경우에는 업체명과 각 해당 지분율을 입력합니다.</t>
    <phoneticPr fontId="4" type="noConversion"/>
  </si>
  <si>
    <t>평가점수</t>
    <phoneticPr fontId="4" type="noConversion"/>
  </si>
  <si>
    <t>평 가 항 목</t>
    <phoneticPr fontId="4" type="noConversion"/>
  </si>
  <si>
    <t>최대 -2점</t>
    <phoneticPr fontId="4" type="noConversion"/>
  </si>
  <si>
    <t>#1</t>
    <phoneticPr fontId="4" type="noConversion"/>
  </si>
  <si>
    <t>평가내용</t>
    <phoneticPr fontId="4" type="noConversion"/>
  </si>
  <si>
    <t>제출</t>
  </si>
  <si>
    <t>입찰공고일</t>
    <phoneticPr fontId="4" type="noConversion"/>
  </si>
  <si>
    <t>주관사</t>
    <phoneticPr fontId="4" type="noConversion"/>
  </si>
  <si>
    <t>부관사1</t>
    <phoneticPr fontId="4" type="noConversion"/>
  </si>
  <si>
    <t>부관사2</t>
    <phoneticPr fontId="4" type="noConversion"/>
  </si>
  <si>
    <t>부관사3</t>
    <phoneticPr fontId="4" type="noConversion"/>
  </si>
  <si>
    <t>부관사4</t>
    <phoneticPr fontId="4" type="noConversion"/>
  </si>
  <si>
    <t>종합기술제안서 배점기준 (정량평가)</t>
    <phoneticPr fontId="4" type="noConversion"/>
  </si>
  <si>
    <t>조경계획</t>
    <phoneticPr fontId="4" type="noConversion"/>
  </si>
  <si>
    <t>내용</t>
    <phoneticPr fontId="4" type="noConversion"/>
  </si>
  <si>
    <t>발주금액(천원)</t>
    <phoneticPr fontId="4" type="noConversion"/>
  </si>
  <si>
    <t>도시계획</t>
    <phoneticPr fontId="4" type="noConversion"/>
  </si>
  <si>
    <t>도로및공항</t>
    <phoneticPr fontId="4" type="noConversion"/>
  </si>
  <si>
    <t>분야별 기술인
평가가중치</t>
    <phoneticPr fontId="4" type="noConversion"/>
  </si>
  <si>
    <t>#2</t>
    <phoneticPr fontId="4" type="noConversion"/>
  </si>
  <si>
    <t>#3</t>
    <phoneticPr fontId="4" type="noConversion"/>
  </si>
  <si>
    <t>수행능력</t>
    <phoneticPr fontId="4" type="noConversion"/>
  </si>
  <si>
    <t>기술보유
(10점)</t>
    <phoneticPr fontId="4" type="noConversion"/>
  </si>
  <si>
    <t>1.기술적이행능력 평가서 점수</t>
    <phoneticPr fontId="4" type="noConversion"/>
  </si>
  <si>
    <t>-0.2점/건</t>
    <phoneticPr fontId="4" type="noConversion"/>
  </si>
  <si>
    <t>2.사업목적의 이해도 
및 방법론</t>
    <phoneticPr fontId="4" type="noConversion"/>
  </si>
  <si>
    <t>사업수행방법
(7점)</t>
    <phoneticPr fontId="4" type="noConversion"/>
  </si>
  <si>
    <t>전문가 역량
(10점)</t>
    <phoneticPr fontId="4" type="noConversion"/>
  </si>
  <si>
    <t>사회적 책임
(최대 ±2점)</t>
    <phoneticPr fontId="4" type="noConversion"/>
  </si>
  <si>
    <t>평가 관련 신뢰도
(최대 -10점)</t>
    <phoneticPr fontId="4" type="noConversion"/>
  </si>
  <si>
    <t>-8 ~ -10점</t>
    <phoneticPr fontId="4" type="noConversion"/>
  </si>
  <si>
    <t>작업 및 
직원 투입 계획
(10점)</t>
    <phoneticPr fontId="4" type="noConversion"/>
  </si>
  <si>
    <t>+2.0점</t>
    <phoneticPr fontId="4" type="noConversion"/>
  </si>
  <si>
    <t>-3점</t>
    <phoneticPr fontId="4" type="noConversion"/>
  </si>
  <si>
    <t>기술적이행능력 평가서 점수</t>
    <phoneticPr fontId="4" type="noConversion"/>
  </si>
  <si>
    <t>배점기준</t>
    <phoneticPr fontId="4" type="noConversion"/>
  </si>
  <si>
    <t>최근 2년간 기 수행한 설계의 안정성 검토결과
‘부적정’판정 건수(LH용역에 한함)</t>
    <phoneticPr fontId="4" type="noConversion"/>
  </si>
  <si>
    <t>부적정
판정건수</t>
    <phoneticPr fontId="4" type="noConversion"/>
  </si>
  <si>
    <t>3-1. 중소·신생기업 참여 (0.5점)</t>
    <phoneticPr fontId="4" type="noConversion"/>
  </si>
  <si>
    <t>신생기업에 해당하는 업체가 공동이행으로 참여</t>
    <phoneticPr fontId="4" type="noConversion"/>
  </si>
  <si>
    <t>참여여부</t>
    <phoneticPr fontId="4" type="noConversion"/>
  </si>
  <si>
    <t>㈜ㅇㅇ엔지니어링</t>
    <phoneticPr fontId="4" type="noConversion"/>
  </si>
  <si>
    <t>참여</t>
  </si>
  <si>
    <t>(신생기업 참여시 작성)</t>
    <phoneticPr fontId="4" type="noConversion"/>
  </si>
  <si>
    <t>3-2. 하도급 시행계획서 제출 (0.5점)</t>
    <phoneticPr fontId="4" type="noConversion"/>
  </si>
  <si>
    <t>하도급 시행비율 이상시 하도급율에 따라 평가</t>
    <phoneticPr fontId="4" type="noConversion"/>
  </si>
  <si>
    <t>시행계획서
제출여부</t>
    <phoneticPr fontId="4" type="noConversion"/>
  </si>
  <si>
    <t>하도급
시행비율</t>
    <phoneticPr fontId="4" type="noConversion"/>
  </si>
  <si>
    <t>하도급율</t>
    <phoneticPr fontId="4" type="noConversion"/>
  </si>
  <si>
    <t>(하도급 시행계획서 제출시 작성)</t>
    <phoneticPr fontId="4" type="noConversion"/>
  </si>
  <si>
    <t>2-3.설계의 안전성 검토결과 
(감점)</t>
    <phoneticPr fontId="4" type="noConversion"/>
  </si>
  <si>
    <t>3.용역 수행 조직의 
운영 방법</t>
    <phoneticPr fontId="4" type="noConversion"/>
  </si>
  <si>
    <t>3-2.중소기업 상생발전</t>
    <phoneticPr fontId="4" type="noConversion"/>
  </si>
  <si>
    <t>6. 직원 투입 계획</t>
    <phoneticPr fontId="4" type="noConversion"/>
  </si>
  <si>
    <t>6.직원 투입 계획 (10점)</t>
    <phoneticPr fontId="4" type="noConversion"/>
  </si>
  <si>
    <t>용역계약서사본, 참여기술인명단 등 현재 수행중인 용역현황을 파악할 수 있는 증빙서류를 첨부합니다.</t>
    <phoneticPr fontId="23" type="noConversion"/>
  </si>
  <si>
    <t>해당 용역기간</t>
    <phoneticPr fontId="23" type="noConversion"/>
  </si>
  <si>
    <t>사업책임
기술인</t>
    <phoneticPr fontId="23" type="noConversion"/>
  </si>
  <si>
    <t>분야별 책임기술인</t>
    <phoneticPr fontId="4" type="noConversion"/>
  </si>
  <si>
    <t>분야별 참여기술인</t>
    <phoneticPr fontId="4" type="noConversion"/>
  </si>
  <si>
    <t>소계</t>
    <phoneticPr fontId="4" type="noConversion"/>
  </si>
  <si>
    <t>중복기간
(개월)</t>
    <phoneticPr fontId="23" type="noConversion"/>
  </si>
  <si>
    <t>중복비율</t>
    <phoneticPr fontId="23" type="noConversion"/>
  </si>
  <si>
    <t>평가</t>
    <phoneticPr fontId="23" type="noConversion"/>
  </si>
  <si>
    <t>분야별 실무기술인</t>
    <phoneticPr fontId="4" type="noConversion"/>
  </si>
  <si>
    <t>기입란이 부족한 경우 행 삽입,삭제가 가능하며, 행삽입,삭제시 실적이 합계에서 누락되지 않도록 반드시 확인(#2번 시트) 주의해야 합니다</t>
    <phoneticPr fontId="23" type="noConversion"/>
  </si>
  <si>
    <t>현재 중지중인 용역에 대하여도 모두 기재하시기 바라며, 중복금액 합계나 중복적용 건수에는 반영하지 않습니다. 
이 경우 중지일 및 중지사유 기재. 공사발주 완료된 경우는 확인할수 있는 근거서류를 제시한 경우만 인정합니다.</t>
    <phoneticPr fontId="23" type="noConversion"/>
  </si>
  <si>
    <t>사업책임기술인, 분야별책임기술인, 분야별참여기술인, 분야별실무기술인 별로 작성합니다.</t>
    <phoneticPr fontId="23" type="noConversion"/>
  </si>
  <si>
    <t>주1) 사업책임기술인, 분야별책임기술인별로 작성합니다.</t>
    <phoneticPr fontId="23" type="noConversion"/>
  </si>
  <si>
    <t>주2) PQ서류 제출일기준 잔여과업기간이 3개월이상인 용역에 대하여 작성합니다.</t>
    <phoneticPr fontId="23" type="noConversion"/>
  </si>
  <si>
    <t>주3) 용역계약서사본, 참여기술인명단 등 현재 수행중인 용역현황을 파악할 수 있는 증빙서류를 첨부합니다.</t>
    <phoneticPr fontId="23" type="noConversion"/>
  </si>
  <si>
    <t>주4) 현재 중지중인 용역에 대하여도 모두 기재하시기 바라며, 이 경우 중지일 및 중지사유 기재. 공사발주 완료된 경우는 확인할 수 있는 근거서류를 제출합니다.</t>
    <phoneticPr fontId="23" type="noConversion"/>
  </si>
  <si>
    <t>주2)</t>
    <phoneticPr fontId="23" type="noConversion"/>
  </si>
  <si>
    <t>주4)</t>
    <phoneticPr fontId="23" type="noConversion"/>
  </si>
  <si>
    <t>주5)</t>
    <phoneticPr fontId="23" type="noConversion"/>
  </si>
  <si>
    <t>주3)</t>
    <phoneticPr fontId="23" type="noConversion"/>
  </si>
  <si>
    <t>분야별가중치</t>
    <phoneticPr fontId="4" type="noConversion"/>
  </si>
  <si>
    <t>▣ 직원 투입 계획(집중참여도)</t>
    <phoneticPr fontId="4" type="noConversion"/>
  </si>
  <si>
    <t>1) 사업책임기술인 (3점)</t>
    <phoneticPr fontId="4" type="noConversion"/>
  </si>
  <si>
    <t>2) 분야별 책임기술인 (4점)</t>
    <phoneticPr fontId="4" type="noConversion"/>
  </si>
  <si>
    <t>0000 공공주택지구 조사설계용역</t>
    <phoneticPr fontId="4" type="noConversion"/>
  </si>
  <si>
    <t xml:space="preserve">3) 분야별 참여기술인(2점)  </t>
    <phoneticPr fontId="4" type="noConversion"/>
  </si>
  <si>
    <t xml:space="preserve">4) 분야별 실무기술인(1점)  </t>
    <phoneticPr fontId="4" type="noConversion"/>
  </si>
  <si>
    <t>□ 도시계획분야 책임기술인 ㅇㅇㅇ (㈜ㅇㅇ엔지니어링)</t>
    <phoneticPr fontId="4" type="noConversion"/>
  </si>
  <si>
    <t>□ 토질지질분야 책임기술인 ㅇㅇㅇ (㈜ㅇㅇ엔지니어링)</t>
    <phoneticPr fontId="4" type="noConversion"/>
  </si>
  <si>
    <t>□ 도로및공항분야 책임기술인 ㅇㅇㅇ (㈜ㅇㅇ엔지니어링)</t>
    <phoneticPr fontId="4" type="noConversion"/>
  </si>
  <si>
    <t>□ 토목구조분야 책임기술인 ㅇㅇㅇ (㈜ㅇㅇ엔지니어링)</t>
    <phoneticPr fontId="4" type="noConversion"/>
  </si>
  <si>
    <t>□ 상하수도분야 책임기술인 ㅇㅇㅇ (㈜ㅇㅇ엔지니어링)</t>
    <phoneticPr fontId="4" type="noConversion"/>
  </si>
  <si>
    <t>□ 조경계획분야 책임기술인 ㅇㅇㅇ (㈜ㅇㅇ엔지니어링)</t>
    <phoneticPr fontId="4" type="noConversion"/>
  </si>
  <si>
    <t>□ 도시계획분야 참여기술인 ㅇㅇㅇ (㈜ㅇㅇ엔지니어링)</t>
    <phoneticPr fontId="4" type="noConversion"/>
  </si>
  <si>
    <t>□ 토질지질분야 참여기술인 ㅇㅇㅇ (㈜ㅇㅇ엔지니어링)</t>
    <phoneticPr fontId="4" type="noConversion"/>
  </si>
  <si>
    <t>□ 도로및공항분야 참여기술인 ㅇㅇㅇ (㈜ㅇㅇ엔지니어링)</t>
    <phoneticPr fontId="4" type="noConversion"/>
  </si>
  <si>
    <t>□ 토목구조분야 참여기술인 ㅇㅇㅇ (㈜ㅇㅇ엔지니어링)</t>
    <phoneticPr fontId="4" type="noConversion"/>
  </si>
  <si>
    <t>□ 상하수도분야 참여기술인 ㅇㅇㅇ (㈜ㅇㅇ엔지니어링)</t>
    <phoneticPr fontId="4" type="noConversion"/>
  </si>
  <si>
    <t>□ 조경계획분야 참여기술인 ㅇㅇㅇ (㈜ㅇㅇ엔지니어링)</t>
    <phoneticPr fontId="4" type="noConversion"/>
  </si>
  <si>
    <t>□ 도시계획분야 실무기술인 ㅇㅇㅇ (㈜ㅇㅇ엔지니어링)</t>
    <phoneticPr fontId="4" type="noConversion"/>
  </si>
  <si>
    <t>□ 토질지질분야 실무기술인 ㅇㅇㅇ (㈜ㅇㅇ엔지니어링)</t>
    <phoneticPr fontId="4" type="noConversion"/>
  </si>
  <si>
    <t>□ 도로및공항분야 실무기술인 ㅇㅇㅇ (㈜ㅇㅇ엔지니어링)</t>
    <phoneticPr fontId="4" type="noConversion"/>
  </si>
  <si>
    <t>□ 토목구조분야 실무기술인 ㅇㅇㅇ (㈜ㅇㅇ엔지니어링)</t>
    <phoneticPr fontId="4" type="noConversion"/>
  </si>
  <si>
    <t>□ 상하수도분야 실무기술인 ㅇㅇㅇ (㈜ㅇㅇ엔지니어링)</t>
    <phoneticPr fontId="4" type="noConversion"/>
  </si>
  <si>
    <t>□ 조경계획분야 실무기술인 ㅇㅇㅇ (㈜ㅇㅇ엔지니어링)</t>
    <phoneticPr fontId="4" type="noConversion"/>
  </si>
  <si>
    <t>7.핵심전문가 유사실적</t>
    <phoneticPr fontId="4" type="noConversion"/>
  </si>
  <si>
    <t>7-1.핵심전문가 유사실적 
양적 평가</t>
    <phoneticPr fontId="4" type="noConversion"/>
  </si>
  <si>
    <t>7.핵심전문가 유사실적 (10점)</t>
    <phoneticPr fontId="4" type="noConversion"/>
  </si>
  <si>
    <t>사업책임 기술인</t>
    <phoneticPr fontId="4" type="noConversion"/>
  </si>
  <si>
    <t>분야별 책임기술인</t>
    <phoneticPr fontId="4" type="noConversion"/>
  </si>
  <si>
    <t>실적건수</t>
    <phoneticPr fontId="4" type="noConversion"/>
  </si>
  <si>
    <t>평가</t>
    <phoneticPr fontId="4" type="noConversion"/>
  </si>
  <si>
    <t>평가항목</t>
    <phoneticPr fontId="4" type="noConversion"/>
  </si>
  <si>
    <t>합계</t>
    <phoneticPr fontId="4" type="noConversion"/>
  </si>
  <si>
    <t>-</t>
    <phoneticPr fontId="4" type="noConversion"/>
  </si>
  <si>
    <t>신고자의 실적에 해당하는 양식을 사용하여 작성합니다. 합계건수가 #3번 시트에 입력되도록 확인합니다.</t>
    <phoneticPr fontId="23" type="noConversion"/>
  </si>
  <si>
    <t>과업참여기간이 30일 이상인 용역 참여건의 참여기간(일)을 365일로 나누어 면적계수를 곱하여 실적건수를 산정합니다.</t>
    <phoneticPr fontId="23" type="noConversion"/>
  </si>
  <si>
    <t>기입란은 행 삽입,삭제가 가능하며, 행삽입,삭제시 실적이 합계에서 누락되지 않도록 반드시 확인(#3번 시트) 주의해야 합니다.</t>
    <phoneticPr fontId="4" type="noConversion"/>
  </si>
  <si>
    <t>ㅇㅇㅇㅇ 공공주택지구 조사설계용역</t>
    <phoneticPr fontId="4" type="noConversion"/>
  </si>
  <si>
    <t>▣ 종합기술제안서 평가 참가업체</t>
    <phoneticPr fontId="4" type="noConversion"/>
  </si>
  <si>
    <t>ㅇㅇㅇ 공공주택지구 조사설계용역</t>
    <phoneticPr fontId="4" type="noConversion"/>
  </si>
  <si>
    <t xml:space="preserve">
</t>
    <phoneticPr fontId="4" type="noConversion"/>
  </si>
  <si>
    <t>▣ 용역 수행실적 (사업책임기술인 ㅇㅇㅇ)</t>
    <phoneticPr fontId="23" type="noConversion"/>
  </si>
  <si>
    <t>▣ 용역 수행실적 (도시계획 분야책임기술인 ㅇㅇㅇ)</t>
    <phoneticPr fontId="23" type="noConversion"/>
  </si>
  <si>
    <t>▣ 용역 수행실적 (토질지질 분야책임기술인 ㅇㅇㅇ)</t>
    <phoneticPr fontId="23" type="noConversion"/>
  </si>
  <si>
    <t>▣ 용역 수행실적 (도로및공항 분야책임기술인 ㅇㅇㅇ)</t>
    <phoneticPr fontId="23" type="noConversion"/>
  </si>
  <si>
    <t>▣ 용역 수행실적 (토목구조 분야책임기술인 ㅇㅇㅇ)</t>
    <phoneticPr fontId="23" type="noConversion"/>
  </si>
  <si>
    <t>▣ 용역 수행실적 (상하수도 분야책임기술인 ㅇㅇㅇ)</t>
    <phoneticPr fontId="23" type="noConversion"/>
  </si>
  <si>
    <t>▣ 용역 수행실적 (조경계획 분야책임기술인 ㅇㅇㅇ)</t>
    <phoneticPr fontId="23" type="noConversion"/>
  </si>
  <si>
    <t>#4</t>
    <phoneticPr fontId="4" type="noConversion"/>
  </si>
  <si>
    <t>8.인력고용 (가점)</t>
    <phoneticPr fontId="4" type="noConversion"/>
  </si>
  <si>
    <t>9.공정거래 (감점)</t>
    <phoneticPr fontId="4" type="noConversion"/>
  </si>
  <si>
    <t>건설기술인 신규고용률</t>
    <phoneticPr fontId="4" type="noConversion"/>
  </si>
  <si>
    <t>신규
고용률</t>
    <phoneticPr fontId="4" type="noConversion"/>
  </si>
  <si>
    <t>공정거래관련법 위반 행위유형 및 조치정도</t>
    <phoneticPr fontId="4" type="noConversion"/>
  </si>
  <si>
    <t>▣ 공정거래법 위반 행위 및 조치정도</t>
    <phoneticPr fontId="23" type="noConversion"/>
  </si>
  <si>
    <t>참여 업체</t>
    <phoneticPr fontId="4" type="noConversion"/>
  </si>
  <si>
    <t>합계</t>
    <phoneticPr fontId="4" type="noConversion"/>
  </si>
  <si>
    <t>10.평가의 공정성·적정성 저해우려 사항</t>
    <phoneticPr fontId="4" type="noConversion"/>
  </si>
  <si>
    <t>11.제안서 작성위반</t>
    <phoneticPr fontId="4" type="noConversion"/>
  </si>
  <si>
    <t>12.LH 3급 퇴직자 과업참여</t>
    <phoneticPr fontId="4" type="noConversion"/>
  </si>
  <si>
    <t>▣ 건설기술인 신규고용률</t>
    <phoneticPr fontId="23" type="noConversion"/>
  </si>
  <si>
    <t>평가위원 사전접촉</t>
    <phoneticPr fontId="4" type="noConversion"/>
  </si>
  <si>
    <t>평가위원 사전설명</t>
    <phoneticPr fontId="4" type="noConversion"/>
  </si>
  <si>
    <t>감점
(당해평가)</t>
    <phoneticPr fontId="4" type="noConversion"/>
  </si>
  <si>
    <t xml:space="preserve"> 평가위원 선정이후 사전접촉이 있었던 경우
 (제3자를 통한 사전접촉 포함)</t>
    <phoneticPr fontId="4" type="noConversion"/>
  </si>
  <si>
    <t xml:space="preserve"> 평가위원 선정 대상자에 대한 당해 평가 관련 사전설명이 있었던 경우 (제3자를 통한 사전설명 포함)</t>
    <phoneticPr fontId="4" type="noConversion"/>
  </si>
  <si>
    <t>평가 관련 
비리, 부정행위</t>
    <phoneticPr fontId="4" type="noConversion"/>
  </si>
  <si>
    <t xml:space="preserve"> 평가와 관련하여 평가 당시 소속직원(퇴직자 포함)이 비리행위 또는 부정행위를 한 사실이 있는 경우</t>
    <phoneticPr fontId="4" type="noConversion"/>
  </si>
  <si>
    <t>제한규격 위반</t>
    <phoneticPr fontId="4" type="noConversion"/>
  </si>
  <si>
    <t>제한규격(Size) 위반 시 1.0점 감점 
(단, 해당 도서 규격의 가로, 세로 5% 이내의 오차를 허용)</t>
    <phoneticPr fontId="4" type="noConversion"/>
  </si>
  <si>
    <t>작성 위반</t>
    <phoneticPr fontId="4" type="noConversion"/>
  </si>
  <si>
    <t>10.평가의 공정성·적정성 저해우려 사항 (감점)</t>
    <phoneticPr fontId="4" type="noConversion"/>
  </si>
  <si>
    <t>11.제안서 작성 위반 (감점)</t>
    <phoneticPr fontId="4" type="noConversion"/>
  </si>
  <si>
    <t xml:space="preserve">  - 기준쪽수 초과 또는 미달  : 쪽당 0.2점
  - 색도(컬러) 사용          : 쪽당 0.2점
  - 바탕면, 여백부 등의 치장 : 쪽당 0.2점
  - 익명 작성 위반           : 건당 0.2점</t>
    <phoneticPr fontId="4" type="noConversion"/>
  </si>
  <si>
    <t>주관사, 공동참여(공동이행, 분담이행) 중 구성사 중 
1개 업체라도 1인이상 LH 퇴직시 직급 기준 3급 퇴직자
(LH 퇴직일로부터 입찰공고일 기준 3년이내인 자)가 
당해용역 과업참여시 감점 부여</t>
    <phoneticPr fontId="4" type="noConversion"/>
  </si>
  <si>
    <t>3급 퇴직자
과업참여</t>
    <phoneticPr fontId="4" type="noConversion"/>
  </si>
  <si>
    <t>해당</t>
    <phoneticPr fontId="4" type="noConversion"/>
  </si>
  <si>
    <t>미해당</t>
  </si>
  <si>
    <t>미해당</t>
    <phoneticPr fontId="4" type="noConversion"/>
  </si>
  <si>
    <t>LH 3급 퇴직자 
과업참여</t>
    <phoneticPr fontId="4" type="noConversion"/>
  </si>
  <si>
    <t>#5</t>
    <phoneticPr fontId="4" type="noConversion"/>
  </si>
  <si>
    <t>2.설계의 안전성 검토결과 (감점)</t>
    <phoneticPr fontId="4" type="noConversion"/>
  </si>
  <si>
    <t>3.중소기업 상생발전 (1점)</t>
    <phoneticPr fontId="4" type="noConversion"/>
  </si>
  <si>
    <t>12.LH 3급 퇴직자 과업참여 (감점)</t>
    <phoneticPr fontId="4" type="noConversion"/>
  </si>
  <si>
    <t>2.사업목적의 이해도 및 방법론</t>
    <phoneticPr fontId="4" type="noConversion"/>
  </si>
  <si>
    <t>2-3.설계의 안전성 검토결과</t>
    <phoneticPr fontId="4" type="noConversion"/>
  </si>
  <si>
    <t>-0.2점/건</t>
    <phoneticPr fontId="4" type="noConversion"/>
  </si>
  <si>
    <t>부적정 판정건수</t>
    <phoneticPr fontId="4" type="noConversion"/>
  </si>
  <si>
    <t>3.용역 수행 조직의 운영 방법</t>
    <phoneticPr fontId="4" type="noConversion"/>
  </si>
  <si>
    <t>3-2.중소기업 상생발전</t>
    <phoneticPr fontId="4" type="noConversion"/>
  </si>
  <si>
    <t>신생기업</t>
    <phoneticPr fontId="4" type="noConversion"/>
  </si>
  <si>
    <t>하도급률</t>
    <phoneticPr fontId="4" type="noConversion"/>
  </si>
  <si>
    <t>미시행</t>
    <phoneticPr fontId="4" type="noConversion"/>
  </si>
  <si>
    <t>6.직원 투입 계획</t>
    <phoneticPr fontId="4" type="noConversion"/>
  </si>
  <si>
    <t>구분</t>
    <phoneticPr fontId="4" type="noConversion"/>
  </si>
  <si>
    <t>중복비율</t>
    <phoneticPr fontId="4" type="noConversion"/>
  </si>
  <si>
    <t>7-1.핵심전문가 유사실적</t>
    <phoneticPr fontId="4" type="noConversion"/>
  </si>
  <si>
    <t>사업책임기술인</t>
    <phoneticPr fontId="4" type="noConversion"/>
  </si>
  <si>
    <t>분야별책임기술인</t>
    <phoneticPr fontId="4" type="noConversion"/>
  </si>
  <si>
    <t>소계</t>
    <phoneticPr fontId="4" type="noConversion"/>
  </si>
  <si>
    <t>8.인력고용</t>
    <phoneticPr fontId="4" type="noConversion"/>
  </si>
  <si>
    <t>신규고용률</t>
    <phoneticPr fontId="4" type="noConversion"/>
  </si>
  <si>
    <t>점수</t>
    <phoneticPr fontId="4" type="noConversion"/>
  </si>
  <si>
    <t>9.공정거래</t>
    <phoneticPr fontId="4" type="noConversion"/>
  </si>
  <si>
    <t>최대 -2점</t>
    <phoneticPr fontId="4" type="noConversion"/>
  </si>
  <si>
    <t>입찰담합 등 공동행위</t>
    <phoneticPr fontId="4" type="noConversion"/>
  </si>
  <si>
    <t>시정명령</t>
    <phoneticPr fontId="4" type="noConversion"/>
  </si>
  <si>
    <t>과징금 10억미만</t>
    <phoneticPr fontId="4" type="noConversion"/>
  </si>
  <si>
    <t>과징금 10억이상</t>
    <phoneticPr fontId="4" type="noConversion"/>
  </si>
  <si>
    <t>법인고발</t>
    <phoneticPr fontId="4" type="noConversion"/>
  </si>
  <si>
    <t>법인 및 개인고발</t>
    <phoneticPr fontId="4" type="noConversion"/>
  </si>
  <si>
    <t>기타 공정거래법 위반행위</t>
    <phoneticPr fontId="4" type="noConversion"/>
  </si>
  <si>
    <t>고발</t>
    <phoneticPr fontId="4" type="noConversion"/>
  </si>
  <si>
    <t>과징금</t>
    <phoneticPr fontId="4" type="noConversion"/>
  </si>
  <si>
    <t>-8 ~ -10점</t>
    <phoneticPr fontId="4" type="noConversion"/>
  </si>
  <si>
    <t>-3점</t>
    <phoneticPr fontId="4" type="noConversion"/>
  </si>
  <si>
    <t>사전접촉</t>
    <phoneticPr fontId="4" type="noConversion"/>
  </si>
  <si>
    <t>사전설명</t>
    <phoneticPr fontId="4" type="noConversion"/>
  </si>
  <si>
    <t>비리, 부정행위</t>
    <phoneticPr fontId="4" type="noConversion"/>
  </si>
  <si>
    <t>-0.2점/쪽</t>
    <phoneticPr fontId="4" type="noConversion"/>
  </si>
  <si>
    <t>익명성 위반</t>
    <phoneticPr fontId="4" type="noConversion"/>
  </si>
  <si>
    <t>3급 퇴직자 과업참여</t>
    <phoneticPr fontId="4" type="noConversion"/>
  </si>
  <si>
    <t>1.기술적 이행능력 평가서</t>
    <phoneticPr fontId="4" type="noConversion"/>
  </si>
  <si>
    <t>기술적이행능력점수</t>
    <phoneticPr fontId="4" type="noConversion"/>
  </si>
  <si>
    <t>+2점</t>
    <phoneticPr fontId="4" type="noConversion"/>
  </si>
  <si>
    <t>1.품질보증 및 관리체계 (10점)</t>
    <phoneticPr fontId="4" type="noConversion"/>
  </si>
  <si>
    <t>종합기술제안서(정량평가) 평가표 작성 요령</t>
    <phoneticPr fontId="4" type="noConversion"/>
  </si>
  <si>
    <t>정성평가 점수 합산하여 업체별 순위에 따라 총점 차등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</si>
</sst>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_ "/>
    <numFmt numFmtId="177" formatCode="0.00_ "/>
    <numFmt numFmtId="178" formatCode="0.0%"/>
    <numFmt numFmtId="179" formatCode="_-* #,##0.0_-;\-* #,##0.0_-;_-* &quot;-&quot;_-;_-@_-"/>
    <numFmt numFmtId="180" formatCode="_-* #,##0.00_-;\-* #,##0.00_-;_-* &quot;-&quot;_-;_-@_-"/>
    <numFmt numFmtId="181" formatCode="General&quot;건이상&quot;"/>
    <numFmt numFmtId="182" formatCode="General&quot;건미만&quot;"/>
    <numFmt numFmtId="183" formatCode="General&quot;명&quot;"/>
    <numFmt numFmtId="184" formatCode="0_);[Red]\(0\)"/>
    <numFmt numFmtId="185" formatCode="0.0_);[Red]\(0.0\)"/>
    <numFmt numFmtId="186" formatCode="0.00_);[Red]\(0.00\)"/>
    <numFmt numFmtId="187" formatCode="#,##0_ "/>
    <numFmt numFmtId="188" formatCode="0%&quot;이&quot;&quot;상&quot;"/>
    <numFmt numFmtId="189" formatCode="0%&quot;미&quot;&quot;만&quot;"/>
    <numFmt numFmtId="190" formatCode="#,##0&quot;천&quot;&quot;원&quot;"/>
    <numFmt numFmtId="191" formatCode="#,##0&quot;만㎡&quot;"/>
    <numFmt numFmtId="192" formatCode="00&quot;개&quot;&quot;월&quot;"/>
    <numFmt numFmtId="193" formatCode="00.00&quot;개&quot;&quot;월&quot;"/>
    <numFmt numFmtId="194" formatCode="0.00%&quot;이상&quot;"/>
    <numFmt numFmtId="195" formatCode="###0_);[Red]\(###0\)"/>
    <numFmt numFmtId="196" formatCode="_ * #,##0_ ;_ * \-#,##0_ ;_ * &quot;-&quot;_ ;_ @_ "/>
    <numFmt numFmtId="197" formatCode="_(&quot;$&quot;* #,##0.0_);_(&quot;$&quot;* &quot;₩&quot;&quot;₩&quot;&quot;₩&quot;&quot;₩&quot;\(#,##0.0&quot;₩&quot;&quot;₩&quot;&quot;₩&quot;&quot;₩&quot;\);_(&quot;$&quot;* &quot;-&quot;??_);_(@_)"/>
    <numFmt numFmtId="198" formatCode="_ * #,##0.00_ ;_ * \-#,##0.00_ ;_ * &quot;-&quot;??_ ;_ @_ "/>
    <numFmt numFmtId="199" formatCode="_ * #,##0_ ;_ * &quot;₩&quot;&quot;₩&quot;&quot;₩&quot;\-#,##0_ ;_ * &quot;-&quot;_ ;_ @_ "/>
    <numFmt numFmtId="200" formatCode="_ &quot;SFr.&quot;\ * #,##0.00_ ;_ &quot;SFr.&quot;\ * \-#,##0.00_ ;_ &quot;SFr.&quot;\ * &quot;-&quot;??_ ;_ @_ "/>
    <numFmt numFmtId="201" formatCode="_ &quot;₩&quot;* #,##0.00_ ;_ &quot;₩&quot;* &quot;₩&quot;&quot;₩&quot;&quot;₩&quot;&quot;₩&quot;\-#,##0.00_ ;_ &quot;₩&quot;* &quot;-&quot;??_ ;_ @_ "/>
    <numFmt numFmtId="202" formatCode="#,##0;[Red]&quot;-&quot;#,##0"/>
    <numFmt numFmtId="203" formatCode="&quot;₩&quot;#,##0;&quot;₩&quot;&quot;₩&quot;&quot;₩&quot;&quot;₩&quot;\-#,##0"/>
    <numFmt numFmtId="204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205" formatCode="_-* #,##0\ _D_M_-;\-* #,##0\ _D_M_-;_-* &quot;-&quot;\ _D_M_-;_-@_-"/>
    <numFmt numFmtId="206" formatCode="_-* #,##0.00\ _D_M_-;\-* #,##0.00\ _D_M_-;_-* &quot;-&quot;??\ _D_M_-;_-@_-"/>
    <numFmt numFmtId="207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208" formatCode="_-[$€-2]* #,##0.00_-;\-[$€-2]* #,##0.00_-;_-[$€-2]* &quot;-&quot;??_-"/>
    <numFmt numFmtId="209" formatCode="#."/>
    <numFmt numFmtId="210" formatCode="##.##&quot;%&quot;"/>
    <numFmt numFmtId="211" formatCode="%#.00"/>
    <numFmt numFmtId="212" formatCode="#,##0&quot;£&quot;_);[Red]\(#,##0&quot;£&quot;\)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#,##0.0"/>
    <numFmt numFmtId="216" formatCode="_-&quot;$&quot;* #,##0_-;\-&quot;$&quot;* #,##0_-;_-&quot;$&quot;* &quot;-&quot;_-;_-@_-"/>
    <numFmt numFmtId="217" formatCode="_-&quot;$&quot;* #,##0.00_-;\-&quot;$&quot;* #,##0.00_-;_-&quot;$&quot;* &quot;-&quot;??_-;_-@_-"/>
    <numFmt numFmtId="218" formatCode="_-* #,##0_-;&quot;₩&quot;&quot;₩&quot;&quot;₩&quot;&quot;₩&quot;&quot;₩&quot;&quot;₩&quot;&quot;₩&quot;&quot;₩&quot;&quot;₩&quot;&quot;₩&quot;&quot;₩&quot;\-* #,##0_-;_-* &quot;-&quot;_-;_-@_-"/>
    <numFmt numFmtId="219" formatCode="&quot;₩&quot;#,##0;&quot;₩&quot;\-#,##0"/>
    <numFmt numFmtId="220" formatCode="#,##0_);[Red]\(#,##0\)"/>
    <numFmt numFmtId="221" formatCode="0%&quot;이&quot;&quot;하&quot;"/>
    <numFmt numFmtId="222" formatCode="0%&quot;초&quot;&quot;과&quot;"/>
    <numFmt numFmtId="223" formatCode="0%&quot;이상&quot;"/>
    <numFmt numFmtId="224" formatCode="0_ "/>
    <numFmt numFmtId="225" formatCode="0.0000_ "/>
    <numFmt numFmtId="226" formatCode="#,##0.0000_ "/>
    <numFmt numFmtId="227" formatCode="0\ &quot;건&quot;"/>
    <numFmt numFmtId="228" formatCode="0_ ;[Red]\-0\ "/>
    <numFmt numFmtId="229" formatCode="0.0000"/>
  </numFmts>
  <fonts count="12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"/>
      <family val="1"/>
      <charset val="129"/>
    </font>
    <font>
      <sz val="13"/>
      <name val="바탕"/>
      <family val="1"/>
      <charset val="129"/>
    </font>
    <font>
      <sz val="10"/>
      <name val="바탕"/>
      <family val="1"/>
      <charset val="129"/>
    </font>
    <font>
      <sz val="16"/>
      <name val="바탕"/>
      <family val="1"/>
      <charset val="129"/>
    </font>
    <font>
      <sz val="14"/>
      <name val="바탕"/>
      <family val="1"/>
      <charset val="129"/>
    </font>
    <font>
      <b/>
      <sz val="18"/>
      <name val="돋움체"/>
      <family val="3"/>
      <charset val="129"/>
    </font>
    <font>
      <b/>
      <sz val="12"/>
      <name val="돋움체"/>
      <family val="3"/>
      <charset val="129"/>
    </font>
    <font>
      <sz val="11"/>
      <name val="돋움체"/>
      <family val="3"/>
      <charset val="129"/>
    </font>
    <font>
      <sz val="13"/>
      <name val="돋움체"/>
      <family val="3"/>
      <charset val="129"/>
    </font>
    <font>
      <b/>
      <sz val="13"/>
      <name val="돋움체"/>
      <family val="3"/>
      <charset val="129"/>
    </font>
    <font>
      <b/>
      <sz val="14"/>
      <name val="돋움체"/>
      <family val="3"/>
      <charset val="129"/>
    </font>
    <font>
      <sz val="10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10"/>
      <name val="돋움체"/>
      <family val="3"/>
      <charset val="129"/>
    </font>
    <font>
      <b/>
      <sz val="16"/>
      <name val="돋움체"/>
      <family val="3"/>
      <charset val="129"/>
    </font>
    <font>
      <sz val="16"/>
      <name val="돋움체"/>
      <family val="3"/>
      <charset val="129"/>
    </font>
    <font>
      <sz val="12"/>
      <name val="돋움체"/>
      <family val="3"/>
      <charset val="129"/>
    </font>
    <font>
      <sz val="14"/>
      <name val="돋움체"/>
      <family val="3"/>
      <charset val="129"/>
    </font>
    <font>
      <b/>
      <sz val="14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7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9"/>
      <color indexed="8"/>
      <name val="한양신명조,한컴돋움"/>
      <family val="3"/>
      <charset val="129"/>
    </font>
    <font>
      <b/>
      <sz val="10"/>
      <name val="돋움"/>
      <family val="3"/>
      <charset val="129"/>
    </font>
    <font>
      <b/>
      <sz val="13"/>
      <color indexed="10"/>
      <name val="돋움체"/>
      <family val="3"/>
      <charset val="129"/>
    </font>
    <font>
      <b/>
      <sz val="10"/>
      <color indexed="10"/>
      <name val="돋움"/>
      <family val="3"/>
      <charset val="129"/>
    </font>
    <font>
      <b/>
      <sz val="8"/>
      <name val="돋움체"/>
      <family val="3"/>
      <charset val="129"/>
    </font>
    <font>
      <sz val="8"/>
      <name val="바탕"/>
      <family val="1"/>
      <charset val="129"/>
    </font>
    <font>
      <b/>
      <sz val="11"/>
      <name val="돋움체"/>
      <family val="3"/>
      <charset val="129"/>
    </font>
    <font>
      <sz val="10"/>
      <color indexed="8"/>
      <name val="돋움체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color indexed="20"/>
      <name val="맑은 고딕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한양중고딕"/>
      <family val="1"/>
      <charset val="129"/>
    </font>
    <font>
      <sz val="1"/>
      <color indexed="8"/>
      <name val="Courier"/>
      <family val="3"/>
    </font>
    <font>
      <sz val="12"/>
      <name val="굴림체"/>
      <family val="3"/>
      <charset val="129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8"/>
      <name val="Arial"/>
      <family val="2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"/>
      <color indexed="8"/>
      <name val="Courier"/>
      <family val="3"/>
    </font>
    <font>
      <b/>
      <sz val="14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b/>
      <sz val="11"/>
      <name val="Helv"/>
      <family val="2"/>
    </font>
    <font>
      <b/>
      <sz val="8"/>
      <color indexed="8"/>
      <name val="Helv"/>
      <family val="2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0"/>
      <name val="Geneva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2"/>
      <color indexed="24"/>
      <name val="바탕체"/>
      <family val="1"/>
      <charset val="129"/>
    </font>
    <font>
      <sz val="18"/>
      <color indexed="24"/>
      <name val="바탕체"/>
      <family val="1"/>
      <charset val="129"/>
    </font>
    <font>
      <sz val="8"/>
      <color indexed="24"/>
      <name val="바탕체"/>
      <family val="1"/>
      <charset val="129"/>
    </font>
    <font>
      <sz val="11"/>
      <name val="HY신명조"/>
      <family val="1"/>
      <charset val="129"/>
    </font>
    <font>
      <sz val="11"/>
      <color rgb="FF9C0006"/>
      <name val="맑은 고딕"/>
      <family val="3"/>
      <charset val="129"/>
      <scheme val="minor"/>
    </font>
    <font>
      <sz val="11"/>
      <name val="굴림체"/>
      <family val="3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2"/>
      <name val="뼻뮝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7"/>
      <name val="바탕체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5"/>
      <name val="돋움체"/>
      <family val="3"/>
      <charset val="129"/>
    </font>
    <font>
      <b/>
      <sz val="10"/>
      <color indexed="10"/>
      <name val="돋움체"/>
      <family val="3"/>
      <charset val="129"/>
    </font>
    <font>
      <b/>
      <sz val="9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10"/>
      <color rgb="FF0000FF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rgb="FF000000"/>
      <name val="맑은 고딕"/>
      <family val="3"/>
      <charset val="129"/>
    </font>
    <font>
      <sz val="20"/>
      <name val="돋움체"/>
      <family val="3"/>
      <charset val="129"/>
    </font>
    <font>
      <b/>
      <sz val="12"/>
      <color theme="0"/>
      <name val="돋움체"/>
      <family val="3"/>
      <charset val="129"/>
    </font>
    <font>
      <b/>
      <sz val="14"/>
      <color theme="0"/>
      <name val="돋움체"/>
      <family val="3"/>
      <charset val="129"/>
    </font>
    <font>
      <b/>
      <sz val="13"/>
      <name val="바탕"/>
      <family val="1"/>
      <charset val="129"/>
    </font>
    <font>
      <b/>
      <sz val="12"/>
      <color indexed="10"/>
      <name val="돋움체"/>
      <family val="3"/>
      <charset val="129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>
        <fgColor indexed="11"/>
        <bgColor indexed="1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</borders>
  <cellStyleXfs count="4571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41" fontId="39" fillId="0" borderId="0">
      <alignment vertical="center"/>
    </xf>
    <xf numFmtId="9" fontId="39" fillId="0" borderId="0">
      <alignment vertical="center"/>
    </xf>
    <xf numFmtId="0" fontId="2" fillId="0" borderId="0">
      <alignment vertical="center"/>
    </xf>
    <xf numFmtId="0" fontId="40" fillId="0" borderId="0"/>
    <xf numFmtId="0" fontId="3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0" borderId="0"/>
    <xf numFmtId="37" fontId="50" fillId="0" borderId="0"/>
    <xf numFmtId="195" fontId="42" fillId="0" borderId="0" applyFill="0" applyBorder="0" applyAlignment="0"/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3" fontId="55" fillId="0" borderId="0">
      <alignment horizontal="center"/>
    </xf>
    <xf numFmtId="4" fontId="56" fillId="0" borderId="0">
      <protection locked="0"/>
    </xf>
    <xf numFmtId="196" fontId="42" fillId="0" borderId="0" applyFont="0" applyFill="0" applyBorder="0" applyAlignment="0" applyProtection="0"/>
    <xf numFmtId="197" fontId="3" fillId="0" borderId="0"/>
    <xf numFmtId="197" fontId="3" fillId="0" borderId="0"/>
    <xf numFmtId="197" fontId="3" fillId="0" borderId="0"/>
    <xf numFmtId="198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199" fontId="57" fillId="0" borderId="0" applyFont="0" applyFill="0" applyBorder="0" applyAlignment="0" applyProtection="0"/>
    <xf numFmtId="0" fontId="58" fillId="0" borderId="0" applyNumberFormat="0" applyAlignment="0">
      <alignment horizontal="left"/>
    </xf>
    <xf numFmtId="0" fontId="41" fillId="0" borderId="0" applyFont="0" applyFill="0" applyBorder="0" applyAlignment="0" applyProtection="0"/>
    <xf numFmtId="0" fontId="3" fillId="0" borderId="0">
      <protection locked="0"/>
    </xf>
    <xf numFmtId="200" fontId="40" fillId="0" borderId="0" applyFont="0" applyFill="0" applyBorder="0" applyAlignment="0" applyProtection="0"/>
    <xf numFmtId="201" fontId="3" fillId="0" borderId="0"/>
    <xf numFmtId="202" fontId="40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59" fillId="0" borderId="0"/>
    <xf numFmtId="0" fontId="42" fillId="0" borderId="0" applyFont="0" applyFill="0" applyBorder="0" applyAlignment="0" applyProtection="0"/>
    <xf numFmtId="205" fontId="42" fillId="0" borderId="0" applyFont="0" applyFill="0" applyBorder="0" applyAlignment="0" applyProtection="0"/>
    <xf numFmtId="206" fontId="42" fillId="0" borderId="0" applyFont="0" applyFill="0" applyBorder="0" applyAlignment="0" applyProtection="0"/>
    <xf numFmtId="207" fontId="59" fillId="0" borderId="0"/>
    <xf numFmtId="0" fontId="60" fillId="0" borderId="0" applyNumberFormat="0" applyAlignment="0">
      <alignment horizontal="left"/>
    </xf>
    <xf numFmtId="208" fontId="3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2" fontId="42" fillId="0" borderId="0" applyFont="0" applyFill="0" applyBorder="0" applyAlignment="0" applyProtection="0"/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38" fontId="63" fillId="7" borderId="0" applyNumberFormat="0" applyBorder="0" applyAlignment="0" applyProtection="0"/>
    <xf numFmtId="0" fontId="64" fillId="0" borderId="39" applyNumberFormat="0" applyAlignment="0" applyProtection="0">
      <alignment horizontal="left" vertical="center"/>
    </xf>
    <xf numFmtId="0" fontId="64" fillId="0" borderId="30">
      <alignment horizontal="left" vertical="center"/>
    </xf>
    <xf numFmtId="0" fontId="65" fillId="0" borderId="54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55" applyNumberFormat="0" applyFill="0" applyAlignment="0" applyProtection="0">
      <alignment vertical="center"/>
    </xf>
    <xf numFmtId="0" fontId="64" fillId="0" borderId="0" applyNumberFormat="0" applyFill="0" applyBorder="0" applyAlignment="0" applyProtection="0"/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209" fontId="69" fillId="0" borderId="0">
      <protection locked="0"/>
    </xf>
    <xf numFmtId="209" fontId="69" fillId="0" borderId="0">
      <protection locked="0"/>
    </xf>
    <xf numFmtId="0" fontId="70" fillId="0" borderId="0">
      <alignment horizontal="left"/>
    </xf>
    <xf numFmtId="0" fontId="42" fillId="62" borderId="57"/>
    <xf numFmtId="0" fontId="71" fillId="47" borderId="52" applyNumberFormat="0" applyAlignment="0" applyProtection="0">
      <alignment vertical="center"/>
    </xf>
    <xf numFmtId="10" fontId="63" fillId="63" borderId="1" applyNumberFormat="0" applyBorder="0" applyAlignment="0" applyProtection="0"/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59" fillId="0" borderId="0" applyNumberFormat="0" applyFont="0" applyFill="0" applyBorder="0" applyProtection="0">
      <alignment horizontal="left"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196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37" fontId="74" fillId="0" borderId="0"/>
    <xf numFmtId="21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2" fillId="0" borderId="0"/>
    <xf numFmtId="0" fontId="44" fillId="65" borderId="59" applyNumberFormat="0" applyFont="0" applyAlignment="0" applyProtection="0">
      <alignment vertical="center"/>
    </xf>
    <xf numFmtId="0" fontId="3" fillId="65" borderId="59" applyNumberFormat="0" applyFon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3" fillId="0" borderId="0">
      <protection locked="0"/>
    </xf>
    <xf numFmtId="10" fontId="42" fillId="0" borderId="0" applyFont="0" applyFill="0" applyBorder="0" applyAlignment="0" applyProtection="0"/>
    <xf numFmtId="211" fontId="56" fillId="0" borderId="0">
      <protection locked="0"/>
    </xf>
    <xf numFmtId="212" fontId="42" fillId="0" borderId="0" applyNumberFormat="0" applyFill="0" applyBorder="0" applyAlignment="0" applyProtection="0">
      <alignment horizontal="left"/>
    </xf>
    <xf numFmtId="0" fontId="42" fillId="0" borderId="0"/>
    <xf numFmtId="0" fontId="77" fillId="0" borderId="0"/>
    <xf numFmtId="40" fontId="78" fillId="0" borderId="0" applyBorder="0">
      <alignment horizontal="right"/>
    </xf>
    <xf numFmtId="0" fontId="79" fillId="0" borderId="0" applyNumberFormat="0" applyFill="0" applyBorder="0" applyAlignment="0" applyProtection="0">
      <alignment vertical="center"/>
    </xf>
    <xf numFmtId="0" fontId="80" fillId="0" borderId="0" applyFill="0" applyBorder="0" applyProtection="0">
      <alignment horizontal="centerContinuous" vertical="center"/>
    </xf>
    <xf numFmtId="0" fontId="57" fillId="8" borderId="0" applyFill="0" applyBorder="0" applyProtection="0">
      <alignment horizontal="center"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42" fillId="0" borderId="62" applyNumberFormat="0" applyFont="0" applyFill="0" applyAlignment="0" applyProtection="0"/>
    <xf numFmtId="213" fontId="42" fillId="0" borderId="0" applyFont="0" applyFill="0" applyBorder="0" applyAlignment="0" applyProtection="0"/>
    <xf numFmtId="214" fontId="42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ont="0" applyFill="0" applyBorder="0" applyProtection="0">
      <alignment horizontal="center" vertical="center" wrapText="1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53" fillId="60" borderId="52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0" fontId="85" fillId="15" borderId="46" applyNumberFormat="0" applyAlignment="0" applyProtection="0">
      <alignment vertical="center"/>
    </xf>
    <xf numFmtId="2" fontId="8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8" fillId="0" borderId="0" applyBorder="0" applyAlignment="0"/>
    <xf numFmtId="0" fontId="28" fillId="0" borderId="17" applyBorder="0" applyAlignment="0">
      <alignment horizontal="center"/>
    </xf>
    <xf numFmtId="0" fontId="28" fillId="0" borderId="63"/>
    <xf numFmtId="0" fontId="89" fillId="0" borderId="0" applyFill="0" applyBorder="0" applyProtection="0">
      <alignment horizontal="left" shrinkToFit="1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86" fillId="0" borderId="0" applyFont="0" applyFill="0" applyBorder="0" applyAlignment="0" applyProtection="0"/>
    <xf numFmtId="1" fontId="91" fillId="0" borderId="1" applyFill="0" applyBorder="0">
      <alignment horizontal="center"/>
    </xf>
    <xf numFmtId="0" fontId="55" fillId="0" borderId="0" applyFont="0" applyAlignment="0">
      <alignment horizontal="left"/>
    </xf>
    <xf numFmtId="0" fontId="92" fillId="0" borderId="0" applyNumberFormat="0" applyFill="0" applyBorder="0" applyAlignment="0" applyProtection="0">
      <alignment vertical="top"/>
      <protection locked="0"/>
    </xf>
    <xf numFmtId="40" fontId="93" fillId="0" borderId="0" applyFont="0" applyFill="0" applyBorder="0" applyAlignment="0" applyProtection="0"/>
    <xf numFmtId="38" fontId="93" fillId="0" borderId="0" applyFont="0" applyFill="0" applyBorder="0" applyAlignment="0" applyProtection="0"/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3" fillId="65" borderId="59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3" fillId="65" borderId="59" applyNumberFormat="0" applyFont="0" applyAlignment="0" applyProtection="0">
      <alignment vertical="center"/>
    </xf>
    <xf numFmtId="0" fontId="3" fillId="65" borderId="59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3" fillId="65" borderId="59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65" borderId="59" applyNumberFormat="0" applyFont="0" applyAlignment="0" applyProtection="0">
      <alignment vertical="center"/>
    </xf>
    <xf numFmtId="0" fontId="44" fillId="65" borderId="59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44" fillId="17" borderId="50" applyNumberFormat="0" applyFont="0" applyAlignment="0" applyProtection="0">
      <alignment vertical="center"/>
    </xf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9" fontId="91" fillId="8" borderId="0" applyFill="0" applyBorder="0" applyProtection="0">
      <alignment horizontal="right"/>
    </xf>
    <xf numFmtId="10" fontId="91" fillId="0" borderId="0" applyFill="0" applyBorder="0" applyProtection="0">
      <alignment horizontal="right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3" fillId="0" borderId="42">
      <alignment horizontal="center" vertical="center"/>
    </xf>
    <xf numFmtId="0" fontId="95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54" fillId="61" borderId="53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0" fontId="97" fillId="16" borderId="49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1" fillId="0" borderId="0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72" fillId="0" borderId="5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8" fillId="0" borderId="48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99" fillId="0" borderId="51" applyNumberFormat="0" applyFill="0" applyAlignment="0" applyProtection="0">
      <alignment vertical="center"/>
    </xf>
    <xf numFmtId="0" fontId="43" fillId="0" borderId="0"/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71" fillId="47" borderId="52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0" fontId="100" fillId="14" borderId="46" applyNumberFormat="0" applyAlignment="0" applyProtection="0">
      <alignment vertical="center"/>
    </xf>
    <xf numFmtId="4" fontId="86" fillId="0" borderId="0" applyFont="0" applyFill="0" applyBorder="0" applyAlignment="0" applyProtection="0"/>
    <xf numFmtId="3" fontId="86" fillId="0" borderId="0" applyFont="0" applyFill="0" applyBorder="0" applyAlignment="0" applyProtection="0"/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65" fillId="0" borderId="54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1" fillId="0" borderId="43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67" fillId="0" borderId="55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3" fillId="0" borderId="44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68" fillId="0" borderId="56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45" applyNumberFormat="0" applyFill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0" fillId="0" borderId="0"/>
    <xf numFmtId="0" fontId="105" fillId="0" borderId="0"/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76" fillId="60" borderId="60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0" fontId="107" fillId="15" borderId="47" applyNumberFormat="0" applyAlignment="0" applyProtection="0">
      <alignment vertical="center"/>
    </xf>
    <xf numFmtId="3" fontId="40" fillId="0" borderId="0" applyFont="0" applyFill="0" applyBorder="0" applyAlignment="0" applyProtection="0"/>
    <xf numFmtId="215" fontId="40" fillId="8" borderId="0" applyFill="0" applyBorder="0" applyProtection="0">
      <alignment horizontal="right"/>
    </xf>
    <xf numFmtId="0" fontId="40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10" fontId="86" fillId="0" borderId="0" applyFont="0" applyFill="0" applyBorder="0" applyAlignment="0" applyProtection="0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16"/>
    <xf numFmtId="0" fontId="3" fillId="0" borderId="0"/>
    <xf numFmtId="0" fontId="3" fillId="0" borderId="0"/>
    <xf numFmtId="0" fontId="3" fillId="0" borderId="0"/>
    <xf numFmtId="0" fontId="4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" fillId="0" borderId="0"/>
    <xf numFmtId="0" fontId="108" fillId="0" borderId="0" applyFill="0" applyAlignment="0"/>
    <xf numFmtId="0" fontId="108" fillId="0" borderId="0" applyFill="0" applyAlignment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7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0" fontId="45" fillId="0" borderId="0">
      <alignment vertical="center"/>
    </xf>
    <xf numFmtId="0" fontId="10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3" fillId="0" borderId="0"/>
    <xf numFmtId="0" fontId="3" fillId="0" borderId="0"/>
    <xf numFmtId="0" fontId="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0" fontId="3" fillId="0" borderId="0"/>
    <xf numFmtId="0" fontId="3" fillId="0" borderId="0"/>
    <xf numFmtId="0" fontId="4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5" fontId="3" fillId="0" borderId="0" applyBorder="0"/>
    <xf numFmtId="0" fontId="86" fillId="0" borderId="62" applyNumberFormat="0" applyFont="0" applyFill="0" applyAlignment="0" applyProtection="0"/>
    <xf numFmtId="216" fontId="43" fillId="0" borderId="0" applyFont="0" applyFill="0" applyBorder="0" applyAlignment="0" applyProtection="0"/>
    <xf numFmtId="217" fontId="43" fillId="0" borderId="0" applyFont="0" applyFill="0" applyBorder="0" applyAlignment="0" applyProtection="0"/>
    <xf numFmtId="218" fontId="3" fillId="0" borderId="0" applyFont="0" applyFill="0" applyBorder="0" applyAlignment="0" applyProtection="0"/>
    <xf numFmtId="219" fontId="86" fillId="0" borderId="0" applyFont="0" applyFill="0" applyBorder="0" applyAlignment="0" applyProtection="0"/>
    <xf numFmtId="41" fontId="39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5" fillId="0" borderId="0" xfId="0" applyFont="1" applyBorder="1">
      <alignment vertical="center"/>
    </xf>
    <xf numFmtId="180" fontId="7" fillId="0" borderId="0" xfId="2" applyNumberFormat="1" applyFont="1" applyAlignment="1">
      <alignment horizontal="center" vertical="center"/>
    </xf>
    <xf numFmtId="180" fontId="7" fillId="0" borderId="0" xfId="2" applyNumberFormat="1" applyFont="1" applyAlignment="1">
      <alignment horizontal="center" vertical="center" wrapText="1"/>
    </xf>
    <xf numFmtId="185" fontId="9" fillId="0" borderId="0" xfId="0" applyNumberFormat="1" applyFont="1" applyAlignment="1">
      <alignment horizontal="center" vertical="center"/>
    </xf>
    <xf numFmtId="185" fontId="5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80" fontId="15" fillId="0" borderId="0" xfId="2" applyNumberFormat="1" applyFont="1" applyBorder="1" applyAlignment="1">
      <alignment horizontal="center" vertical="center" wrapText="1"/>
    </xf>
    <xf numFmtId="180" fontId="16" fillId="0" borderId="0" xfId="2" applyNumberFormat="1" applyFont="1" applyAlignment="1">
      <alignment horizontal="center" vertical="center" wrapText="1"/>
    </xf>
    <xf numFmtId="180" fontId="16" fillId="0" borderId="0" xfId="2" applyNumberFormat="1" applyFont="1" applyAlignment="1">
      <alignment horizontal="center" vertical="center"/>
    </xf>
    <xf numFmtId="41" fontId="16" fillId="0" borderId="0" xfId="2" applyFont="1" applyAlignment="1">
      <alignment horizontal="center" vertical="center"/>
    </xf>
    <xf numFmtId="41" fontId="16" fillId="0" borderId="0" xfId="2" applyFont="1" applyAlignment="1">
      <alignment horizontal="center" vertical="center" wrapText="1"/>
    </xf>
    <xf numFmtId="0" fontId="13" fillId="0" borderId="0" xfId="0" applyFont="1" applyFill="1">
      <alignment vertical="center"/>
    </xf>
    <xf numFmtId="180" fontId="13" fillId="0" borderId="0" xfId="2" applyNumberFormat="1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15" fillId="0" borderId="0" xfId="0" applyFont="1" applyFill="1">
      <alignment vertical="center"/>
    </xf>
    <xf numFmtId="9" fontId="22" fillId="0" borderId="0" xfId="1" applyFont="1" applyFill="1">
      <alignment vertical="center"/>
    </xf>
    <xf numFmtId="180" fontId="22" fillId="0" borderId="0" xfId="2" applyNumberFormat="1" applyFont="1" applyFill="1">
      <alignment vertical="center"/>
    </xf>
    <xf numFmtId="0" fontId="14" fillId="0" borderId="0" xfId="0" applyFont="1" applyFill="1">
      <alignment vertical="center"/>
    </xf>
    <xf numFmtId="9" fontId="13" fillId="0" borderId="0" xfId="1" applyFont="1" applyFill="1">
      <alignment vertical="center"/>
    </xf>
    <xf numFmtId="9" fontId="12" fillId="0" borderId="0" xfId="1" applyFont="1">
      <alignment vertical="center"/>
    </xf>
    <xf numFmtId="180" fontId="12" fillId="0" borderId="0" xfId="2" applyNumberFormat="1" applyFont="1">
      <alignment vertical="center"/>
    </xf>
    <xf numFmtId="0" fontId="12" fillId="0" borderId="0" xfId="0" applyFont="1" applyBorder="1">
      <alignment vertical="center"/>
    </xf>
    <xf numFmtId="9" fontId="12" fillId="0" borderId="0" xfId="1" applyFont="1" applyBorder="1">
      <alignment vertical="center"/>
    </xf>
    <xf numFmtId="180" fontId="12" fillId="0" borderId="0" xfId="2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80" fontId="22" fillId="0" borderId="0" xfId="2" applyNumberFormat="1" applyFont="1">
      <alignment vertical="center"/>
    </xf>
    <xf numFmtId="0" fontId="15" fillId="0" borderId="0" xfId="0" applyFont="1" applyAlignment="1">
      <alignment horizontal="left" vertical="center"/>
    </xf>
    <xf numFmtId="177" fontId="13" fillId="0" borderId="0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21" fillId="0" borderId="0" xfId="0" applyFont="1" applyFill="1">
      <alignment vertical="center"/>
    </xf>
    <xf numFmtId="0" fontId="25" fillId="0" borderId="0" xfId="2" applyNumberFormat="1" applyFont="1" applyFill="1" applyBorder="1" applyAlignment="1"/>
    <xf numFmtId="177" fontId="25" fillId="0" borderId="0" xfId="7" applyNumberFormat="1" applyFont="1" applyBorder="1" applyAlignment="1">
      <alignment horizontal="left" vertical="top"/>
    </xf>
    <xf numFmtId="0" fontId="25" fillId="0" borderId="0" xfId="7" applyFont="1" applyBorder="1" applyAlignment="1">
      <alignment horizontal="left" vertical="top"/>
    </xf>
    <xf numFmtId="0" fontId="25" fillId="0" borderId="3" xfId="7" applyFont="1" applyBorder="1" applyAlignment="1">
      <alignment horizontal="left" vertical="top"/>
    </xf>
    <xf numFmtId="0" fontId="26" fillId="0" borderId="0" xfId="7" applyFont="1" applyBorder="1" applyAlignment="1">
      <alignment horizontal="center" vertical="center"/>
    </xf>
    <xf numFmtId="177" fontId="26" fillId="0" borderId="0" xfId="7" applyNumberFormat="1" applyFont="1" applyBorder="1" applyAlignment="1">
      <alignment horizontal="center" vertical="center"/>
    </xf>
    <xf numFmtId="41" fontId="26" fillId="0" borderId="0" xfId="2" applyFont="1" applyBorder="1" applyAlignment="1">
      <alignment horizontal="right" vertical="center"/>
    </xf>
    <xf numFmtId="49" fontId="26" fillId="0" borderId="0" xfId="7" applyNumberFormat="1" applyFont="1" applyBorder="1" applyAlignment="1">
      <alignment horizontal="center" vertical="center"/>
    </xf>
    <xf numFmtId="41" fontId="26" fillId="0" borderId="0" xfId="2" applyFont="1" applyBorder="1" applyAlignment="1">
      <alignment horizontal="center" vertical="center"/>
    </xf>
    <xf numFmtId="0" fontId="26" fillId="0" borderId="0" xfId="7" applyFont="1" applyBorder="1" applyAlignment="1">
      <alignment vertical="center"/>
    </xf>
    <xf numFmtId="49" fontId="0" fillId="0" borderId="0" xfId="0" applyNumberFormat="1">
      <alignment vertical="center"/>
    </xf>
    <xf numFmtId="49" fontId="24" fillId="0" borderId="0" xfId="0" applyNumberFormat="1" applyFont="1">
      <alignment vertical="center"/>
    </xf>
    <xf numFmtId="49" fontId="27" fillId="0" borderId="0" xfId="0" applyNumberFormat="1" applyFont="1">
      <alignment vertical="center"/>
    </xf>
    <xf numFmtId="49" fontId="27" fillId="0" borderId="0" xfId="0" applyNumberFormat="1" applyFont="1" applyFill="1">
      <alignment vertical="center"/>
    </xf>
    <xf numFmtId="0" fontId="27" fillId="0" borderId="0" xfId="0" applyFont="1">
      <alignment vertical="center"/>
    </xf>
    <xf numFmtId="49" fontId="28" fillId="0" borderId="0" xfId="7" applyNumberFormat="1" applyFont="1" applyBorder="1" applyAlignment="1">
      <alignment horizontal="left" vertical="center"/>
    </xf>
    <xf numFmtId="49" fontId="28" fillId="0" borderId="0" xfId="7" applyNumberFormat="1" applyFont="1" applyBorder="1" applyAlignment="1">
      <alignment vertical="center"/>
    </xf>
    <xf numFmtId="49" fontId="28" fillId="0" borderId="0" xfId="7" applyNumberFormat="1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49" fontId="30" fillId="0" borderId="0" xfId="7" applyNumberFormat="1" applyFont="1" applyBorder="1" applyAlignment="1">
      <alignment vertical="center"/>
    </xf>
    <xf numFmtId="180" fontId="21" fillId="0" borderId="0" xfId="2" applyNumberFormat="1" applyFont="1">
      <alignment vertical="center"/>
    </xf>
    <xf numFmtId="0" fontId="2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30" fillId="0" borderId="0" xfId="7" applyFont="1" applyBorder="1" applyAlignment="1">
      <alignment horizontal="center" vertical="center" wrapText="1"/>
    </xf>
    <xf numFmtId="0" fontId="28" fillId="0" borderId="0" xfId="7" applyFont="1" applyBorder="1" applyAlignment="1">
      <alignment horizontal="center" vertical="top" wrapText="1"/>
    </xf>
    <xf numFmtId="0" fontId="28" fillId="0" borderId="0" xfId="7" applyFont="1" applyBorder="1" applyAlignment="1">
      <alignment horizontal="center" vertical="center" wrapText="1"/>
    </xf>
    <xf numFmtId="177" fontId="32" fillId="0" borderId="0" xfId="7" applyNumberFormat="1" applyFont="1" applyBorder="1" applyAlignment="1">
      <alignment horizontal="center" vertical="center"/>
    </xf>
    <xf numFmtId="0" fontId="28" fillId="0" borderId="0" xfId="7" applyFont="1" applyBorder="1" applyAlignment="1">
      <alignment horizontal="center" vertical="center"/>
    </xf>
    <xf numFmtId="0" fontId="28" fillId="0" borderId="0" xfId="7" applyFont="1" applyBorder="1" applyAlignment="1">
      <alignment vertical="center"/>
    </xf>
    <xf numFmtId="41" fontId="28" fillId="0" borderId="0" xfId="2" applyFont="1" applyBorder="1" applyAlignment="1">
      <alignment horizontal="right" vertical="center"/>
    </xf>
    <xf numFmtId="177" fontId="28" fillId="0" borderId="0" xfId="7" applyNumberFormat="1" applyFont="1" applyBorder="1" applyAlignment="1">
      <alignment horizontal="center" vertical="center"/>
    </xf>
    <xf numFmtId="41" fontId="28" fillId="0" borderId="0" xfId="2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4" fontId="2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179" fontId="13" fillId="0" borderId="1" xfId="2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9" fontId="13" fillId="0" borderId="9" xfId="2" applyNumberFormat="1" applyFont="1" applyFill="1" applyBorder="1" applyAlignment="1">
      <alignment horizontal="center" vertical="center" wrapText="1"/>
    </xf>
    <xf numFmtId="179" fontId="13" fillId="0" borderId="0" xfId="2" applyNumberFormat="1" applyFont="1" applyFill="1" applyBorder="1" applyAlignment="1">
      <alignment horizontal="center" vertical="center" wrapText="1"/>
    </xf>
    <xf numFmtId="177" fontId="13" fillId="0" borderId="0" xfId="0" applyNumberFormat="1" applyFont="1" applyBorder="1" applyAlignment="1">
      <alignment vertical="center" wrapText="1"/>
    </xf>
    <xf numFmtId="184" fontId="13" fillId="0" borderId="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84" fontId="13" fillId="0" borderId="1" xfId="0" applyNumberFormat="1" applyFont="1" applyBorder="1" applyAlignment="1">
      <alignment horizontal="center" vertical="center" wrapText="1"/>
    </xf>
    <xf numFmtId="184" fontId="12" fillId="0" borderId="0" xfId="0" applyNumberFormat="1" applyFont="1" applyAlignment="1">
      <alignment horizontal="center" vertical="center"/>
    </xf>
    <xf numFmtId="187" fontId="28" fillId="2" borderId="1" xfId="2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180" fontId="34" fillId="0" borderId="0" xfId="2" applyNumberFormat="1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6" fillId="0" borderId="0" xfId="0" applyFont="1" applyBorder="1" applyAlignment="1">
      <alignment horizontal="left" vertical="center" wrapText="1"/>
    </xf>
    <xf numFmtId="180" fontId="16" fillId="0" borderId="0" xfId="2" applyNumberFormat="1" applyFont="1">
      <alignment vertical="center"/>
    </xf>
    <xf numFmtId="0" fontId="25" fillId="0" borderId="0" xfId="2" applyNumberFormat="1" applyFont="1" applyFill="1" applyBorder="1" applyAlignment="1">
      <alignment horizontal="center"/>
    </xf>
    <xf numFmtId="0" fontId="19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/>
    </xf>
    <xf numFmtId="9" fontId="19" fillId="0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4" fillId="0" borderId="0" xfId="2" applyNumberFormat="1" applyFont="1" applyFill="1" applyBorder="1" applyAlignment="1">
      <alignment vertical="center"/>
    </xf>
    <xf numFmtId="0" fontId="24" fillId="0" borderId="0" xfId="2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184" fontId="28" fillId="0" borderId="1" xfId="7" applyNumberFormat="1" applyFont="1" applyFill="1" applyBorder="1" applyAlignment="1" applyProtection="1">
      <alignment horizontal="center" vertical="center" wrapText="1"/>
      <protection locked="0"/>
    </xf>
    <xf numFmtId="180" fontId="12" fillId="0" borderId="0" xfId="2" applyNumberFormat="1" applyFont="1" applyBorder="1" applyAlignment="1">
      <alignment horizontal="center" vertical="center"/>
    </xf>
    <xf numFmtId="43" fontId="12" fillId="0" borderId="0" xfId="0" applyNumberFormat="1" applyFont="1" applyBorder="1">
      <alignment vertical="center"/>
    </xf>
    <xf numFmtId="43" fontId="12" fillId="0" borderId="0" xfId="0" applyNumberFormat="1" applyFont="1" applyBorder="1" applyAlignment="1">
      <alignment vertical="center" wrapText="1"/>
    </xf>
    <xf numFmtId="43" fontId="35" fillId="0" borderId="0" xfId="0" applyNumberFormat="1" applyFont="1" applyFill="1" applyBorder="1">
      <alignment vertical="center"/>
    </xf>
    <xf numFmtId="43" fontId="35" fillId="0" borderId="0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0" xfId="0" applyNumberFormat="1" applyFo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189" fontId="1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>
      <alignment vertical="center"/>
    </xf>
    <xf numFmtId="10" fontId="22" fillId="0" borderId="0" xfId="0" applyNumberFormat="1" applyFont="1" applyAlignment="1">
      <alignment vertical="center" wrapText="1"/>
    </xf>
    <xf numFmtId="10" fontId="0" fillId="0" borderId="0" xfId="0" applyNumberFormat="1">
      <alignment vertical="center"/>
    </xf>
    <xf numFmtId="14" fontId="30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184" fontId="16" fillId="0" borderId="1" xfId="2" applyNumberFormat="1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188" fontId="38" fillId="0" borderId="0" xfId="0" applyNumberFormat="1" applyFont="1" applyBorder="1" applyAlignment="1">
      <alignment horizontal="center" vertical="center"/>
    </xf>
    <xf numFmtId="184" fontId="2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80" fontId="13" fillId="0" borderId="0" xfId="2" applyNumberFormat="1" applyFont="1" applyAlignment="1">
      <alignment vertical="center" wrapText="1"/>
    </xf>
    <xf numFmtId="18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8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84" fontId="28" fillId="0" borderId="0" xfId="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0" fillId="2" borderId="1" xfId="0" applyFont="1" applyFill="1" applyBorder="1" applyAlignment="1">
      <alignment horizontal="center" vertical="center" wrapText="1"/>
    </xf>
    <xf numFmtId="9" fontId="110" fillId="2" borderId="1" xfId="1" applyFont="1" applyFill="1" applyBorder="1" applyAlignment="1">
      <alignment horizontal="center" vertical="center"/>
    </xf>
    <xf numFmtId="9" fontId="110" fillId="2" borderId="1" xfId="1" applyNumberFormat="1" applyFont="1" applyFill="1" applyBorder="1" applyAlignment="1">
      <alignment horizontal="center" vertical="center"/>
    </xf>
    <xf numFmtId="0" fontId="111" fillId="0" borderId="1" xfId="0" applyFont="1" applyFill="1" applyBorder="1" applyAlignment="1">
      <alignment horizontal="center" vertical="center" wrapText="1"/>
    </xf>
    <xf numFmtId="179" fontId="22" fillId="0" borderId="1" xfId="2" applyNumberFormat="1" applyFont="1" applyFill="1" applyBorder="1" applyAlignment="1">
      <alignment horizontal="center" vertical="center" wrapText="1"/>
    </xf>
    <xf numFmtId="177" fontId="22" fillId="0" borderId="1" xfId="0" applyNumberFormat="1" applyFont="1" applyBorder="1" applyAlignment="1">
      <alignment vertical="center" wrapText="1"/>
    </xf>
    <xf numFmtId="184" fontId="22" fillId="0" borderId="1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80" fontId="16" fillId="0" borderId="0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left" vertical="center" wrapText="1"/>
    </xf>
    <xf numFmtId="184" fontId="28" fillId="2" borderId="1" xfId="7" applyNumberFormat="1" applyFont="1" applyFill="1" applyBorder="1" applyAlignment="1" applyProtection="1">
      <alignment horizontal="center" vertical="top" wrapText="1"/>
      <protection locked="0"/>
    </xf>
    <xf numFmtId="0" fontId="28" fillId="2" borderId="8" xfId="7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 wrapText="1"/>
    </xf>
    <xf numFmtId="0" fontId="30" fillId="0" borderId="5" xfId="7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7" applyFont="1" applyFill="1" applyBorder="1" applyAlignment="1">
      <alignment horizontal="left" vertical="top" wrapText="1" shrinkToFit="1"/>
    </xf>
    <xf numFmtId="0" fontId="28" fillId="2" borderId="1" xfId="0" applyFont="1" applyFill="1" applyBorder="1" applyAlignment="1">
      <alignment horizontal="center" vertical="top" wrapText="1" shrinkToFit="1"/>
    </xf>
    <xf numFmtId="41" fontId="28" fillId="2" borderId="1" xfId="2" quotePrefix="1" applyFont="1" applyFill="1" applyBorder="1" applyAlignment="1">
      <alignment horizontal="center" vertical="top"/>
    </xf>
    <xf numFmtId="14" fontId="28" fillId="2" borderId="1" xfId="0" quotePrefix="1" applyNumberFormat="1" applyFont="1" applyFill="1" applyBorder="1" applyAlignment="1">
      <alignment horizontal="center" vertical="top" wrapText="1"/>
    </xf>
    <xf numFmtId="14" fontId="28" fillId="2" borderId="5" xfId="0" quotePrefix="1" applyNumberFormat="1" applyFont="1" applyFill="1" applyBorder="1" applyAlignment="1">
      <alignment horizontal="center" vertical="top" wrapText="1"/>
    </xf>
    <xf numFmtId="184" fontId="28" fillId="9" borderId="1" xfId="7" applyNumberFormat="1" applyFont="1" applyFill="1" applyBorder="1" applyAlignment="1" applyProtection="1">
      <alignment horizontal="center" vertical="top" wrapText="1"/>
      <protection locked="0"/>
    </xf>
    <xf numFmtId="41" fontId="28" fillId="2" borderId="1" xfId="2" applyFont="1" applyFill="1" applyBorder="1" applyAlignment="1" applyProtection="1">
      <alignment horizontal="center" vertical="top" wrapText="1"/>
      <protection locked="0"/>
    </xf>
    <xf numFmtId="0" fontId="30" fillId="0" borderId="10" xfId="7" applyFont="1" applyBorder="1" applyAlignment="1">
      <alignment horizontal="center" vertical="top" wrapText="1"/>
    </xf>
    <xf numFmtId="0" fontId="28" fillId="2" borderId="1" xfId="0" quotePrefix="1" applyFont="1" applyFill="1" applyBorder="1" applyAlignment="1">
      <alignment horizontal="center" vertical="top" wrapText="1"/>
    </xf>
    <xf numFmtId="0" fontId="28" fillId="2" borderId="5" xfId="0" quotePrefix="1" applyFont="1" applyFill="1" applyBorder="1" applyAlignment="1">
      <alignment horizontal="center" vertical="top" wrapText="1"/>
    </xf>
    <xf numFmtId="177" fontId="32" fillId="5" borderId="1" xfId="7" applyNumberFormat="1" applyFont="1" applyFill="1" applyBorder="1" applyAlignment="1">
      <alignment horizontal="center" vertical="center" wrapText="1"/>
    </xf>
    <xf numFmtId="0" fontId="28" fillId="0" borderId="64" xfId="7" applyFont="1" applyBorder="1" applyAlignment="1">
      <alignment horizontal="center" vertical="top" wrapText="1"/>
    </xf>
    <xf numFmtId="0" fontId="30" fillId="0" borderId="0" xfId="7" applyFont="1" applyFill="1" applyBorder="1" applyAlignment="1">
      <alignment horizontal="center" vertical="center"/>
    </xf>
    <xf numFmtId="184" fontId="30" fillId="0" borderId="0" xfId="7" applyNumberFormat="1" applyFont="1" applyBorder="1" applyAlignment="1">
      <alignment horizontal="center" vertical="center"/>
    </xf>
    <xf numFmtId="49" fontId="30" fillId="0" borderId="0" xfId="7" applyNumberFormat="1" applyFont="1" applyBorder="1" applyAlignment="1">
      <alignment horizontal="center" vertical="center"/>
    </xf>
    <xf numFmtId="49" fontId="30" fillId="0" borderId="0" xfId="2" applyNumberFormat="1" applyFont="1" applyBorder="1" applyAlignment="1">
      <alignment horizontal="center" vertical="center"/>
    </xf>
    <xf numFmtId="49" fontId="30" fillId="0" borderId="0" xfId="2" applyNumberFormat="1" applyFont="1" applyBorder="1" applyAlignment="1">
      <alignment horizontal="right" vertical="center"/>
    </xf>
    <xf numFmtId="49" fontId="30" fillId="0" borderId="0" xfId="7" applyNumberFormat="1" applyFont="1" applyFill="1" applyBorder="1" applyAlignment="1">
      <alignment horizontal="left" vertical="center"/>
    </xf>
    <xf numFmtId="49" fontId="30" fillId="0" borderId="0" xfId="7" applyNumberFormat="1" applyFont="1" applyBorder="1" applyAlignment="1">
      <alignment horizontal="left" vertical="center"/>
    </xf>
    <xf numFmtId="49" fontId="114" fillId="0" borderId="0" xfId="7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180" fontId="13" fillId="4" borderId="1" xfId="2" applyNumberFormat="1" applyFont="1" applyFill="1" applyBorder="1" applyAlignment="1">
      <alignment horizontal="center" vertical="center"/>
    </xf>
    <xf numFmtId="0" fontId="115" fillId="0" borderId="0" xfId="4570" applyFill="1">
      <alignment vertical="center"/>
    </xf>
    <xf numFmtId="180" fontId="17" fillId="0" borderId="0" xfId="2" applyNumberFormat="1" applyFont="1" applyFill="1" applyBorder="1" applyAlignment="1">
      <alignment horizontal="center" vertical="center" wrapText="1"/>
    </xf>
    <xf numFmtId="191" fontId="16" fillId="0" borderId="0" xfId="2" applyNumberFormat="1" applyFont="1" applyFill="1" applyBorder="1" applyAlignment="1">
      <alignment horizontal="center" vertical="center" wrapText="1"/>
    </xf>
    <xf numFmtId="177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17" fillId="0" borderId="0" xfId="0" applyFont="1" applyFill="1">
      <alignment vertical="center"/>
    </xf>
    <xf numFmtId="0" fontId="113" fillId="0" borderId="1" xfId="0" applyFont="1" applyFill="1" applyBorder="1" applyAlignment="1">
      <alignment horizontal="center" vertical="center" wrapText="1"/>
    </xf>
    <xf numFmtId="0" fontId="113" fillId="0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80" fontId="13" fillId="4" borderId="1" xfId="2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220" fontId="112" fillId="66" borderId="7" xfId="0" applyNumberFormat="1" applyFont="1" applyFill="1" applyBorder="1" applyAlignment="1">
      <alignment horizontal="center" vertical="center" wrapText="1"/>
    </xf>
    <xf numFmtId="220" fontId="116" fillId="66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0" fontId="118" fillId="0" borderId="0" xfId="0" applyFont="1" applyFill="1" applyAlignment="1">
      <alignment horizontal="left" vertical="center" indent="1"/>
    </xf>
    <xf numFmtId="180" fontId="15" fillId="0" borderId="0" xfId="2" applyNumberFormat="1" applyFont="1" applyFill="1" applyBorder="1" applyAlignment="1">
      <alignment horizontal="center" vertical="center" wrapText="1"/>
    </xf>
    <xf numFmtId="180" fontId="16" fillId="0" borderId="0" xfId="2" applyNumberFormat="1" applyFont="1" applyFill="1" applyBorder="1" applyAlignment="1">
      <alignment horizontal="right" vertical="center"/>
    </xf>
    <xf numFmtId="180" fontId="16" fillId="0" borderId="0" xfId="2" applyNumberFormat="1" applyFont="1" applyFill="1" applyAlignment="1">
      <alignment horizontal="center" vertical="center" wrapText="1"/>
    </xf>
    <xf numFmtId="180" fontId="7" fillId="0" borderId="0" xfId="2" applyNumberFormat="1" applyFont="1" applyFill="1" applyAlignment="1">
      <alignment horizontal="center" vertical="center" wrapText="1"/>
    </xf>
    <xf numFmtId="180" fontId="17" fillId="70" borderId="1" xfId="2" applyNumberFormat="1" applyFont="1" applyFill="1" applyBorder="1" applyAlignment="1">
      <alignment horizontal="center" vertical="center" wrapText="1"/>
    </xf>
    <xf numFmtId="180" fontId="16" fillId="0" borderId="0" xfId="2" applyNumberFormat="1" applyFont="1" applyBorder="1" applyAlignment="1">
      <alignment horizontal="center" vertical="center" wrapText="1"/>
    </xf>
    <xf numFmtId="180" fontId="16" fillId="0" borderId="1" xfId="2" applyNumberFormat="1" applyFont="1" applyFill="1" applyBorder="1" applyAlignment="1">
      <alignment horizontal="center" vertical="center" wrapText="1"/>
    </xf>
    <xf numFmtId="180" fontId="16" fillId="0" borderId="0" xfId="2" applyNumberFormat="1" applyFont="1" applyBorder="1" applyAlignment="1">
      <alignment vertical="center" wrapText="1"/>
    </xf>
    <xf numFmtId="180" fontId="18" fillId="0" borderId="0" xfId="2" applyNumberFormat="1" applyFont="1" applyFill="1" applyBorder="1" applyAlignment="1">
      <alignment horizontal="center" vertical="center" wrapText="1"/>
    </xf>
    <xf numFmtId="10" fontId="17" fillId="0" borderId="1" xfId="1" applyNumberFormat="1" applyFont="1" applyFill="1" applyBorder="1" applyAlignment="1">
      <alignment horizontal="center" vertical="center" wrapText="1"/>
    </xf>
    <xf numFmtId="180" fontId="16" fillId="0" borderId="12" xfId="2" applyNumberFormat="1" applyFont="1" applyFill="1" applyBorder="1" applyAlignment="1">
      <alignment horizontal="center" vertical="center" wrapText="1"/>
    </xf>
    <xf numFmtId="14" fontId="111" fillId="9" borderId="12" xfId="2" applyNumberFormat="1" applyFont="1" applyFill="1" applyBorder="1" applyAlignment="1">
      <alignment horizontal="center" vertical="center" wrapText="1"/>
    </xf>
    <xf numFmtId="9" fontId="111" fillId="9" borderId="12" xfId="2" applyNumberFormat="1" applyFont="1" applyFill="1" applyBorder="1" applyAlignment="1">
      <alignment horizontal="center" vertical="center" wrapText="1"/>
    </xf>
    <xf numFmtId="180" fontId="16" fillId="0" borderId="13" xfId="2" applyNumberFormat="1" applyFont="1" applyFill="1" applyBorder="1" applyAlignment="1">
      <alignment horizontal="center" vertical="center" wrapText="1"/>
    </xf>
    <xf numFmtId="190" fontId="111" fillId="9" borderId="13" xfId="2" applyNumberFormat="1" applyFont="1" applyFill="1" applyBorder="1" applyAlignment="1">
      <alignment horizontal="center" vertical="center" wrapText="1"/>
    </xf>
    <xf numFmtId="9" fontId="111" fillId="9" borderId="13" xfId="2" applyNumberFormat="1" applyFont="1" applyFill="1" applyBorder="1" applyAlignment="1">
      <alignment horizontal="center" vertical="center" wrapText="1"/>
    </xf>
    <xf numFmtId="14" fontId="111" fillId="9" borderId="13" xfId="2" applyNumberFormat="1" applyFont="1" applyFill="1" applyBorder="1" applyAlignment="1">
      <alignment horizontal="center" vertical="center" wrapText="1"/>
    </xf>
    <xf numFmtId="180" fontId="16" fillId="0" borderId="65" xfId="2" applyNumberFormat="1" applyFont="1" applyFill="1" applyBorder="1" applyAlignment="1">
      <alignment horizontal="center" vertical="center" wrapText="1"/>
    </xf>
    <xf numFmtId="190" fontId="111" fillId="9" borderId="65" xfId="2" applyNumberFormat="1" applyFont="1" applyFill="1" applyBorder="1" applyAlignment="1">
      <alignment horizontal="center" vertical="center" wrapText="1"/>
    </xf>
    <xf numFmtId="9" fontId="111" fillId="9" borderId="65" xfId="2" applyNumberFormat="1" applyFont="1" applyFill="1" applyBorder="1" applyAlignment="1">
      <alignment horizontal="center" vertical="center" wrapText="1"/>
    </xf>
    <xf numFmtId="0" fontId="112" fillId="68" borderId="68" xfId="0" applyFont="1" applyFill="1" applyBorder="1" applyAlignment="1">
      <alignment horizontal="center" vertical="center" wrapText="1"/>
    </xf>
    <xf numFmtId="0" fontId="112" fillId="68" borderId="69" xfId="0" applyFont="1" applyFill="1" applyBorder="1" applyAlignment="1">
      <alignment horizontal="center" vertical="center" wrapText="1"/>
    </xf>
    <xf numFmtId="0" fontId="116" fillId="66" borderId="1" xfId="0" quotePrefix="1" applyFont="1" applyFill="1" applyBorder="1" applyAlignment="1">
      <alignment horizontal="center" vertical="center" wrapText="1"/>
    </xf>
    <xf numFmtId="220" fontId="112" fillId="66" borderId="1" xfId="0" quotePrefix="1" applyNumberFormat="1" applyFont="1" applyFill="1" applyBorder="1" applyAlignment="1">
      <alignment horizontal="center" vertical="center" wrapText="1"/>
    </xf>
    <xf numFmtId="0" fontId="112" fillId="66" borderId="1" xfId="0" quotePrefix="1" applyFont="1" applyFill="1" applyBorder="1" applyAlignment="1">
      <alignment horizontal="center" vertical="center" wrapText="1"/>
    </xf>
    <xf numFmtId="225" fontId="14" fillId="66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226" fontId="14" fillId="2" borderId="1" xfId="2" applyNumberFormat="1" applyFont="1" applyFill="1" applyBorder="1" applyAlignment="1">
      <alignment horizontal="center" vertical="center"/>
    </xf>
    <xf numFmtId="227" fontId="14" fillId="9" borderId="1" xfId="0" applyNumberFormat="1" applyFont="1" applyFill="1" applyBorder="1" applyAlignment="1">
      <alignment horizontal="center" vertical="center"/>
    </xf>
    <xf numFmtId="225" fontId="112" fillId="0" borderId="7" xfId="0" applyNumberFormat="1" applyFont="1" applyFill="1" applyBorder="1" applyAlignment="1">
      <alignment horizontal="center" vertical="center" wrapText="1"/>
    </xf>
    <xf numFmtId="225" fontId="112" fillId="0" borderId="1" xfId="0" applyNumberFormat="1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9" fontId="14" fillId="9" borderId="1" xfId="0" quotePrefix="1" applyNumberFormat="1" applyFont="1" applyFill="1" applyBorder="1" applyAlignment="1">
      <alignment horizontal="center" vertical="center" wrapText="1"/>
    </xf>
    <xf numFmtId="192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0" fontId="35" fillId="66" borderId="1" xfId="2" applyNumberFormat="1" applyFont="1" applyFill="1" applyBorder="1" applyAlignment="1">
      <alignment horizontal="center" vertical="center"/>
    </xf>
    <xf numFmtId="178" fontId="12" fillId="0" borderId="1" xfId="1" applyNumberFormat="1" applyFont="1" applyFill="1" applyBorder="1" applyAlignment="1">
      <alignment horizontal="center" vertical="center"/>
    </xf>
    <xf numFmtId="222" fontId="38" fillId="0" borderId="0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vertical="center" wrapText="1"/>
    </xf>
    <xf numFmtId="14" fontId="12" fillId="9" borderId="1" xfId="0" applyNumberFormat="1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9" fontId="12" fillId="66" borderId="7" xfId="0" applyNumberFormat="1" applyFont="1" applyFill="1" applyBorder="1" applyAlignment="1">
      <alignment horizontal="center" vertical="center" wrapText="1" shrinkToFit="1"/>
    </xf>
    <xf numFmtId="180" fontId="35" fillId="68" borderId="1" xfId="2" applyNumberFormat="1" applyFont="1" applyFill="1" applyBorder="1" applyAlignment="1">
      <alignment horizontal="center" vertical="center"/>
    </xf>
    <xf numFmtId="0" fontId="35" fillId="68" borderId="1" xfId="0" applyFont="1" applyFill="1" applyBorder="1" applyAlignment="1">
      <alignment horizontal="center" vertical="center" shrinkToFit="1"/>
    </xf>
    <xf numFmtId="178" fontId="12" fillId="66" borderId="1" xfId="1" applyNumberFormat="1" applyFont="1" applyFill="1" applyBorder="1" applyAlignment="1">
      <alignment horizontal="center" vertical="center"/>
    </xf>
    <xf numFmtId="221" fontId="38" fillId="0" borderId="0" xfId="0" applyNumberFormat="1" applyFont="1" applyBorder="1" applyAlignment="1">
      <alignment horizontal="center" vertical="center"/>
    </xf>
    <xf numFmtId="186" fontId="12" fillId="0" borderId="0" xfId="0" applyNumberFormat="1" applyFont="1">
      <alignment vertical="center"/>
    </xf>
    <xf numFmtId="186" fontId="12" fillId="0" borderId="1" xfId="0" applyNumberFormat="1" applyFont="1" applyBorder="1" applyAlignment="1">
      <alignment horizontal="center" vertical="center" wrapText="1"/>
    </xf>
    <xf numFmtId="186" fontId="12" fillId="66" borderId="1" xfId="2" applyNumberFormat="1" applyFont="1" applyFill="1" applyBorder="1" applyAlignment="1">
      <alignment horizontal="center" vertical="center"/>
    </xf>
    <xf numFmtId="186" fontId="12" fillId="0" borderId="1" xfId="2" applyNumberFormat="1" applyFont="1" applyFill="1" applyBorder="1" applyAlignment="1">
      <alignment horizontal="center" vertical="center"/>
    </xf>
    <xf numFmtId="186" fontId="5" fillId="0" borderId="0" xfId="0" applyNumberFormat="1" applyFont="1">
      <alignment vertical="center"/>
    </xf>
    <xf numFmtId="0" fontId="35" fillId="0" borderId="1" xfId="0" applyFont="1" applyBorder="1" applyAlignment="1">
      <alignment horizontal="center" vertical="center" wrapText="1"/>
    </xf>
    <xf numFmtId="180" fontId="35" fillId="0" borderId="1" xfId="2" applyNumberFormat="1" applyFont="1" applyFill="1" applyBorder="1" applyAlignment="1">
      <alignment horizontal="center" vertical="center"/>
    </xf>
    <xf numFmtId="0" fontId="35" fillId="66" borderId="1" xfId="0" applyFont="1" applyFill="1" applyBorder="1" applyAlignment="1">
      <alignment horizontal="center" vertical="center" shrinkToFit="1"/>
    </xf>
    <xf numFmtId="0" fontId="12" fillId="70" borderId="18" xfId="0" applyFont="1" applyFill="1" applyBorder="1" applyAlignment="1">
      <alignment horizontal="center" vertical="center" wrapText="1"/>
    </xf>
    <xf numFmtId="0" fontId="12" fillId="70" borderId="1" xfId="0" applyFont="1" applyFill="1" applyBorder="1" applyAlignment="1">
      <alignment horizontal="center" vertical="center"/>
    </xf>
    <xf numFmtId="0" fontId="12" fillId="70" borderId="19" xfId="0" applyFont="1" applyFill="1" applyBorder="1" applyAlignment="1">
      <alignment horizontal="center" vertical="center"/>
    </xf>
    <xf numFmtId="221" fontId="12" fillId="70" borderId="18" xfId="0" applyNumberFormat="1" applyFont="1" applyFill="1" applyBorder="1" applyAlignment="1">
      <alignment horizontal="center" vertical="center"/>
    </xf>
    <xf numFmtId="222" fontId="12" fillId="70" borderId="24" xfId="0" applyNumberFormat="1" applyFont="1" applyFill="1" applyBorder="1" applyAlignment="1">
      <alignment horizontal="center" vertical="center"/>
    </xf>
    <xf numFmtId="9" fontId="12" fillId="70" borderId="1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225" fontId="116" fillId="0" borderId="1" xfId="0" applyNumberFormat="1" applyFont="1" applyFill="1" applyBorder="1" applyAlignment="1">
      <alignment horizontal="center" vertical="center" wrapText="1"/>
    </xf>
    <xf numFmtId="0" fontId="110" fillId="0" borderId="0" xfId="0" applyFont="1">
      <alignment vertical="center"/>
    </xf>
    <xf numFmtId="14" fontId="30" fillId="9" borderId="1" xfId="7" applyNumberFormat="1" applyFont="1" applyFill="1" applyBorder="1" applyAlignment="1" applyProtection="1">
      <alignment horizontal="center" vertical="center" wrapText="1"/>
      <protection locked="0"/>
    </xf>
    <xf numFmtId="180" fontId="16" fillId="0" borderId="32" xfId="2" applyNumberFormat="1" applyFont="1" applyBorder="1" applyAlignment="1">
      <alignment horizontal="center" vertical="center" wrapText="1"/>
    </xf>
    <xf numFmtId="180" fontId="16" fillId="0" borderId="9" xfId="2" applyNumberFormat="1" applyFont="1" applyBorder="1" applyAlignment="1">
      <alignment horizontal="center" vertical="center" wrapText="1"/>
    </xf>
    <xf numFmtId="180" fontId="16" fillId="0" borderId="37" xfId="2" applyNumberFormat="1" applyFont="1" applyBorder="1" applyAlignment="1">
      <alignment horizontal="center" vertical="center" wrapText="1"/>
    </xf>
    <xf numFmtId="180" fontId="16" fillId="0" borderId="14" xfId="2" applyNumberFormat="1" applyFont="1" applyBorder="1" applyAlignment="1">
      <alignment horizontal="center" vertical="center" wrapText="1"/>
    </xf>
    <xf numFmtId="0" fontId="119" fillId="71" borderId="0" xfId="0" applyFont="1" applyFill="1" applyBorder="1" applyAlignment="1">
      <alignment vertical="center"/>
    </xf>
    <xf numFmtId="0" fontId="120" fillId="71" borderId="0" xfId="0" applyFont="1" applyFill="1" applyAlignment="1">
      <alignment vertical="center" wrapText="1"/>
    </xf>
    <xf numFmtId="179" fontId="14" fillId="71" borderId="0" xfId="2" applyNumberFormat="1" applyFont="1" applyFill="1" applyBorder="1" applyAlignment="1">
      <alignment horizontal="center" vertical="center" wrapText="1"/>
    </xf>
    <xf numFmtId="177" fontId="14" fillId="71" borderId="0" xfId="0" applyNumberFormat="1" applyFont="1" applyFill="1" applyBorder="1" applyAlignment="1">
      <alignment vertical="center" wrapText="1"/>
    </xf>
    <xf numFmtId="184" fontId="14" fillId="71" borderId="0" xfId="0" applyNumberFormat="1" applyFont="1" applyFill="1" applyBorder="1" applyAlignment="1">
      <alignment horizontal="center" vertical="center" wrapText="1"/>
    </xf>
    <xf numFmtId="177" fontId="14" fillId="71" borderId="0" xfId="0" applyNumberFormat="1" applyFont="1" applyFill="1" applyBorder="1" applyAlignment="1">
      <alignment horizontal="center" vertical="center" wrapText="1"/>
    </xf>
    <xf numFmtId="0" fontId="14" fillId="71" borderId="0" xfId="0" applyFont="1" applyFill="1" applyBorder="1" applyAlignment="1">
      <alignment horizontal="center" vertical="center" wrapText="1"/>
    </xf>
    <xf numFmtId="193" fontId="1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186" fontId="13" fillId="9" borderId="1" xfId="2" applyNumberFormat="1" applyFont="1" applyFill="1" applyBorder="1" applyAlignment="1">
      <alignment vertical="center"/>
    </xf>
    <xf numFmtId="43" fontId="14" fillId="6" borderId="1" xfId="2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186" fontId="13" fillId="0" borderId="9" xfId="2" applyNumberFormat="1" applyFont="1" applyFill="1" applyBorder="1" applyAlignment="1">
      <alignment vertical="center"/>
    </xf>
    <xf numFmtId="14" fontId="13" fillId="4" borderId="1" xfId="0" applyNumberFormat="1" applyFont="1" applyFill="1" applyBorder="1" applyAlignment="1">
      <alignment horizontal="center" vertical="center"/>
    </xf>
    <xf numFmtId="186" fontId="14" fillId="66" borderId="1" xfId="2" applyNumberFormat="1" applyFont="1" applyFill="1" applyBorder="1" applyAlignment="1">
      <alignment vertical="center"/>
    </xf>
    <xf numFmtId="177" fontId="28" fillId="66" borderId="1" xfId="7" applyNumberFormat="1" applyFont="1" applyFill="1" applyBorder="1" applyAlignment="1">
      <alignment horizontal="center" vertical="top" wrapText="1"/>
    </xf>
    <xf numFmtId="0" fontId="13" fillId="4" borderId="1" xfId="2" applyNumberFormat="1" applyFont="1" applyFill="1" applyBorder="1" applyAlignment="1">
      <alignment horizontal="center" vertical="center" wrapText="1"/>
    </xf>
    <xf numFmtId="9" fontId="14" fillId="2" borderId="1" xfId="2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225" fontId="116" fillId="0" borderId="1" xfId="0" applyNumberFormat="1" applyFont="1" applyBorder="1" applyAlignment="1">
      <alignment horizontal="center" vertical="center" wrapText="1"/>
    </xf>
    <xf numFmtId="225" fontId="1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84" fontId="14" fillId="66" borderId="1" xfId="2" applyNumberFormat="1" applyFont="1" applyFill="1" applyBorder="1" applyAlignment="1">
      <alignment horizontal="center" vertical="center"/>
    </xf>
    <xf numFmtId="228" fontId="14" fillId="66" borderId="1" xfId="2" applyNumberFormat="1" applyFont="1" applyFill="1" applyBorder="1" applyAlignment="1">
      <alignment horizontal="center" vertical="center"/>
    </xf>
    <xf numFmtId="184" fontId="14" fillId="9" borderId="1" xfId="2" applyNumberFormat="1" applyFont="1" applyFill="1" applyBorder="1" applyAlignment="1">
      <alignment horizontal="center" vertical="center"/>
    </xf>
    <xf numFmtId="180" fontId="16" fillId="3" borderId="1" xfId="2" applyNumberFormat="1" applyFont="1" applyFill="1" applyBorder="1" applyAlignment="1">
      <alignment horizontal="center" vertical="center" wrapText="1"/>
    </xf>
    <xf numFmtId="180" fontId="16" fillId="0" borderId="1" xfId="2" quotePrefix="1" applyNumberFormat="1" applyFont="1" applyBorder="1" applyAlignment="1">
      <alignment horizontal="center" vertical="center" wrapText="1"/>
    </xf>
    <xf numFmtId="228" fontId="16" fillId="4" borderId="1" xfId="1" quotePrefix="1" applyNumberFormat="1" applyFont="1" applyFill="1" applyBorder="1" applyAlignment="1">
      <alignment horizontal="center" vertical="center" wrapText="1"/>
    </xf>
    <xf numFmtId="223" fontId="16" fillId="3" borderId="1" xfId="2" applyNumberFormat="1" applyFont="1" applyFill="1" applyBorder="1" applyAlignment="1">
      <alignment horizontal="center" vertical="center" wrapText="1"/>
    </xf>
    <xf numFmtId="176" fontId="16" fillId="0" borderId="1" xfId="2" applyNumberFormat="1" applyFont="1" applyFill="1" applyBorder="1" applyAlignment="1">
      <alignment horizontal="center" vertical="center" wrapText="1"/>
    </xf>
    <xf numFmtId="180" fontId="17" fillId="0" borderId="0" xfId="2" applyNumberFormat="1" applyFont="1" applyBorder="1" applyAlignment="1">
      <alignment horizontal="center" vertical="center" wrapText="1"/>
    </xf>
    <xf numFmtId="0" fontId="17" fillId="10" borderId="1" xfId="2" applyNumberFormat="1" applyFont="1" applyFill="1" applyBorder="1" applyAlignment="1">
      <alignment horizontal="center" vertical="center" wrapText="1"/>
    </xf>
    <xf numFmtId="180" fontId="7" fillId="0" borderId="0" xfId="2" applyNumberFormat="1" applyFont="1" applyBorder="1" applyAlignment="1">
      <alignment horizontal="center" vertical="center" wrapText="1"/>
    </xf>
    <xf numFmtId="188" fontId="16" fillId="3" borderId="1" xfId="2" applyNumberFormat="1" applyFont="1" applyFill="1" applyBorder="1" applyAlignment="1">
      <alignment horizontal="center" vertical="center" wrapText="1"/>
    </xf>
    <xf numFmtId="176" fontId="16" fillId="4" borderId="1" xfId="2" applyNumberFormat="1" applyFont="1" applyFill="1" applyBorder="1" applyAlignment="1">
      <alignment horizontal="center" vertical="center" wrapText="1"/>
    </xf>
    <xf numFmtId="184" fontId="16" fillId="4" borderId="1" xfId="2" applyNumberFormat="1" applyFont="1" applyFill="1" applyBorder="1" applyAlignment="1">
      <alignment horizontal="center" vertical="center" wrapText="1"/>
    </xf>
    <xf numFmtId="194" fontId="16" fillId="3" borderId="1" xfId="2" applyNumberFormat="1" applyFont="1" applyFill="1" applyBorder="1" applyAlignment="1">
      <alignment horizontal="center" vertical="center" wrapText="1"/>
    </xf>
    <xf numFmtId="185" fontId="16" fillId="4" borderId="1" xfId="2" applyNumberFormat="1" applyFont="1" applyFill="1" applyBorder="1" applyAlignment="1">
      <alignment horizontal="center" vertical="center" wrapText="1"/>
    </xf>
    <xf numFmtId="221" fontId="16" fillId="3" borderId="1" xfId="2" applyNumberFormat="1" applyFont="1" applyFill="1" applyBorder="1" applyAlignment="1">
      <alignment horizontal="center" vertical="center" wrapText="1"/>
    </xf>
    <xf numFmtId="222" fontId="16" fillId="3" borderId="1" xfId="2" applyNumberFormat="1" applyFont="1" applyFill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center" vertical="center" wrapText="1"/>
    </xf>
    <xf numFmtId="177" fontId="16" fillId="5" borderId="1" xfId="2" applyNumberFormat="1" applyFont="1" applyFill="1" applyBorder="1" applyAlignment="1">
      <alignment horizontal="center" vertical="center" wrapText="1"/>
    </xf>
    <xf numFmtId="181" fontId="16" fillId="3" borderId="1" xfId="2" applyNumberFormat="1" applyFont="1" applyFill="1" applyBorder="1" applyAlignment="1">
      <alignment horizontal="center" vertical="center" wrapText="1"/>
    </xf>
    <xf numFmtId="182" fontId="16" fillId="3" borderId="1" xfId="2" applyNumberFormat="1" applyFont="1" applyFill="1" applyBorder="1" applyAlignment="1">
      <alignment horizontal="center" vertical="center" wrapText="1"/>
    </xf>
    <xf numFmtId="177" fontId="16" fillId="4" borderId="1" xfId="2" applyNumberFormat="1" applyFont="1" applyFill="1" applyBorder="1" applyAlignment="1">
      <alignment horizontal="center" vertical="center" wrapText="1"/>
    </xf>
    <xf numFmtId="0" fontId="16" fillId="73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Border="1" applyAlignment="1">
      <alignment horizontal="center" vertical="center" wrapText="1"/>
    </xf>
    <xf numFmtId="0" fontId="16" fillId="73" borderId="1" xfId="2" applyNumberFormat="1" applyFont="1" applyFill="1" applyBorder="1" applyAlignment="1">
      <alignment horizontal="center" vertical="center" shrinkToFit="1"/>
    </xf>
    <xf numFmtId="185" fontId="16" fillId="4" borderId="1" xfId="2" quotePrefix="1" applyNumberFormat="1" applyFont="1" applyFill="1" applyBorder="1" applyAlignment="1">
      <alignment horizontal="center" vertical="center" wrapText="1"/>
    </xf>
    <xf numFmtId="177" fontId="16" fillId="4" borderId="23" xfId="2" applyNumberFormat="1" applyFont="1" applyFill="1" applyBorder="1" applyAlignment="1">
      <alignment horizontal="center" vertical="center" wrapText="1"/>
    </xf>
    <xf numFmtId="194" fontId="16" fillId="3" borderId="7" xfId="2" applyNumberFormat="1" applyFont="1" applyFill="1" applyBorder="1" applyAlignment="1">
      <alignment horizontal="center" vertical="center" wrapText="1"/>
    </xf>
    <xf numFmtId="180" fontId="16" fillId="3" borderId="7" xfId="2" applyNumberFormat="1" applyFont="1" applyFill="1" applyBorder="1" applyAlignment="1">
      <alignment horizontal="center" vertical="center" wrapText="1"/>
    </xf>
    <xf numFmtId="223" fontId="16" fillId="3" borderId="7" xfId="2" applyNumberFormat="1" applyFont="1" applyFill="1" applyBorder="1" applyAlignment="1">
      <alignment horizontal="center" vertical="center" wrapText="1"/>
    </xf>
    <xf numFmtId="180" fontId="17" fillId="0" borderId="33" xfId="2" applyNumberFormat="1" applyFont="1" applyBorder="1" applyAlignment="1">
      <alignment horizontal="center" vertical="center" wrapText="1"/>
    </xf>
    <xf numFmtId="180" fontId="7" fillId="0" borderId="33" xfId="2" applyNumberFormat="1" applyFont="1" applyBorder="1" applyAlignment="1">
      <alignment horizontal="center" vertical="center" wrapText="1"/>
    </xf>
    <xf numFmtId="180" fontId="16" fillId="0" borderId="33" xfId="2" applyNumberFormat="1" applyFont="1" applyFill="1" applyBorder="1" applyAlignment="1">
      <alignment horizontal="center" vertical="center" wrapText="1"/>
    </xf>
    <xf numFmtId="180" fontId="16" fillId="0" borderId="33" xfId="2" applyNumberFormat="1" applyFont="1" applyBorder="1" applyAlignment="1">
      <alignment horizontal="center" vertical="center" wrapText="1"/>
    </xf>
    <xf numFmtId="0" fontId="16" fillId="0" borderId="33" xfId="2" applyNumberFormat="1" applyFont="1" applyFill="1" applyBorder="1" applyAlignment="1">
      <alignment horizontal="left" vertical="center" wrapText="1"/>
    </xf>
    <xf numFmtId="223" fontId="16" fillId="3" borderId="5" xfId="2" applyNumberFormat="1" applyFont="1" applyFill="1" applyBorder="1" applyAlignment="1">
      <alignment horizontal="center" vertical="center" wrapText="1"/>
    </xf>
    <xf numFmtId="185" fontId="16" fillId="4" borderId="5" xfId="2" applyNumberFormat="1" applyFont="1" applyFill="1" applyBorder="1" applyAlignment="1">
      <alignment horizontal="center" vertical="center" wrapText="1"/>
    </xf>
    <xf numFmtId="9" fontId="16" fillId="0" borderId="37" xfId="1" applyNumberFormat="1" applyFont="1" applyFill="1" applyBorder="1" applyAlignment="1">
      <alignment horizontal="center" vertical="center" wrapText="1"/>
    </xf>
    <xf numFmtId="0" fontId="16" fillId="0" borderId="14" xfId="2" applyNumberFormat="1" applyFont="1" applyFill="1" applyBorder="1" applyAlignment="1">
      <alignment horizontal="left" vertical="center" wrapText="1"/>
    </xf>
    <xf numFmtId="180" fontId="16" fillId="3" borderId="5" xfId="2" quotePrefix="1" applyNumberFormat="1" applyFont="1" applyFill="1" applyBorder="1" applyAlignment="1">
      <alignment horizontal="center" vertical="center" wrapText="1"/>
    </xf>
    <xf numFmtId="0" fontId="16" fillId="4" borderId="5" xfId="2" applyNumberFormat="1" applyFont="1" applyFill="1" applyBorder="1" applyAlignment="1">
      <alignment horizontal="center" vertical="center" wrapText="1"/>
    </xf>
    <xf numFmtId="180" fontId="7" fillId="0" borderId="37" xfId="2" applyNumberFormat="1" applyFont="1" applyBorder="1" applyAlignment="1">
      <alignment horizontal="center" vertical="center" wrapText="1"/>
    </xf>
    <xf numFmtId="10" fontId="18" fillId="0" borderId="4" xfId="1" applyNumberFormat="1" applyFont="1" applyFill="1" applyBorder="1" applyAlignment="1">
      <alignment horizontal="center" vertical="center" wrapText="1"/>
    </xf>
    <xf numFmtId="180" fontId="17" fillId="70" borderId="37" xfId="2" applyNumberFormat="1" applyFont="1" applyFill="1" applyBorder="1" applyAlignment="1">
      <alignment horizontal="center" vertical="center" wrapText="1"/>
    </xf>
    <xf numFmtId="183" fontId="18" fillId="0" borderId="14" xfId="2" applyNumberFormat="1" applyFont="1" applyFill="1" applyBorder="1" applyAlignment="1">
      <alignment horizontal="center" vertical="center"/>
    </xf>
    <xf numFmtId="0" fontId="115" fillId="0" borderId="35" xfId="4570" quotePrefix="1" applyFill="1" applyBorder="1" applyAlignment="1">
      <alignment horizontal="center" vertical="center" wrapText="1"/>
    </xf>
    <xf numFmtId="0" fontId="115" fillId="0" borderId="10" xfId="4570" applyFill="1" applyBorder="1" applyAlignment="1">
      <alignment horizontal="center" vertical="center" wrapText="1"/>
    </xf>
    <xf numFmtId="10" fontId="14" fillId="9" borderId="1" xfId="0" quotePrefix="1" applyNumberFormat="1" applyFont="1" applyFill="1" applyBorder="1" applyAlignment="1">
      <alignment horizontal="center" vertical="center" wrapText="1"/>
    </xf>
    <xf numFmtId="0" fontId="115" fillId="0" borderId="10" xfId="4570" applyBorder="1" applyAlignment="1">
      <alignment horizontal="center" vertical="center" wrapText="1"/>
    </xf>
    <xf numFmtId="0" fontId="116" fillId="10" borderId="19" xfId="0" applyFont="1" applyFill="1" applyBorder="1" applyAlignment="1">
      <alignment horizontal="center" vertical="center" wrapText="1"/>
    </xf>
    <xf numFmtId="229" fontId="116" fillId="10" borderId="19" xfId="0" applyNumberFormat="1" applyFont="1" applyFill="1" applyBorder="1" applyAlignment="1">
      <alignment horizontal="center" vertical="center" wrapText="1"/>
    </xf>
    <xf numFmtId="0" fontId="116" fillId="10" borderId="1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180" fontId="16" fillId="0" borderId="1" xfId="2" applyNumberFormat="1" applyFont="1" applyFill="1" applyBorder="1" applyAlignment="1">
      <alignment horizontal="center" vertical="center" wrapText="1"/>
    </xf>
    <xf numFmtId="0" fontId="17" fillId="0" borderId="1" xfId="2" quotePrefix="1" applyNumberFormat="1" applyFont="1" applyFill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center" vertical="center" wrapText="1"/>
    </xf>
    <xf numFmtId="180" fontId="17" fillId="0" borderId="1" xfId="2" applyNumberFormat="1" applyFont="1" applyFill="1" applyBorder="1" applyAlignment="1">
      <alignment horizontal="center" vertical="center" wrapText="1"/>
    </xf>
    <xf numFmtId="0" fontId="17" fillId="10" borderId="1" xfId="2" applyNumberFormat="1" applyFont="1" applyFill="1" applyBorder="1" applyAlignment="1">
      <alignment horizontal="center" vertical="center" wrapText="1"/>
    </xf>
    <xf numFmtId="0" fontId="17" fillId="0" borderId="1" xfId="2" quotePrefix="1" applyNumberFormat="1" applyFont="1" applyBorder="1" applyAlignment="1">
      <alignment horizontal="center" vertical="center" wrapText="1"/>
    </xf>
    <xf numFmtId="180" fontId="17" fillId="10" borderId="1" xfId="2" applyNumberFormat="1" applyFont="1" applyFill="1" applyBorder="1" applyAlignment="1">
      <alignment horizontal="center" vertical="center" wrapText="1"/>
    </xf>
    <xf numFmtId="224" fontId="17" fillId="0" borderId="1" xfId="2" applyNumberFormat="1" applyFont="1" applyBorder="1" applyAlignment="1">
      <alignment horizontal="center" vertical="center" wrapText="1"/>
    </xf>
    <xf numFmtId="190" fontId="111" fillId="9" borderId="5" xfId="2" applyNumberFormat="1" applyFont="1" applyFill="1" applyBorder="1" applyAlignment="1">
      <alignment horizontal="center" vertical="center" wrapText="1"/>
    </xf>
    <xf numFmtId="190" fontId="111" fillId="9" borderId="31" xfId="2" applyNumberFormat="1" applyFont="1" applyFill="1" applyBorder="1" applyAlignment="1">
      <alignment horizontal="center" vertical="center" wrapText="1"/>
    </xf>
    <xf numFmtId="14" fontId="111" fillId="9" borderId="5" xfId="2" applyNumberFormat="1" applyFont="1" applyFill="1" applyBorder="1" applyAlignment="1">
      <alignment horizontal="center" vertical="center" wrapText="1"/>
    </xf>
    <xf numFmtId="14" fontId="111" fillId="9" borderId="31" xfId="2" applyNumberFormat="1" applyFont="1" applyFill="1" applyBorder="1" applyAlignment="1">
      <alignment horizontal="center" vertical="center" wrapText="1"/>
    </xf>
    <xf numFmtId="0" fontId="118" fillId="69" borderId="0" xfId="0" applyFont="1" applyFill="1" applyAlignment="1">
      <alignment horizontal="center" vertical="center"/>
    </xf>
    <xf numFmtId="180" fontId="16" fillId="0" borderId="0" xfId="2" applyNumberFormat="1" applyFont="1" applyBorder="1" applyAlignment="1">
      <alignment horizontal="right" vertical="center"/>
    </xf>
    <xf numFmtId="180" fontId="17" fillId="70" borderId="5" xfId="2" applyNumberFormat="1" applyFont="1" applyFill="1" applyBorder="1" applyAlignment="1">
      <alignment horizontal="center" vertical="center" wrapText="1"/>
    </xf>
    <xf numFmtId="180" fontId="17" fillId="70" borderId="31" xfId="2" applyNumberFormat="1" applyFont="1" applyFill="1" applyBorder="1" applyAlignment="1">
      <alignment horizontal="center" vertical="center" wrapText="1"/>
    </xf>
    <xf numFmtId="0" fontId="112" fillId="10" borderId="25" xfId="0" applyFont="1" applyFill="1" applyBorder="1" applyAlignment="1">
      <alignment horizontal="center" vertical="center" wrapText="1"/>
    </xf>
    <xf numFmtId="0" fontId="112" fillId="10" borderId="19" xfId="0" applyFont="1" applyFill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0" fontId="113" fillId="0" borderId="5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12" fillId="68" borderId="66" xfId="0" applyFont="1" applyFill="1" applyBorder="1" applyAlignment="1">
      <alignment horizontal="center" vertical="center" wrapText="1"/>
    </xf>
    <xf numFmtId="0" fontId="112" fillId="68" borderId="67" xfId="0" applyFont="1" applyFill="1" applyBorder="1" applyAlignment="1">
      <alignment horizontal="center" vertical="center" wrapText="1"/>
    </xf>
    <xf numFmtId="0" fontId="112" fillId="68" borderId="70" xfId="0" applyFont="1" applyFill="1" applyBorder="1" applyAlignment="1">
      <alignment horizontal="center" vertical="center" wrapText="1"/>
    </xf>
    <xf numFmtId="0" fontId="113" fillId="0" borderId="7" xfId="0" applyFont="1" applyFill="1" applyBorder="1" applyAlignment="1">
      <alignment horizontal="center" vertical="center" wrapText="1"/>
    </xf>
    <xf numFmtId="0" fontId="113" fillId="0" borderId="1" xfId="0" applyFont="1" applyFill="1" applyBorder="1" applyAlignment="1">
      <alignment horizontal="center" vertical="center" wrapText="1"/>
    </xf>
    <xf numFmtId="0" fontId="112" fillId="0" borderId="6" xfId="0" applyFont="1" applyFill="1" applyBorder="1" applyAlignment="1">
      <alignment horizontal="center" vertical="center" textRotation="255" wrapText="1"/>
    </xf>
    <xf numFmtId="0" fontId="112" fillId="0" borderId="8" xfId="0" applyFont="1" applyFill="1" applyBorder="1" applyAlignment="1">
      <alignment horizontal="center" vertical="center" textRotation="255" wrapText="1"/>
    </xf>
    <xf numFmtId="0" fontId="113" fillId="67" borderId="8" xfId="0" applyFont="1" applyFill="1" applyBorder="1" applyAlignment="1">
      <alignment horizontal="center" vertical="center" wrapText="1"/>
    </xf>
    <xf numFmtId="0" fontId="113" fillId="67" borderId="1" xfId="0" applyFont="1" applyFill="1" applyBorder="1" applyAlignment="1">
      <alignment horizontal="center" vertical="center" wrapText="1"/>
    </xf>
    <xf numFmtId="0" fontId="118" fillId="69" borderId="0" xfId="0" applyFont="1" applyFill="1" applyAlignment="1">
      <alignment horizontal="left" vertical="center" indent="1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3" fillId="72" borderId="1" xfId="0" applyFont="1" applyFill="1" applyBorder="1" applyAlignment="1">
      <alignment horizontal="center" vertical="center" wrapText="1"/>
    </xf>
    <xf numFmtId="0" fontId="13" fillId="72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2" fillId="70" borderId="26" xfId="0" applyFont="1" applyFill="1" applyBorder="1" applyAlignment="1">
      <alignment horizontal="center" vertical="center"/>
    </xf>
    <xf numFmtId="0" fontId="12" fillId="70" borderId="15" xfId="0" applyFont="1" applyFill="1" applyBorder="1" applyAlignment="1">
      <alignment horizontal="center" vertical="center"/>
    </xf>
    <xf numFmtId="0" fontId="12" fillId="70" borderId="34" xfId="0" applyFont="1" applyFill="1" applyBorder="1" applyAlignment="1">
      <alignment horizontal="center" vertical="center"/>
    </xf>
    <xf numFmtId="0" fontId="35" fillId="68" borderId="5" xfId="0" applyFont="1" applyFill="1" applyBorder="1" applyAlignment="1">
      <alignment horizontal="center" vertical="center" shrinkToFit="1"/>
    </xf>
    <xf numFmtId="0" fontId="35" fillId="68" borderId="30" xfId="0" applyFont="1" applyFill="1" applyBorder="1" applyAlignment="1">
      <alignment horizontal="center" vertical="center" shrinkToFit="1"/>
    </xf>
    <xf numFmtId="0" fontId="35" fillId="68" borderId="31" xfId="0" applyFont="1" applyFill="1" applyBorder="1" applyAlignment="1">
      <alignment horizontal="center" vertical="center" shrinkToFit="1"/>
    </xf>
    <xf numFmtId="0" fontId="35" fillId="68" borderId="23" xfId="0" applyFont="1" applyFill="1" applyBorder="1" applyAlignment="1">
      <alignment horizontal="center" vertical="center" shrinkToFit="1"/>
    </xf>
    <xf numFmtId="0" fontId="35" fillId="68" borderId="17" xfId="0" applyFont="1" applyFill="1" applyBorder="1" applyAlignment="1">
      <alignment horizontal="center" vertical="center" shrinkToFit="1"/>
    </xf>
    <xf numFmtId="0" fontId="12" fillId="66" borderId="23" xfId="0" applyFont="1" applyFill="1" applyBorder="1" applyAlignment="1">
      <alignment horizontal="center" vertical="center" shrinkToFit="1"/>
    </xf>
    <xf numFmtId="0" fontId="12" fillId="66" borderId="17" xfId="0" applyFont="1" applyFill="1" applyBorder="1" applyAlignment="1">
      <alignment horizontal="center" vertical="center" shrinkToFit="1"/>
    </xf>
    <xf numFmtId="0" fontId="12" fillId="68" borderId="23" xfId="0" applyFont="1" applyFill="1" applyBorder="1" applyAlignment="1">
      <alignment horizontal="center" vertical="center" shrinkToFit="1"/>
    </xf>
    <xf numFmtId="0" fontId="12" fillId="68" borderId="17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35" fillId="66" borderId="1" xfId="0" applyFont="1" applyFill="1" applyBorder="1" applyAlignment="1">
      <alignment horizontal="center" vertical="center" wrapText="1" shrinkToFit="1"/>
    </xf>
    <xf numFmtId="0" fontId="35" fillId="66" borderId="5" xfId="0" applyFont="1" applyFill="1" applyBorder="1" applyAlignment="1">
      <alignment horizontal="center" vertical="center" shrinkToFit="1"/>
    </xf>
    <xf numFmtId="0" fontId="35" fillId="66" borderId="30" xfId="0" applyFont="1" applyFill="1" applyBorder="1" applyAlignment="1">
      <alignment horizontal="center" vertical="center" shrinkToFit="1"/>
    </xf>
    <xf numFmtId="0" fontId="35" fillId="66" borderId="3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184" fontId="16" fillId="0" borderId="23" xfId="0" applyNumberFormat="1" applyFont="1" applyBorder="1" applyAlignment="1">
      <alignment horizontal="center" vertical="center" wrapText="1"/>
    </xf>
    <xf numFmtId="184" fontId="16" fillId="0" borderId="7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80" fontId="16" fillId="0" borderId="32" xfId="2" applyNumberFormat="1" applyFont="1" applyBorder="1" applyAlignment="1">
      <alignment horizontal="center" vertical="center" wrapText="1"/>
    </xf>
    <xf numFmtId="180" fontId="16" fillId="0" borderId="9" xfId="2" applyNumberFormat="1" applyFont="1" applyBorder="1" applyAlignment="1">
      <alignment horizontal="center" vertical="center" wrapText="1"/>
    </xf>
    <xf numFmtId="180" fontId="16" fillId="0" borderId="41" xfId="2" applyNumberFormat="1" applyFont="1" applyBorder="1" applyAlignment="1">
      <alignment horizontal="center" vertical="center" wrapText="1"/>
    </xf>
    <xf numFmtId="180" fontId="16" fillId="0" borderId="37" xfId="2" applyNumberFormat="1" applyFont="1" applyBorder="1" applyAlignment="1">
      <alignment horizontal="center" vertical="center" wrapText="1"/>
    </xf>
    <xf numFmtId="180" fontId="16" fillId="0" borderId="14" xfId="2" applyNumberFormat="1" applyFont="1" applyBorder="1" applyAlignment="1">
      <alignment horizontal="center" vertical="center" wrapText="1"/>
    </xf>
    <xf numFmtId="180" fontId="16" fillId="0" borderId="42" xfId="2" applyNumberFormat="1" applyFont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wrapText="1"/>
    </xf>
    <xf numFmtId="0" fontId="28" fillId="2" borderId="30" xfId="7" applyFont="1" applyFill="1" applyBorder="1" applyAlignment="1">
      <alignment horizontal="center" vertical="center" wrapText="1"/>
    </xf>
    <xf numFmtId="0" fontId="28" fillId="2" borderId="31" xfId="7" applyFont="1" applyFill="1" applyBorder="1" applyAlignment="1">
      <alignment horizontal="center" vertical="center" wrapText="1"/>
    </xf>
    <xf numFmtId="49" fontId="28" fillId="0" borderId="0" xfId="7" applyNumberFormat="1" applyFont="1" applyBorder="1" applyAlignment="1">
      <alignment horizontal="left" vertical="center" wrapText="1"/>
    </xf>
    <xf numFmtId="184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left" vertical="center"/>
    </xf>
    <xf numFmtId="177" fontId="30" fillId="0" borderId="22" xfId="7" applyNumberFormat="1" applyFont="1" applyBorder="1" applyAlignment="1">
      <alignment horizontal="center" vertical="center" wrapText="1"/>
    </xf>
    <xf numFmtId="177" fontId="30" fillId="0" borderId="7" xfId="7" applyNumberFormat="1" applyFont="1" applyBorder="1" applyAlignment="1">
      <alignment horizontal="center" vertical="center" wrapText="1"/>
    </xf>
    <xf numFmtId="0" fontId="30" fillId="0" borderId="27" xfId="7" applyFont="1" applyBorder="1" applyAlignment="1">
      <alignment horizontal="center" vertical="center" wrapText="1"/>
    </xf>
    <xf numFmtId="0" fontId="30" fillId="0" borderId="35" xfId="7" applyFont="1" applyBorder="1" applyAlignment="1">
      <alignment horizontal="center" vertical="center" wrapText="1"/>
    </xf>
    <xf numFmtId="0" fontId="30" fillId="0" borderId="21" xfId="7" applyFont="1" applyFill="1" applyBorder="1" applyAlignment="1">
      <alignment horizontal="center" vertical="center" wrapText="1"/>
    </xf>
    <xf numFmtId="0" fontId="30" fillId="0" borderId="8" xfId="7" applyFont="1" applyFill="1" applyBorder="1" applyAlignment="1">
      <alignment horizontal="center" vertical="center" wrapText="1"/>
    </xf>
    <xf numFmtId="0" fontId="30" fillId="0" borderId="18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 wrapText="1"/>
    </xf>
    <xf numFmtId="0" fontId="30" fillId="0" borderId="22" xfId="7" applyFont="1" applyFill="1" applyBorder="1" applyAlignment="1">
      <alignment horizontal="center" vertical="center" wrapText="1"/>
    </xf>
    <xf numFmtId="0" fontId="30" fillId="0" borderId="7" xfId="7" applyFont="1" applyFill="1" applyBorder="1" applyAlignment="1">
      <alignment horizontal="center" vertical="center" wrapText="1"/>
    </xf>
    <xf numFmtId="41" fontId="30" fillId="0" borderId="22" xfId="2" applyFont="1" applyFill="1" applyBorder="1" applyAlignment="1">
      <alignment horizontal="center" vertical="center" wrapText="1"/>
    </xf>
    <xf numFmtId="41" fontId="30" fillId="0" borderId="7" xfId="2" applyFont="1" applyFill="1" applyBorder="1" applyAlignment="1">
      <alignment horizontal="center" vertical="center" wrapText="1"/>
    </xf>
    <xf numFmtId="49" fontId="30" fillId="0" borderId="28" xfId="7" applyNumberFormat="1" applyFont="1" applyFill="1" applyBorder="1" applyAlignment="1">
      <alignment horizontal="center" vertical="center" wrapText="1"/>
    </xf>
    <xf numFmtId="49" fontId="30" fillId="0" borderId="20" xfId="7" applyNumberFormat="1" applyFont="1" applyFill="1" applyBorder="1" applyAlignment="1">
      <alignment horizontal="center" vertical="center" wrapText="1"/>
    </xf>
    <xf numFmtId="0" fontId="28" fillId="0" borderId="36" xfId="7" applyFont="1" applyFill="1" applyBorder="1" applyAlignment="1">
      <alignment horizontal="center" vertical="center" wrapText="1"/>
    </xf>
    <xf numFmtId="0" fontId="28" fillId="0" borderId="30" xfId="7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left" vertical="center"/>
    </xf>
    <xf numFmtId="0" fontId="30" fillId="0" borderId="0" xfId="7" applyNumberFormat="1" applyFont="1" applyBorder="1" applyAlignment="1">
      <alignment horizontal="left" vertical="center" wrapText="1"/>
    </xf>
    <xf numFmtId="49" fontId="30" fillId="0" borderId="29" xfId="7" applyNumberFormat="1" applyFont="1" applyFill="1" applyBorder="1" applyAlignment="1">
      <alignment horizontal="center" vertical="center" wrapText="1"/>
    </xf>
    <xf numFmtId="49" fontId="30" fillId="0" borderId="22" xfId="7" applyNumberFormat="1" applyFont="1" applyFill="1" applyBorder="1" applyAlignment="1">
      <alignment horizontal="center" vertical="center" wrapText="1"/>
    </xf>
    <xf numFmtId="49" fontId="30" fillId="0" borderId="7" xfId="7" applyNumberFormat="1" applyFont="1" applyFill="1" applyBorder="1" applyAlignment="1">
      <alignment horizontal="center" vertical="center" wrapText="1"/>
    </xf>
    <xf numFmtId="226" fontId="14" fillId="0" borderId="1" xfId="2" applyNumberFormat="1" applyFont="1" applyBorder="1" applyAlignment="1">
      <alignment horizontal="center" vertical="center"/>
    </xf>
    <xf numFmtId="226" fontId="13" fillId="0" borderId="1" xfId="2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571">
    <cellStyle name="??&amp;O?&amp;H?_x0008__x000f__x0007_?_x0007__x0001__x0001_" xfId="15"/>
    <cellStyle name="??&amp;O?&amp;H?_x0008_??_x0007__x0001__x0001_" xfId="16"/>
    <cellStyle name="_20080811370003(1)" xfId="17"/>
    <cellStyle name="_20080913073013" xfId="18"/>
    <cellStyle name="_교평 산출식060612 " xfId="19"/>
    <cellStyle name="¤@?e_TEST-1 " xfId="20"/>
    <cellStyle name="20% - Accent1" xfId="21"/>
    <cellStyle name="20% - Accent1 2" xfId="22"/>
    <cellStyle name="20% - Accent1 3" xfId="23"/>
    <cellStyle name="20% - Accent1 4" xfId="24"/>
    <cellStyle name="20% - Accent1 5" xfId="25"/>
    <cellStyle name="20% - Accent1 6" xfId="26"/>
    <cellStyle name="20% - Accent1 7" xfId="27"/>
    <cellStyle name="20% - Accent1 8" xfId="28"/>
    <cellStyle name="20% - Accent2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3" xfId="37"/>
    <cellStyle name="20% - Accent3 2" xfId="38"/>
    <cellStyle name="20% - Accent3 3" xfId="39"/>
    <cellStyle name="20% - Accent3 4" xfId="40"/>
    <cellStyle name="20% - Accent3 5" xfId="41"/>
    <cellStyle name="20% - Accent3 6" xfId="42"/>
    <cellStyle name="20% - Accent3 7" xfId="43"/>
    <cellStyle name="20% - Accent3 8" xfId="44"/>
    <cellStyle name="20% - Accent4" xfId="45"/>
    <cellStyle name="20% - Accent4 2" xfId="46"/>
    <cellStyle name="20% - Accent4 3" xfId="47"/>
    <cellStyle name="20% - Accent4 4" xfId="48"/>
    <cellStyle name="20% - Accent4 5" xfId="49"/>
    <cellStyle name="20% - Accent4 6" xfId="50"/>
    <cellStyle name="20% - Accent4 7" xfId="51"/>
    <cellStyle name="20% - Accent4 8" xfId="52"/>
    <cellStyle name="20% - Accent5" xfId="53"/>
    <cellStyle name="20% - Accent5 2" xfId="54"/>
    <cellStyle name="20% - Accent5 3" xfId="55"/>
    <cellStyle name="20% - Accent5 4" xfId="56"/>
    <cellStyle name="20% - Accent5 5" xfId="57"/>
    <cellStyle name="20% - Accent5 6" xfId="58"/>
    <cellStyle name="20% - Accent5 7" xfId="59"/>
    <cellStyle name="20% - Accent5 8" xfId="60"/>
    <cellStyle name="20% - Accent6" xfId="61"/>
    <cellStyle name="20% - Accent6 2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강조색1 10" xfId="69"/>
    <cellStyle name="20% - 강조색1 10 2" xfId="70"/>
    <cellStyle name="20% - 강조색1 11" xfId="71"/>
    <cellStyle name="20% - 강조색1 11 2" xfId="72"/>
    <cellStyle name="20% - 강조색1 12" xfId="73"/>
    <cellStyle name="20% - 강조색1 13" xfId="74"/>
    <cellStyle name="20% - 강조색1 14" xfId="75"/>
    <cellStyle name="20% - 강조색1 15" xfId="76"/>
    <cellStyle name="20% - 강조색1 16" xfId="77"/>
    <cellStyle name="20% - 강조색1 17" xfId="78"/>
    <cellStyle name="20% - 강조색1 18" xfId="79"/>
    <cellStyle name="20% - 강조색1 19" xfId="80"/>
    <cellStyle name="20% - 강조색1 2" xfId="81"/>
    <cellStyle name="20% - 강조색1 2 10" xfId="82"/>
    <cellStyle name="20% - 강조색1 2 2" xfId="83"/>
    <cellStyle name="20% - 강조색1 2 2 2" xfId="84"/>
    <cellStyle name="20% - 강조색1 2 2 3" xfId="85"/>
    <cellStyle name="20% - 강조색1 2 3" xfId="86"/>
    <cellStyle name="20% - 강조색1 2 4" xfId="87"/>
    <cellStyle name="20% - 강조색1 2 5" xfId="88"/>
    <cellStyle name="20% - 강조색1 2 6" xfId="89"/>
    <cellStyle name="20% - 강조색1 2 7" xfId="90"/>
    <cellStyle name="20% - 강조색1 2 8" xfId="91"/>
    <cellStyle name="20% - 강조색1 2 9" xfId="92"/>
    <cellStyle name="20% - 강조색1 20" xfId="93"/>
    <cellStyle name="20% - 강조색1 21" xfId="94"/>
    <cellStyle name="20% - 강조색1 22" xfId="95"/>
    <cellStyle name="20% - 강조색1 23" xfId="96"/>
    <cellStyle name="20% - 강조색1 24" xfId="97"/>
    <cellStyle name="20% - 강조색1 25" xfId="98"/>
    <cellStyle name="20% - 강조색1 3" xfId="99"/>
    <cellStyle name="20% - 강조색1 3 10" xfId="100"/>
    <cellStyle name="20% - 강조색1 3 2" xfId="101"/>
    <cellStyle name="20% - 강조색1 3 3" xfId="102"/>
    <cellStyle name="20% - 강조색1 3 4" xfId="103"/>
    <cellStyle name="20% - 강조색1 3 5" xfId="104"/>
    <cellStyle name="20% - 강조색1 3 6" xfId="105"/>
    <cellStyle name="20% - 강조색1 3 7" xfId="106"/>
    <cellStyle name="20% - 강조색1 3 8" xfId="107"/>
    <cellStyle name="20% - 강조색1 3 9" xfId="108"/>
    <cellStyle name="20% - 강조색1 4" xfId="109"/>
    <cellStyle name="20% - 강조색1 4 10" xfId="110"/>
    <cellStyle name="20% - 강조색1 4 2" xfId="111"/>
    <cellStyle name="20% - 강조색1 4 3" xfId="112"/>
    <cellStyle name="20% - 강조색1 4 4" xfId="113"/>
    <cellStyle name="20% - 강조색1 4 5" xfId="114"/>
    <cellStyle name="20% - 강조색1 4 6" xfId="115"/>
    <cellStyle name="20% - 강조색1 4 7" xfId="116"/>
    <cellStyle name="20% - 강조색1 4 8" xfId="117"/>
    <cellStyle name="20% - 강조색1 4 9" xfId="118"/>
    <cellStyle name="20% - 강조색1 5" xfId="119"/>
    <cellStyle name="20% - 강조색1 5 2" xfId="120"/>
    <cellStyle name="20% - 강조색1 5 3" xfId="121"/>
    <cellStyle name="20% - 강조색1 5 4" xfId="122"/>
    <cellStyle name="20% - 강조색1 5 5" xfId="123"/>
    <cellStyle name="20% - 강조색1 5 6" xfId="124"/>
    <cellStyle name="20% - 강조색1 5 7" xfId="125"/>
    <cellStyle name="20% - 강조색1 5 8" xfId="126"/>
    <cellStyle name="20% - 강조색1 6" xfId="127"/>
    <cellStyle name="20% - 강조색1 6 2" xfId="128"/>
    <cellStyle name="20% - 강조색1 6 3" xfId="129"/>
    <cellStyle name="20% - 강조색1 6 4" xfId="130"/>
    <cellStyle name="20% - 강조색1 6 5" xfId="131"/>
    <cellStyle name="20% - 강조색1 6 6" xfId="132"/>
    <cellStyle name="20% - 강조색1 6 7" xfId="133"/>
    <cellStyle name="20% - 강조색1 6 8" xfId="134"/>
    <cellStyle name="20% - 강조색1 7" xfId="135"/>
    <cellStyle name="20% - 강조색1 7 2" xfId="136"/>
    <cellStyle name="20% - 강조색1 8" xfId="137"/>
    <cellStyle name="20% - 강조색1 8 2" xfId="138"/>
    <cellStyle name="20% - 강조색1 9" xfId="139"/>
    <cellStyle name="20% - 강조색1 9 2" xfId="140"/>
    <cellStyle name="20% - 강조색2 10" xfId="141"/>
    <cellStyle name="20% - 강조색2 10 2" xfId="142"/>
    <cellStyle name="20% - 강조색2 11" xfId="143"/>
    <cellStyle name="20% - 강조색2 11 2" xfId="144"/>
    <cellStyle name="20% - 강조색2 12" xfId="145"/>
    <cellStyle name="20% - 강조색2 13" xfId="146"/>
    <cellStyle name="20% - 강조색2 14" xfId="147"/>
    <cellStyle name="20% - 강조색2 15" xfId="148"/>
    <cellStyle name="20% - 강조색2 16" xfId="149"/>
    <cellStyle name="20% - 강조색2 17" xfId="150"/>
    <cellStyle name="20% - 강조색2 18" xfId="151"/>
    <cellStyle name="20% - 강조색2 19" xfId="152"/>
    <cellStyle name="20% - 강조색2 2" xfId="153"/>
    <cellStyle name="20% - 강조색2 2 10" xfId="154"/>
    <cellStyle name="20% - 강조색2 2 2" xfId="155"/>
    <cellStyle name="20% - 강조색2 2 2 2" xfId="156"/>
    <cellStyle name="20% - 강조색2 2 2 3" xfId="157"/>
    <cellStyle name="20% - 강조색2 2 3" xfId="158"/>
    <cellStyle name="20% - 강조색2 2 4" xfId="159"/>
    <cellStyle name="20% - 강조색2 2 5" xfId="160"/>
    <cellStyle name="20% - 강조색2 2 6" xfId="161"/>
    <cellStyle name="20% - 강조색2 2 7" xfId="162"/>
    <cellStyle name="20% - 강조색2 2 8" xfId="163"/>
    <cellStyle name="20% - 강조색2 2 9" xfId="164"/>
    <cellStyle name="20% - 강조색2 20" xfId="165"/>
    <cellStyle name="20% - 강조색2 21" xfId="166"/>
    <cellStyle name="20% - 강조색2 22" xfId="167"/>
    <cellStyle name="20% - 강조색2 23" xfId="168"/>
    <cellStyle name="20% - 강조색2 24" xfId="169"/>
    <cellStyle name="20% - 강조색2 25" xfId="170"/>
    <cellStyle name="20% - 강조색2 3" xfId="171"/>
    <cellStyle name="20% - 강조색2 3 10" xfId="172"/>
    <cellStyle name="20% - 강조색2 3 2" xfId="173"/>
    <cellStyle name="20% - 강조색2 3 3" xfId="174"/>
    <cellStyle name="20% - 강조색2 3 4" xfId="175"/>
    <cellStyle name="20% - 강조색2 3 5" xfId="176"/>
    <cellStyle name="20% - 강조색2 3 6" xfId="177"/>
    <cellStyle name="20% - 강조색2 3 7" xfId="178"/>
    <cellStyle name="20% - 강조색2 3 8" xfId="179"/>
    <cellStyle name="20% - 강조색2 3 9" xfId="180"/>
    <cellStyle name="20% - 강조색2 4" xfId="181"/>
    <cellStyle name="20% - 강조색2 4 10" xfId="182"/>
    <cellStyle name="20% - 강조색2 4 2" xfId="183"/>
    <cellStyle name="20% - 강조색2 4 3" xfId="184"/>
    <cellStyle name="20% - 강조색2 4 4" xfId="185"/>
    <cellStyle name="20% - 강조색2 4 5" xfId="186"/>
    <cellStyle name="20% - 강조색2 4 6" xfId="187"/>
    <cellStyle name="20% - 강조색2 4 7" xfId="188"/>
    <cellStyle name="20% - 강조색2 4 8" xfId="189"/>
    <cellStyle name="20% - 강조색2 4 9" xfId="190"/>
    <cellStyle name="20% - 강조색2 5" xfId="191"/>
    <cellStyle name="20% - 강조색2 5 2" xfId="192"/>
    <cellStyle name="20% - 강조색2 5 3" xfId="193"/>
    <cellStyle name="20% - 강조색2 5 4" xfId="194"/>
    <cellStyle name="20% - 강조색2 5 5" xfId="195"/>
    <cellStyle name="20% - 강조색2 5 6" xfId="196"/>
    <cellStyle name="20% - 강조색2 5 7" xfId="197"/>
    <cellStyle name="20% - 강조색2 5 8" xfId="198"/>
    <cellStyle name="20% - 강조색2 6" xfId="199"/>
    <cellStyle name="20% - 강조색2 6 2" xfId="200"/>
    <cellStyle name="20% - 강조색2 6 3" xfId="201"/>
    <cellStyle name="20% - 강조색2 6 4" xfId="202"/>
    <cellStyle name="20% - 강조색2 6 5" xfId="203"/>
    <cellStyle name="20% - 강조색2 6 6" xfId="204"/>
    <cellStyle name="20% - 강조색2 6 7" xfId="205"/>
    <cellStyle name="20% - 강조색2 6 8" xfId="206"/>
    <cellStyle name="20% - 강조색2 7" xfId="207"/>
    <cellStyle name="20% - 강조색2 7 2" xfId="208"/>
    <cellStyle name="20% - 강조색2 8" xfId="209"/>
    <cellStyle name="20% - 강조색2 8 2" xfId="210"/>
    <cellStyle name="20% - 강조색2 9" xfId="211"/>
    <cellStyle name="20% - 강조색2 9 2" xfId="212"/>
    <cellStyle name="20% - 강조색3 10" xfId="213"/>
    <cellStyle name="20% - 강조색3 10 2" xfId="214"/>
    <cellStyle name="20% - 강조색3 11" xfId="215"/>
    <cellStyle name="20% - 강조색3 11 2" xfId="216"/>
    <cellStyle name="20% - 강조색3 12" xfId="217"/>
    <cellStyle name="20% - 강조색3 13" xfId="218"/>
    <cellStyle name="20% - 강조색3 14" xfId="219"/>
    <cellStyle name="20% - 강조색3 15" xfId="220"/>
    <cellStyle name="20% - 강조색3 16" xfId="221"/>
    <cellStyle name="20% - 강조색3 17" xfId="222"/>
    <cellStyle name="20% - 강조색3 18" xfId="223"/>
    <cellStyle name="20% - 강조색3 19" xfId="224"/>
    <cellStyle name="20% - 강조색3 2" xfId="225"/>
    <cellStyle name="20% - 강조색3 2 10" xfId="226"/>
    <cellStyle name="20% - 강조색3 2 2" xfId="227"/>
    <cellStyle name="20% - 강조색3 2 2 2" xfId="228"/>
    <cellStyle name="20% - 강조색3 2 2 3" xfId="229"/>
    <cellStyle name="20% - 강조색3 2 3" xfId="230"/>
    <cellStyle name="20% - 강조색3 2 4" xfId="231"/>
    <cellStyle name="20% - 강조색3 2 5" xfId="232"/>
    <cellStyle name="20% - 강조색3 2 6" xfId="233"/>
    <cellStyle name="20% - 강조색3 2 7" xfId="234"/>
    <cellStyle name="20% - 강조색3 2 8" xfId="235"/>
    <cellStyle name="20% - 강조색3 2 9" xfId="236"/>
    <cellStyle name="20% - 강조색3 20" xfId="237"/>
    <cellStyle name="20% - 강조색3 21" xfId="238"/>
    <cellStyle name="20% - 강조색3 22" xfId="239"/>
    <cellStyle name="20% - 강조색3 23" xfId="240"/>
    <cellStyle name="20% - 강조색3 24" xfId="241"/>
    <cellStyle name="20% - 강조색3 25" xfId="242"/>
    <cellStyle name="20% - 강조색3 3" xfId="243"/>
    <cellStyle name="20% - 강조색3 3 10" xfId="244"/>
    <cellStyle name="20% - 강조색3 3 2" xfId="245"/>
    <cellStyle name="20% - 강조색3 3 3" xfId="246"/>
    <cellStyle name="20% - 강조색3 3 4" xfId="247"/>
    <cellStyle name="20% - 강조색3 3 5" xfId="248"/>
    <cellStyle name="20% - 강조색3 3 6" xfId="249"/>
    <cellStyle name="20% - 강조색3 3 7" xfId="250"/>
    <cellStyle name="20% - 강조색3 3 8" xfId="251"/>
    <cellStyle name="20% - 강조색3 3 9" xfId="252"/>
    <cellStyle name="20% - 강조색3 4" xfId="253"/>
    <cellStyle name="20% - 강조색3 4 10" xfId="254"/>
    <cellStyle name="20% - 강조색3 4 2" xfId="255"/>
    <cellStyle name="20% - 강조색3 4 3" xfId="256"/>
    <cellStyle name="20% - 강조색3 4 4" xfId="257"/>
    <cellStyle name="20% - 강조색3 4 5" xfId="258"/>
    <cellStyle name="20% - 강조색3 4 6" xfId="259"/>
    <cellStyle name="20% - 강조색3 4 7" xfId="260"/>
    <cellStyle name="20% - 강조색3 4 8" xfId="261"/>
    <cellStyle name="20% - 강조색3 4 9" xfId="262"/>
    <cellStyle name="20% - 강조색3 5" xfId="263"/>
    <cellStyle name="20% - 강조색3 5 2" xfId="264"/>
    <cellStyle name="20% - 강조색3 5 3" xfId="265"/>
    <cellStyle name="20% - 강조색3 5 4" xfId="266"/>
    <cellStyle name="20% - 강조색3 5 5" xfId="267"/>
    <cellStyle name="20% - 강조색3 5 6" xfId="268"/>
    <cellStyle name="20% - 강조색3 5 7" xfId="269"/>
    <cellStyle name="20% - 강조색3 5 8" xfId="270"/>
    <cellStyle name="20% - 강조색3 6" xfId="271"/>
    <cellStyle name="20% - 강조색3 6 2" xfId="272"/>
    <cellStyle name="20% - 강조색3 6 3" xfId="273"/>
    <cellStyle name="20% - 강조색3 6 4" xfId="274"/>
    <cellStyle name="20% - 강조색3 6 5" xfId="275"/>
    <cellStyle name="20% - 강조색3 6 6" xfId="276"/>
    <cellStyle name="20% - 강조색3 6 7" xfId="277"/>
    <cellStyle name="20% - 강조색3 6 8" xfId="278"/>
    <cellStyle name="20% - 강조색3 7" xfId="279"/>
    <cellStyle name="20% - 강조색3 7 2" xfId="280"/>
    <cellStyle name="20% - 강조색3 8" xfId="281"/>
    <cellStyle name="20% - 강조색3 8 2" xfId="282"/>
    <cellStyle name="20% - 강조색3 9" xfId="283"/>
    <cellStyle name="20% - 강조색3 9 2" xfId="284"/>
    <cellStyle name="20% - 강조색4 10" xfId="285"/>
    <cellStyle name="20% - 강조색4 10 2" xfId="286"/>
    <cellStyle name="20% - 강조색4 11" xfId="287"/>
    <cellStyle name="20% - 강조색4 11 2" xfId="288"/>
    <cellStyle name="20% - 강조색4 12" xfId="289"/>
    <cellStyle name="20% - 강조색4 13" xfId="290"/>
    <cellStyle name="20% - 강조색4 14" xfId="291"/>
    <cellStyle name="20% - 강조색4 15" xfId="292"/>
    <cellStyle name="20% - 강조색4 16" xfId="293"/>
    <cellStyle name="20% - 강조색4 17" xfId="294"/>
    <cellStyle name="20% - 강조색4 18" xfId="295"/>
    <cellStyle name="20% - 강조색4 19" xfId="296"/>
    <cellStyle name="20% - 강조색4 2" xfId="297"/>
    <cellStyle name="20% - 강조색4 2 10" xfId="298"/>
    <cellStyle name="20% - 강조색4 2 2" xfId="299"/>
    <cellStyle name="20% - 강조색4 2 2 2" xfId="300"/>
    <cellStyle name="20% - 강조색4 2 2 3" xfId="301"/>
    <cellStyle name="20% - 강조색4 2 3" xfId="302"/>
    <cellStyle name="20% - 강조색4 2 4" xfId="303"/>
    <cellStyle name="20% - 강조색4 2 5" xfId="304"/>
    <cellStyle name="20% - 강조색4 2 6" xfId="305"/>
    <cellStyle name="20% - 강조색4 2 7" xfId="306"/>
    <cellStyle name="20% - 강조색4 2 8" xfId="307"/>
    <cellStyle name="20% - 강조색4 2 9" xfId="308"/>
    <cellStyle name="20% - 강조색4 20" xfId="309"/>
    <cellStyle name="20% - 강조색4 21" xfId="310"/>
    <cellStyle name="20% - 강조색4 22" xfId="311"/>
    <cellStyle name="20% - 강조색4 23" xfId="312"/>
    <cellStyle name="20% - 강조색4 24" xfId="313"/>
    <cellStyle name="20% - 강조색4 25" xfId="314"/>
    <cellStyle name="20% - 강조색4 3" xfId="315"/>
    <cellStyle name="20% - 강조색4 3 10" xfId="316"/>
    <cellStyle name="20% - 강조색4 3 2" xfId="317"/>
    <cellStyle name="20% - 강조색4 3 3" xfId="318"/>
    <cellStyle name="20% - 강조색4 3 4" xfId="319"/>
    <cellStyle name="20% - 강조색4 3 5" xfId="320"/>
    <cellStyle name="20% - 강조색4 3 6" xfId="321"/>
    <cellStyle name="20% - 강조색4 3 7" xfId="322"/>
    <cellStyle name="20% - 강조색4 3 8" xfId="323"/>
    <cellStyle name="20% - 강조색4 3 9" xfId="324"/>
    <cellStyle name="20% - 강조색4 4" xfId="325"/>
    <cellStyle name="20% - 강조색4 4 10" xfId="326"/>
    <cellStyle name="20% - 강조색4 4 2" xfId="327"/>
    <cellStyle name="20% - 강조색4 4 3" xfId="328"/>
    <cellStyle name="20% - 강조색4 4 4" xfId="329"/>
    <cellStyle name="20% - 강조색4 4 5" xfId="330"/>
    <cellStyle name="20% - 강조색4 4 6" xfId="331"/>
    <cellStyle name="20% - 강조색4 4 7" xfId="332"/>
    <cellStyle name="20% - 강조색4 4 8" xfId="333"/>
    <cellStyle name="20% - 강조색4 4 9" xfId="334"/>
    <cellStyle name="20% - 강조색4 5" xfId="335"/>
    <cellStyle name="20% - 강조색4 5 2" xfId="336"/>
    <cellStyle name="20% - 강조색4 5 3" xfId="337"/>
    <cellStyle name="20% - 강조색4 5 4" xfId="338"/>
    <cellStyle name="20% - 강조색4 5 5" xfId="339"/>
    <cellStyle name="20% - 강조색4 5 6" xfId="340"/>
    <cellStyle name="20% - 강조색4 5 7" xfId="341"/>
    <cellStyle name="20% - 강조색4 5 8" xfId="342"/>
    <cellStyle name="20% - 강조색4 6" xfId="343"/>
    <cellStyle name="20% - 강조색4 6 2" xfId="344"/>
    <cellStyle name="20% - 강조색4 6 3" xfId="345"/>
    <cellStyle name="20% - 강조색4 6 4" xfId="346"/>
    <cellStyle name="20% - 강조색4 6 5" xfId="347"/>
    <cellStyle name="20% - 강조색4 6 6" xfId="348"/>
    <cellStyle name="20% - 강조색4 6 7" xfId="349"/>
    <cellStyle name="20% - 강조색4 6 8" xfId="350"/>
    <cellStyle name="20% - 강조색4 7" xfId="351"/>
    <cellStyle name="20% - 강조색4 7 2" xfId="352"/>
    <cellStyle name="20% - 강조색4 8" xfId="353"/>
    <cellStyle name="20% - 강조색4 8 2" xfId="354"/>
    <cellStyle name="20% - 강조색4 9" xfId="355"/>
    <cellStyle name="20% - 강조색4 9 2" xfId="356"/>
    <cellStyle name="20% - 강조색5 10" xfId="357"/>
    <cellStyle name="20% - 강조색5 10 2" xfId="358"/>
    <cellStyle name="20% - 강조색5 11" xfId="359"/>
    <cellStyle name="20% - 강조색5 11 2" xfId="360"/>
    <cellStyle name="20% - 강조색5 12" xfId="361"/>
    <cellStyle name="20% - 강조색5 13" xfId="362"/>
    <cellStyle name="20% - 강조색5 14" xfId="363"/>
    <cellStyle name="20% - 강조색5 15" xfId="364"/>
    <cellStyle name="20% - 강조색5 16" xfId="365"/>
    <cellStyle name="20% - 강조색5 17" xfId="366"/>
    <cellStyle name="20% - 강조색5 18" xfId="367"/>
    <cellStyle name="20% - 강조색5 19" xfId="368"/>
    <cellStyle name="20% - 강조색5 2" xfId="369"/>
    <cellStyle name="20% - 강조색5 2 10" xfId="370"/>
    <cellStyle name="20% - 강조색5 2 2" xfId="371"/>
    <cellStyle name="20% - 강조색5 2 2 2" xfId="372"/>
    <cellStyle name="20% - 강조색5 2 2 3" xfId="373"/>
    <cellStyle name="20% - 강조색5 2 3" xfId="374"/>
    <cellStyle name="20% - 강조색5 2 4" xfId="375"/>
    <cellStyle name="20% - 강조색5 2 5" xfId="376"/>
    <cellStyle name="20% - 강조색5 2 6" xfId="377"/>
    <cellStyle name="20% - 강조색5 2 7" xfId="378"/>
    <cellStyle name="20% - 강조색5 2 8" xfId="379"/>
    <cellStyle name="20% - 강조색5 2 9" xfId="380"/>
    <cellStyle name="20% - 강조색5 20" xfId="381"/>
    <cellStyle name="20% - 강조색5 21" xfId="382"/>
    <cellStyle name="20% - 강조색5 22" xfId="383"/>
    <cellStyle name="20% - 강조색5 23" xfId="384"/>
    <cellStyle name="20% - 강조색5 24" xfId="385"/>
    <cellStyle name="20% - 강조색5 25" xfId="386"/>
    <cellStyle name="20% - 강조색5 3" xfId="387"/>
    <cellStyle name="20% - 강조색5 3 10" xfId="388"/>
    <cellStyle name="20% - 강조색5 3 2" xfId="389"/>
    <cellStyle name="20% - 강조색5 3 3" xfId="390"/>
    <cellStyle name="20% - 강조색5 3 4" xfId="391"/>
    <cellStyle name="20% - 강조색5 3 5" xfId="392"/>
    <cellStyle name="20% - 강조색5 3 6" xfId="393"/>
    <cellStyle name="20% - 강조색5 3 7" xfId="394"/>
    <cellStyle name="20% - 강조색5 3 8" xfId="395"/>
    <cellStyle name="20% - 강조색5 3 9" xfId="396"/>
    <cellStyle name="20% - 강조색5 4" xfId="397"/>
    <cellStyle name="20% - 강조색5 4 10" xfId="398"/>
    <cellStyle name="20% - 강조색5 4 2" xfId="399"/>
    <cellStyle name="20% - 강조색5 4 3" xfId="400"/>
    <cellStyle name="20% - 강조색5 4 4" xfId="401"/>
    <cellStyle name="20% - 강조색5 4 5" xfId="402"/>
    <cellStyle name="20% - 강조색5 4 6" xfId="403"/>
    <cellStyle name="20% - 강조색5 4 7" xfId="404"/>
    <cellStyle name="20% - 강조색5 4 8" xfId="405"/>
    <cellStyle name="20% - 강조색5 4 9" xfId="406"/>
    <cellStyle name="20% - 강조색5 5" xfId="407"/>
    <cellStyle name="20% - 강조색5 5 2" xfId="408"/>
    <cellStyle name="20% - 강조색5 5 3" xfId="409"/>
    <cellStyle name="20% - 강조색5 5 4" xfId="410"/>
    <cellStyle name="20% - 강조색5 5 5" xfId="411"/>
    <cellStyle name="20% - 강조색5 5 6" xfId="412"/>
    <cellStyle name="20% - 강조색5 5 7" xfId="413"/>
    <cellStyle name="20% - 강조색5 5 8" xfId="414"/>
    <cellStyle name="20% - 강조색5 6" xfId="415"/>
    <cellStyle name="20% - 강조색5 6 2" xfId="416"/>
    <cellStyle name="20% - 강조색5 6 3" xfId="417"/>
    <cellStyle name="20% - 강조색5 6 4" xfId="418"/>
    <cellStyle name="20% - 강조색5 6 5" xfId="419"/>
    <cellStyle name="20% - 강조색5 6 6" xfId="420"/>
    <cellStyle name="20% - 강조색5 6 7" xfId="421"/>
    <cellStyle name="20% - 강조색5 6 8" xfId="422"/>
    <cellStyle name="20% - 강조색5 7" xfId="423"/>
    <cellStyle name="20% - 강조색5 7 2" xfId="424"/>
    <cellStyle name="20% - 강조색5 8" xfId="425"/>
    <cellStyle name="20% - 강조색5 8 2" xfId="426"/>
    <cellStyle name="20% - 강조색5 9" xfId="427"/>
    <cellStyle name="20% - 강조색5 9 2" xfId="428"/>
    <cellStyle name="20% - 강조색6 10" xfId="429"/>
    <cellStyle name="20% - 강조색6 10 2" xfId="430"/>
    <cellStyle name="20% - 강조색6 11" xfId="431"/>
    <cellStyle name="20% - 강조색6 11 2" xfId="432"/>
    <cellStyle name="20% - 강조색6 12" xfId="433"/>
    <cellStyle name="20% - 강조색6 13" xfId="434"/>
    <cellStyle name="20% - 강조색6 14" xfId="435"/>
    <cellStyle name="20% - 강조색6 15" xfId="436"/>
    <cellStyle name="20% - 강조색6 16" xfId="437"/>
    <cellStyle name="20% - 강조색6 17" xfId="438"/>
    <cellStyle name="20% - 강조색6 18" xfId="439"/>
    <cellStyle name="20% - 강조색6 19" xfId="440"/>
    <cellStyle name="20% - 강조색6 2" xfId="441"/>
    <cellStyle name="20% - 강조색6 2 10" xfId="442"/>
    <cellStyle name="20% - 강조색6 2 2" xfId="443"/>
    <cellStyle name="20% - 강조색6 2 2 2" xfId="444"/>
    <cellStyle name="20% - 강조색6 2 2 3" xfId="445"/>
    <cellStyle name="20% - 강조색6 2 3" xfId="446"/>
    <cellStyle name="20% - 강조색6 2 4" xfId="447"/>
    <cellStyle name="20% - 강조색6 2 5" xfId="448"/>
    <cellStyle name="20% - 강조색6 2 6" xfId="449"/>
    <cellStyle name="20% - 강조색6 2 7" xfId="450"/>
    <cellStyle name="20% - 강조색6 2 8" xfId="451"/>
    <cellStyle name="20% - 강조색6 2 9" xfId="452"/>
    <cellStyle name="20% - 강조색6 20" xfId="453"/>
    <cellStyle name="20% - 강조색6 21" xfId="454"/>
    <cellStyle name="20% - 강조색6 22" xfId="455"/>
    <cellStyle name="20% - 강조색6 23" xfId="456"/>
    <cellStyle name="20% - 강조색6 24" xfId="457"/>
    <cellStyle name="20% - 강조색6 25" xfId="458"/>
    <cellStyle name="20% - 강조색6 3" xfId="459"/>
    <cellStyle name="20% - 강조색6 3 10" xfId="460"/>
    <cellStyle name="20% - 강조색6 3 2" xfId="461"/>
    <cellStyle name="20% - 강조색6 3 3" xfId="462"/>
    <cellStyle name="20% - 강조색6 3 4" xfId="463"/>
    <cellStyle name="20% - 강조색6 3 5" xfId="464"/>
    <cellStyle name="20% - 강조색6 3 6" xfId="465"/>
    <cellStyle name="20% - 강조색6 3 7" xfId="466"/>
    <cellStyle name="20% - 강조색6 3 8" xfId="467"/>
    <cellStyle name="20% - 강조색6 3 9" xfId="468"/>
    <cellStyle name="20% - 강조색6 4" xfId="469"/>
    <cellStyle name="20% - 강조색6 4 10" xfId="470"/>
    <cellStyle name="20% - 강조색6 4 2" xfId="471"/>
    <cellStyle name="20% - 강조색6 4 3" xfId="472"/>
    <cellStyle name="20% - 강조색6 4 4" xfId="473"/>
    <cellStyle name="20% - 강조색6 4 5" xfId="474"/>
    <cellStyle name="20% - 강조색6 4 6" xfId="475"/>
    <cellStyle name="20% - 강조색6 4 7" xfId="476"/>
    <cellStyle name="20% - 강조색6 4 8" xfId="477"/>
    <cellStyle name="20% - 강조색6 4 9" xfId="478"/>
    <cellStyle name="20% - 강조색6 5" xfId="479"/>
    <cellStyle name="20% - 강조색6 5 2" xfId="480"/>
    <cellStyle name="20% - 강조색6 5 3" xfId="481"/>
    <cellStyle name="20% - 강조색6 5 4" xfId="482"/>
    <cellStyle name="20% - 강조색6 5 5" xfId="483"/>
    <cellStyle name="20% - 강조색6 5 6" xfId="484"/>
    <cellStyle name="20% - 강조색6 5 7" xfId="485"/>
    <cellStyle name="20% - 강조색6 5 8" xfId="486"/>
    <cellStyle name="20% - 강조색6 6" xfId="487"/>
    <cellStyle name="20% - 강조색6 6 2" xfId="488"/>
    <cellStyle name="20% - 강조색6 6 3" xfId="489"/>
    <cellStyle name="20% - 강조색6 6 4" xfId="490"/>
    <cellStyle name="20% - 강조색6 6 5" xfId="491"/>
    <cellStyle name="20% - 강조색6 6 6" xfId="492"/>
    <cellStyle name="20% - 강조색6 6 7" xfId="493"/>
    <cellStyle name="20% - 강조색6 6 8" xfId="494"/>
    <cellStyle name="20% - 강조색6 7" xfId="495"/>
    <cellStyle name="20% - 강조색6 7 2" xfId="496"/>
    <cellStyle name="20% - 강조색6 8" xfId="497"/>
    <cellStyle name="20% - 강조색6 8 2" xfId="498"/>
    <cellStyle name="20% - 강조색6 9" xfId="499"/>
    <cellStyle name="20% - 강조색6 9 2" xfId="500"/>
    <cellStyle name="40% - Accent1" xfId="501"/>
    <cellStyle name="40% - Accent1 2" xfId="502"/>
    <cellStyle name="40% - Accent1 3" xfId="503"/>
    <cellStyle name="40% - Accent1 4" xfId="504"/>
    <cellStyle name="40% - Accent1 5" xfId="505"/>
    <cellStyle name="40% - Accent1 6" xfId="506"/>
    <cellStyle name="40% - Accent1 7" xfId="507"/>
    <cellStyle name="40% - Accent1 8" xfId="508"/>
    <cellStyle name="40% - Accent2" xfId="509"/>
    <cellStyle name="40% - Accent2 2" xfId="510"/>
    <cellStyle name="40% - Accent2 3" xfId="511"/>
    <cellStyle name="40% - Accent2 4" xfId="512"/>
    <cellStyle name="40% - Accent2 5" xfId="513"/>
    <cellStyle name="40% - Accent2 6" xfId="514"/>
    <cellStyle name="40% - Accent2 7" xfId="515"/>
    <cellStyle name="40% - Accent2 8" xfId="516"/>
    <cellStyle name="40% - Accent3" xfId="517"/>
    <cellStyle name="40% - Accent3 2" xfId="518"/>
    <cellStyle name="40% - Accent3 3" xfId="519"/>
    <cellStyle name="40% - Accent3 4" xfId="520"/>
    <cellStyle name="40% - Accent3 5" xfId="521"/>
    <cellStyle name="40% - Accent3 6" xfId="522"/>
    <cellStyle name="40% - Accent3 7" xfId="523"/>
    <cellStyle name="40% - Accent3 8" xfId="524"/>
    <cellStyle name="40% - Accent4" xfId="525"/>
    <cellStyle name="40% - Accent4 2" xfId="526"/>
    <cellStyle name="40% - Accent4 3" xfId="527"/>
    <cellStyle name="40% - Accent4 4" xfId="528"/>
    <cellStyle name="40% - Accent4 5" xfId="529"/>
    <cellStyle name="40% - Accent4 6" xfId="530"/>
    <cellStyle name="40% - Accent4 7" xfId="531"/>
    <cellStyle name="40% - Accent4 8" xfId="532"/>
    <cellStyle name="40% - Accent5" xfId="533"/>
    <cellStyle name="40% - Accent5 2" xfId="534"/>
    <cellStyle name="40% - Accent5 3" xfId="535"/>
    <cellStyle name="40% - Accent5 4" xfId="536"/>
    <cellStyle name="40% - Accent5 5" xfId="537"/>
    <cellStyle name="40% - Accent5 6" xfId="538"/>
    <cellStyle name="40% - Accent5 7" xfId="539"/>
    <cellStyle name="40% - Accent5 8" xfId="540"/>
    <cellStyle name="40% - Accent6" xfId="541"/>
    <cellStyle name="40% - Accent6 2" xfId="542"/>
    <cellStyle name="40% - Accent6 3" xfId="543"/>
    <cellStyle name="40% - Accent6 4" xfId="544"/>
    <cellStyle name="40% - Accent6 5" xfId="545"/>
    <cellStyle name="40% - Accent6 6" xfId="546"/>
    <cellStyle name="40% - Accent6 7" xfId="547"/>
    <cellStyle name="40% - Accent6 8" xfId="548"/>
    <cellStyle name="40% - 강조색1 10" xfId="549"/>
    <cellStyle name="40% - 강조색1 10 2" xfId="550"/>
    <cellStyle name="40% - 강조색1 11" xfId="551"/>
    <cellStyle name="40% - 강조색1 11 2" xfId="552"/>
    <cellStyle name="40% - 강조색1 12" xfId="553"/>
    <cellStyle name="40% - 강조색1 13" xfId="554"/>
    <cellStyle name="40% - 강조색1 14" xfId="555"/>
    <cellStyle name="40% - 강조색1 15" xfId="556"/>
    <cellStyle name="40% - 강조색1 16" xfId="557"/>
    <cellStyle name="40% - 강조색1 17" xfId="558"/>
    <cellStyle name="40% - 강조색1 18" xfId="559"/>
    <cellStyle name="40% - 강조색1 19" xfId="560"/>
    <cellStyle name="40% - 강조색1 2" xfId="561"/>
    <cellStyle name="40% - 강조색1 2 10" xfId="562"/>
    <cellStyle name="40% - 강조색1 2 2" xfId="563"/>
    <cellStyle name="40% - 강조색1 2 2 2" xfId="564"/>
    <cellStyle name="40% - 강조색1 2 2 3" xfId="565"/>
    <cellStyle name="40% - 강조색1 2 3" xfId="566"/>
    <cellStyle name="40% - 강조색1 2 4" xfId="567"/>
    <cellStyle name="40% - 강조색1 2 5" xfId="568"/>
    <cellStyle name="40% - 강조색1 2 6" xfId="569"/>
    <cellStyle name="40% - 강조색1 2 7" xfId="570"/>
    <cellStyle name="40% - 강조색1 2 8" xfId="571"/>
    <cellStyle name="40% - 강조색1 2 9" xfId="572"/>
    <cellStyle name="40% - 강조색1 20" xfId="573"/>
    <cellStyle name="40% - 강조색1 21" xfId="574"/>
    <cellStyle name="40% - 강조색1 22" xfId="575"/>
    <cellStyle name="40% - 강조색1 23" xfId="576"/>
    <cellStyle name="40% - 강조색1 24" xfId="577"/>
    <cellStyle name="40% - 강조색1 25" xfId="578"/>
    <cellStyle name="40% - 강조색1 3" xfId="579"/>
    <cellStyle name="40% - 강조색1 3 10" xfId="580"/>
    <cellStyle name="40% - 강조색1 3 2" xfId="581"/>
    <cellStyle name="40% - 강조색1 3 3" xfId="582"/>
    <cellStyle name="40% - 강조색1 3 4" xfId="583"/>
    <cellStyle name="40% - 강조색1 3 5" xfId="584"/>
    <cellStyle name="40% - 강조색1 3 6" xfId="585"/>
    <cellStyle name="40% - 강조색1 3 7" xfId="586"/>
    <cellStyle name="40% - 강조색1 3 8" xfId="587"/>
    <cellStyle name="40% - 강조색1 3 9" xfId="588"/>
    <cellStyle name="40% - 강조색1 4" xfId="589"/>
    <cellStyle name="40% - 강조색1 4 10" xfId="590"/>
    <cellStyle name="40% - 강조색1 4 2" xfId="591"/>
    <cellStyle name="40% - 강조색1 4 3" xfId="592"/>
    <cellStyle name="40% - 강조색1 4 4" xfId="593"/>
    <cellStyle name="40% - 강조색1 4 5" xfId="594"/>
    <cellStyle name="40% - 강조색1 4 6" xfId="595"/>
    <cellStyle name="40% - 강조색1 4 7" xfId="596"/>
    <cellStyle name="40% - 강조색1 4 8" xfId="597"/>
    <cellStyle name="40% - 강조색1 4 9" xfId="598"/>
    <cellStyle name="40% - 강조색1 5" xfId="599"/>
    <cellStyle name="40% - 강조색1 5 2" xfId="600"/>
    <cellStyle name="40% - 강조색1 5 3" xfId="601"/>
    <cellStyle name="40% - 강조색1 5 4" xfId="602"/>
    <cellStyle name="40% - 강조색1 5 5" xfId="603"/>
    <cellStyle name="40% - 강조색1 5 6" xfId="604"/>
    <cellStyle name="40% - 강조색1 5 7" xfId="605"/>
    <cellStyle name="40% - 강조색1 5 8" xfId="606"/>
    <cellStyle name="40% - 강조색1 6" xfId="607"/>
    <cellStyle name="40% - 강조색1 6 2" xfId="608"/>
    <cellStyle name="40% - 강조색1 6 3" xfId="609"/>
    <cellStyle name="40% - 강조색1 6 4" xfId="610"/>
    <cellStyle name="40% - 강조색1 6 5" xfId="611"/>
    <cellStyle name="40% - 강조색1 6 6" xfId="612"/>
    <cellStyle name="40% - 강조색1 6 7" xfId="613"/>
    <cellStyle name="40% - 강조색1 6 8" xfId="614"/>
    <cellStyle name="40% - 강조색1 7" xfId="615"/>
    <cellStyle name="40% - 강조색1 7 2" xfId="616"/>
    <cellStyle name="40% - 강조색1 8" xfId="617"/>
    <cellStyle name="40% - 강조색1 8 2" xfId="618"/>
    <cellStyle name="40% - 강조색1 9" xfId="619"/>
    <cellStyle name="40% - 강조색1 9 2" xfId="620"/>
    <cellStyle name="40% - 강조색2 10" xfId="621"/>
    <cellStyle name="40% - 강조색2 10 2" xfId="622"/>
    <cellStyle name="40% - 강조색2 11" xfId="623"/>
    <cellStyle name="40% - 강조색2 11 2" xfId="624"/>
    <cellStyle name="40% - 강조색2 12" xfId="625"/>
    <cellStyle name="40% - 강조색2 13" xfId="626"/>
    <cellStyle name="40% - 강조색2 14" xfId="627"/>
    <cellStyle name="40% - 강조색2 15" xfId="628"/>
    <cellStyle name="40% - 강조색2 16" xfId="629"/>
    <cellStyle name="40% - 강조색2 17" xfId="630"/>
    <cellStyle name="40% - 강조색2 18" xfId="631"/>
    <cellStyle name="40% - 강조색2 19" xfId="632"/>
    <cellStyle name="40% - 강조색2 2" xfId="633"/>
    <cellStyle name="40% - 강조색2 2 10" xfId="634"/>
    <cellStyle name="40% - 강조색2 2 2" xfId="635"/>
    <cellStyle name="40% - 강조색2 2 2 2" xfId="636"/>
    <cellStyle name="40% - 강조색2 2 2 3" xfId="637"/>
    <cellStyle name="40% - 강조색2 2 3" xfId="638"/>
    <cellStyle name="40% - 강조색2 2 4" xfId="639"/>
    <cellStyle name="40% - 강조색2 2 5" xfId="640"/>
    <cellStyle name="40% - 강조색2 2 6" xfId="641"/>
    <cellStyle name="40% - 강조색2 2 7" xfId="642"/>
    <cellStyle name="40% - 강조색2 2 8" xfId="643"/>
    <cellStyle name="40% - 강조색2 2 9" xfId="644"/>
    <cellStyle name="40% - 강조색2 20" xfId="645"/>
    <cellStyle name="40% - 강조색2 21" xfId="646"/>
    <cellStyle name="40% - 강조색2 22" xfId="647"/>
    <cellStyle name="40% - 강조색2 23" xfId="648"/>
    <cellStyle name="40% - 강조색2 24" xfId="649"/>
    <cellStyle name="40% - 강조색2 25" xfId="650"/>
    <cellStyle name="40% - 강조색2 3" xfId="651"/>
    <cellStyle name="40% - 강조색2 3 10" xfId="652"/>
    <cellStyle name="40% - 강조색2 3 2" xfId="653"/>
    <cellStyle name="40% - 강조색2 3 3" xfId="654"/>
    <cellStyle name="40% - 강조색2 3 4" xfId="655"/>
    <cellStyle name="40% - 강조색2 3 5" xfId="656"/>
    <cellStyle name="40% - 강조색2 3 6" xfId="657"/>
    <cellStyle name="40% - 강조색2 3 7" xfId="658"/>
    <cellStyle name="40% - 강조색2 3 8" xfId="659"/>
    <cellStyle name="40% - 강조색2 3 9" xfId="660"/>
    <cellStyle name="40% - 강조색2 4" xfId="661"/>
    <cellStyle name="40% - 강조색2 4 10" xfId="662"/>
    <cellStyle name="40% - 강조색2 4 2" xfId="663"/>
    <cellStyle name="40% - 강조색2 4 3" xfId="664"/>
    <cellStyle name="40% - 강조색2 4 4" xfId="665"/>
    <cellStyle name="40% - 강조색2 4 5" xfId="666"/>
    <cellStyle name="40% - 강조색2 4 6" xfId="667"/>
    <cellStyle name="40% - 강조색2 4 7" xfId="668"/>
    <cellStyle name="40% - 강조색2 4 8" xfId="669"/>
    <cellStyle name="40% - 강조색2 4 9" xfId="670"/>
    <cellStyle name="40% - 강조색2 5" xfId="671"/>
    <cellStyle name="40% - 강조색2 5 2" xfId="672"/>
    <cellStyle name="40% - 강조색2 5 3" xfId="673"/>
    <cellStyle name="40% - 강조색2 5 4" xfId="674"/>
    <cellStyle name="40% - 강조색2 5 5" xfId="675"/>
    <cellStyle name="40% - 강조색2 5 6" xfId="676"/>
    <cellStyle name="40% - 강조색2 5 7" xfId="677"/>
    <cellStyle name="40% - 강조색2 5 8" xfId="678"/>
    <cellStyle name="40% - 강조색2 6" xfId="679"/>
    <cellStyle name="40% - 강조색2 6 2" xfId="680"/>
    <cellStyle name="40% - 강조색2 6 3" xfId="681"/>
    <cellStyle name="40% - 강조색2 6 4" xfId="682"/>
    <cellStyle name="40% - 강조색2 6 5" xfId="683"/>
    <cellStyle name="40% - 강조색2 6 6" xfId="684"/>
    <cellStyle name="40% - 강조색2 6 7" xfId="685"/>
    <cellStyle name="40% - 강조색2 6 8" xfId="686"/>
    <cellStyle name="40% - 강조색2 7" xfId="687"/>
    <cellStyle name="40% - 강조색2 7 2" xfId="688"/>
    <cellStyle name="40% - 강조색2 8" xfId="689"/>
    <cellStyle name="40% - 강조색2 8 2" xfId="690"/>
    <cellStyle name="40% - 강조색2 9" xfId="691"/>
    <cellStyle name="40% - 강조색2 9 2" xfId="692"/>
    <cellStyle name="40% - 강조색3 10" xfId="693"/>
    <cellStyle name="40% - 강조색3 10 2" xfId="694"/>
    <cellStyle name="40% - 강조색3 11" xfId="695"/>
    <cellStyle name="40% - 강조색3 11 2" xfId="696"/>
    <cellStyle name="40% - 강조색3 12" xfId="697"/>
    <cellStyle name="40% - 강조색3 13" xfId="698"/>
    <cellStyle name="40% - 강조색3 14" xfId="699"/>
    <cellStyle name="40% - 강조색3 15" xfId="700"/>
    <cellStyle name="40% - 강조색3 16" xfId="701"/>
    <cellStyle name="40% - 강조색3 17" xfId="702"/>
    <cellStyle name="40% - 강조색3 18" xfId="703"/>
    <cellStyle name="40% - 강조색3 19" xfId="704"/>
    <cellStyle name="40% - 강조색3 2" xfId="705"/>
    <cellStyle name="40% - 강조색3 2 10" xfId="706"/>
    <cellStyle name="40% - 강조색3 2 2" xfId="707"/>
    <cellStyle name="40% - 강조색3 2 2 2" xfId="708"/>
    <cellStyle name="40% - 강조색3 2 2 3" xfId="709"/>
    <cellStyle name="40% - 강조색3 2 3" xfId="710"/>
    <cellStyle name="40% - 강조색3 2 4" xfId="711"/>
    <cellStyle name="40% - 강조색3 2 5" xfId="712"/>
    <cellStyle name="40% - 강조색3 2 6" xfId="713"/>
    <cellStyle name="40% - 강조색3 2 7" xfId="714"/>
    <cellStyle name="40% - 강조색3 2 8" xfId="715"/>
    <cellStyle name="40% - 강조색3 2 9" xfId="716"/>
    <cellStyle name="40% - 강조색3 20" xfId="717"/>
    <cellStyle name="40% - 강조색3 21" xfId="718"/>
    <cellStyle name="40% - 강조색3 22" xfId="719"/>
    <cellStyle name="40% - 강조색3 23" xfId="720"/>
    <cellStyle name="40% - 강조색3 24" xfId="721"/>
    <cellStyle name="40% - 강조색3 25" xfId="722"/>
    <cellStyle name="40% - 강조색3 3" xfId="723"/>
    <cellStyle name="40% - 강조색3 3 10" xfId="724"/>
    <cellStyle name="40% - 강조색3 3 2" xfId="725"/>
    <cellStyle name="40% - 강조색3 3 3" xfId="726"/>
    <cellStyle name="40% - 강조색3 3 4" xfId="727"/>
    <cellStyle name="40% - 강조색3 3 5" xfId="728"/>
    <cellStyle name="40% - 강조색3 3 6" xfId="729"/>
    <cellStyle name="40% - 강조색3 3 7" xfId="730"/>
    <cellStyle name="40% - 강조색3 3 8" xfId="731"/>
    <cellStyle name="40% - 강조색3 3 9" xfId="732"/>
    <cellStyle name="40% - 강조색3 4" xfId="733"/>
    <cellStyle name="40% - 강조색3 4 10" xfId="734"/>
    <cellStyle name="40% - 강조색3 4 2" xfId="735"/>
    <cellStyle name="40% - 강조색3 4 3" xfId="736"/>
    <cellStyle name="40% - 강조색3 4 4" xfId="737"/>
    <cellStyle name="40% - 강조색3 4 5" xfId="738"/>
    <cellStyle name="40% - 강조색3 4 6" xfId="739"/>
    <cellStyle name="40% - 강조색3 4 7" xfId="740"/>
    <cellStyle name="40% - 강조색3 4 8" xfId="741"/>
    <cellStyle name="40% - 강조색3 4 9" xfId="742"/>
    <cellStyle name="40% - 강조색3 5" xfId="743"/>
    <cellStyle name="40% - 강조색3 5 2" xfId="744"/>
    <cellStyle name="40% - 강조색3 5 3" xfId="745"/>
    <cellStyle name="40% - 강조색3 5 4" xfId="746"/>
    <cellStyle name="40% - 강조색3 5 5" xfId="747"/>
    <cellStyle name="40% - 강조색3 5 6" xfId="748"/>
    <cellStyle name="40% - 강조색3 5 7" xfId="749"/>
    <cellStyle name="40% - 강조색3 5 8" xfId="750"/>
    <cellStyle name="40% - 강조색3 6" xfId="751"/>
    <cellStyle name="40% - 강조색3 6 2" xfId="752"/>
    <cellStyle name="40% - 강조색3 6 3" xfId="753"/>
    <cellStyle name="40% - 강조색3 6 4" xfId="754"/>
    <cellStyle name="40% - 강조색3 6 5" xfId="755"/>
    <cellStyle name="40% - 강조색3 6 6" xfId="756"/>
    <cellStyle name="40% - 강조색3 6 7" xfId="757"/>
    <cellStyle name="40% - 강조색3 6 8" xfId="758"/>
    <cellStyle name="40% - 강조색3 7" xfId="759"/>
    <cellStyle name="40% - 강조색3 7 2" xfId="760"/>
    <cellStyle name="40% - 강조색3 8" xfId="761"/>
    <cellStyle name="40% - 강조색3 8 2" xfId="762"/>
    <cellStyle name="40% - 강조색3 9" xfId="763"/>
    <cellStyle name="40% - 강조색3 9 2" xfId="764"/>
    <cellStyle name="40% - 강조색4 10" xfId="765"/>
    <cellStyle name="40% - 강조색4 10 2" xfId="766"/>
    <cellStyle name="40% - 강조색4 11" xfId="767"/>
    <cellStyle name="40% - 강조색4 11 2" xfId="768"/>
    <cellStyle name="40% - 강조색4 12" xfId="769"/>
    <cellStyle name="40% - 강조색4 13" xfId="770"/>
    <cellStyle name="40% - 강조색4 14" xfId="771"/>
    <cellStyle name="40% - 강조색4 15" xfId="772"/>
    <cellStyle name="40% - 강조색4 16" xfId="773"/>
    <cellStyle name="40% - 강조색4 17" xfId="774"/>
    <cellStyle name="40% - 강조색4 18" xfId="775"/>
    <cellStyle name="40% - 강조색4 19" xfId="776"/>
    <cellStyle name="40% - 강조색4 2" xfId="777"/>
    <cellStyle name="40% - 강조색4 2 10" xfId="778"/>
    <cellStyle name="40% - 강조색4 2 2" xfId="779"/>
    <cellStyle name="40% - 강조색4 2 2 2" xfId="780"/>
    <cellStyle name="40% - 강조색4 2 2 3" xfId="781"/>
    <cellStyle name="40% - 강조색4 2 3" xfId="782"/>
    <cellStyle name="40% - 강조색4 2 4" xfId="783"/>
    <cellStyle name="40% - 강조색4 2 5" xfId="784"/>
    <cellStyle name="40% - 강조색4 2 6" xfId="785"/>
    <cellStyle name="40% - 강조색4 2 7" xfId="786"/>
    <cellStyle name="40% - 강조색4 2 8" xfId="787"/>
    <cellStyle name="40% - 강조색4 2 9" xfId="788"/>
    <cellStyle name="40% - 강조색4 20" xfId="789"/>
    <cellStyle name="40% - 강조색4 21" xfId="790"/>
    <cellStyle name="40% - 강조색4 22" xfId="791"/>
    <cellStyle name="40% - 강조색4 23" xfId="792"/>
    <cellStyle name="40% - 강조색4 24" xfId="793"/>
    <cellStyle name="40% - 강조색4 25" xfId="794"/>
    <cellStyle name="40% - 강조색4 3" xfId="795"/>
    <cellStyle name="40% - 강조색4 3 10" xfId="796"/>
    <cellStyle name="40% - 강조색4 3 2" xfId="797"/>
    <cellStyle name="40% - 강조색4 3 3" xfId="798"/>
    <cellStyle name="40% - 강조색4 3 4" xfId="799"/>
    <cellStyle name="40% - 강조색4 3 5" xfId="800"/>
    <cellStyle name="40% - 강조색4 3 6" xfId="801"/>
    <cellStyle name="40% - 강조색4 3 7" xfId="802"/>
    <cellStyle name="40% - 강조색4 3 8" xfId="803"/>
    <cellStyle name="40% - 강조색4 3 9" xfId="804"/>
    <cellStyle name="40% - 강조색4 4" xfId="805"/>
    <cellStyle name="40% - 강조색4 4 10" xfId="806"/>
    <cellStyle name="40% - 강조색4 4 2" xfId="807"/>
    <cellStyle name="40% - 강조색4 4 3" xfId="808"/>
    <cellStyle name="40% - 강조색4 4 4" xfId="809"/>
    <cellStyle name="40% - 강조색4 4 5" xfId="810"/>
    <cellStyle name="40% - 강조색4 4 6" xfId="811"/>
    <cellStyle name="40% - 강조색4 4 7" xfId="812"/>
    <cellStyle name="40% - 강조색4 4 8" xfId="813"/>
    <cellStyle name="40% - 강조색4 4 9" xfId="814"/>
    <cellStyle name="40% - 강조색4 5" xfId="815"/>
    <cellStyle name="40% - 강조색4 5 2" xfId="816"/>
    <cellStyle name="40% - 강조색4 5 3" xfId="817"/>
    <cellStyle name="40% - 강조색4 5 4" xfId="818"/>
    <cellStyle name="40% - 강조색4 5 5" xfId="819"/>
    <cellStyle name="40% - 강조색4 5 6" xfId="820"/>
    <cellStyle name="40% - 강조색4 5 7" xfId="821"/>
    <cellStyle name="40% - 강조색4 5 8" xfId="822"/>
    <cellStyle name="40% - 강조색4 6" xfId="823"/>
    <cellStyle name="40% - 강조색4 6 2" xfId="824"/>
    <cellStyle name="40% - 강조색4 6 3" xfId="825"/>
    <cellStyle name="40% - 강조색4 6 4" xfId="826"/>
    <cellStyle name="40% - 강조색4 6 5" xfId="827"/>
    <cellStyle name="40% - 강조색4 6 6" xfId="828"/>
    <cellStyle name="40% - 강조색4 6 7" xfId="829"/>
    <cellStyle name="40% - 강조색4 6 8" xfId="830"/>
    <cellStyle name="40% - 강조색4 7" xfId="831"/>
    <cellStyle name="40% - 강조색4 7 2" xfId="832"/>
    <cellStyle name="40% - 강조색4 8" xfId="833"/>
    <cellStyle name="40% - 강조색4 8 2" xfId="834"/>
    <cellStyle name="40% - 강조색4 9" xfId="835"/>
    <cellStyle name="40% - 강조색4 9 2" xfId="836"/>
    <cellStyle name="40% - 강조색5 10" xfId="837"/>
    <cellStyle name="40% - 강조색5 10 2" xfId="838"/>
    <cellStyle name="40% - 강조색5 11" xfId="839"/>
    <cellStyle name="40% - 강조색5 11 2" xfId="840"/>
    <cellStyle name="40% - 강조색5 12" xfId="841"/>
    <cellStyle name="40% - 강조색5 13" xfId="842"/>
    <cellStyle name="40% - 강조색5 14" xfId="843"/>
    <cellStyle name="40% - 강조색5 15" xfId="844"/>
    <cellStyle name="40% - 강조색5 16" xfId="845"/>
    <cellStyle name="40% - 강조색5 17" xfId="846"/>
    <cellStyle name="40% - 강조색5 18" xfId="847"/>
    <cellStyle name="40% - 강조색5 19" xfId="848"/>
    <cellStyle name="40% - 강조색5 2" xfId="849"/>
    <cellStyle name="40% - 강조색5 2 10" xfId="850"/>
    <cellStyle name="40% - 강조색5 2 2" xfId="851"/>
    <cellStyle name="40% - 강조색5 2 2 2" xfId="852"/>
    <cellStyle name="40% - 강조색5 2 2 3" xfId="853"/>
    <cellStyle name="40% - 강조색5 2 3" xfId="854"/>
    <cellStyle name="40% - 강조색5 2 4" xfId="855"/>
    <cellStyle name="40% - 강조색5 2 5" xfId="856"/>
    <cellStyle name="40% - 강조색5 2 6" xfId="857"/>
    <cellStyle name="40% - 강조색5 2 7" xfId="858"/>
    <cellStyle name="40% - 강조색5 2 8" xfId="859"/>
    <cellStyle name="40% - 강조색5 2 9" xfId="860"/>
    <cellStyle name="40% - 강조색5 20" xfId="861"/>
    <cellStyle name="40% - 강조색5 21" xfId="862"/>
    <cellStyle name="40% - 강조색5 22" xfId="863"/>
    <cellStyle name="40% - 강조색5 23" xfId="864"/>
    <cellStyle name="40% - 강조색5 24" xfId="865"/>
    <cellStyle name="40% - 강조색5 25" xfId="866"/>
    <cellStyle name="40% - 강조색5 3" xfId="867"/>
    <cellStyle name="40% - 강조색5 3 10" xfId="868"/>
    <cellStyle name="40% - 강조색5 3 2" xfId="869"/>
    <cellStyle name="40% - 강조색5 3 3" xfId="870"/>
    <cellStyle name="40% - 강조색5 3 4" xfId="871"/>
    <cellStyle name="40% - 강조색5 3 5" xfId="872"/>
    <cellStyle name="40% - 강조색5 3 6" xfId="873"/>
    <cellStyle name="40% - 강조색5 3 7" xfId="874"/>
    <cellStyle name="40% - 강조색5 3 8" xfId="875"/>
    <cellStyle name="40% - 강조색5 3 9" xfId="876"/>
    <cellStyle name="40% - 강조색5 4" xfId="877"/>
    <cellStyle name="40% - 강조색5 4 10" xfId="878"/>
    <cellStyle name="40% - 강조색5 4 2" xfId="879"/>
    <cellStyle name="40% - 강조색5 4 3" xfId="880"/>
    <cellStyle name="40% - 강조색5 4 4" xfId="881"/>
    <cellStyle name="40% - 강조색5 4 5" xfId="882"/>
    <cellStyle name="40% - 강조색5 4 6" xfId="883"/>
    <cellStyle name="40% - 강조색5 4 7" xfId="884"/>
    <cellStyle name="40% - 강조색5 4 8" xfId="885"/>
    <cellStyle name="40% - 강조색5 4 9" xfId="886"/>
    <cellStyle name="40% - 강조색5 5" xfId="887"/>
    <cellStyle name="40% - 강조색5 5 2" xfId="888"/>
    <cellStyle name="40% - 강조색5 5 3" xfId="889"/>
    <cellStyle name="40% - 강조색5 5 4" xfId="890"/>
    <cellStyle name="40% - 강조색5 5 5" xfId="891"/>
    <cellStyle name="40% - 강조색5 5 6" xfId="892"/>
    <cellStyle name="40% - 강조색5 5 7" xfId="893"/>
    <cellStyle name="40% - 강조색5 5 8" xfId="894"/>
    <cellStyle name="40% - 강조색5 6" xfId="895"/>
    <cellStyle name="40% - 강조색5 6 2" xfId="896"/>
    <cellStyle name="40% - 강조색5 6 3" xfId="897"/>
    <cellStyle name="40% - 강조색5 6 4" xfId="898"/>
    <cellStyle name="40% - 강조색5 6 5" xfId="899"/>
    <cellStyle name="40% - 강조색5 6 6" xfId="900"/>
    <cellStyle name="40% - 강조색5 6 7" xfId="901"/>
    <cellStyle name="40% - 강조색5 6 8" xfId="902"/>
    <cellStyle name="40% - 강조색5 7" xfId="903"/>
    <cellStyle name="40% - 강조색5 7 2" xfId="904"/>
    <cellStyle name="40% - 강조색5 8" xfId="905"/>
    <cellStyle name="40% - 강조색5 8 2" xfId="906"/>
    <cellStyle name="40% - 강조색5 9" xfId="907"/>
    <cellStyle name="40% - 강조색5 9 2" xfId="908"/>
    <cellStyle name="40% - 강조색6 10" xfId="909"/>
    <cellStyle name="40% - 강조색6 10 2" xfId="910"/>
    <cellStyle name="40% - 강조색6 11" xfId="911"/>
    <cellStyle name="40% - 강조색6 11 2" xfId="912"/>
    <cellStyle name="40% - 강조색6 12" xfId="913"/>
    <cellStyle name="40% - 강조색6 13" xfId="914"/>
    <cellStyle name="40% - 강조색6 14" xfId="915"/>
    <cellStyle name="40% - 강조색6 15" xfId="916"/>
    <cellStyle name="40% - 강조색6 16" xfId="917"/>
    <cellStyle name="40% - 강조색6 17" xfId="918"/>
    <cellStyle name="40% - 강조색6 18" xfId="919"/>
    <cellStyle name="40% - 강조색6 19" xfId="920"/>
    <cellStyle name="40% - 강조색6 2" xfId="921"/>
    <cellStyle name="40% - 강조색6 2 10" xfId="922"/>
    <cellStyle name="40% - 강조색6 2 2" xfId="923"/>
    <cellStyle name="40% - 강조색6 2 2 2" xfId="924"/>
    <cellStyle name="40% - 강조색6 2 2 3" xfId="925"/>
    <cellStyle name="40% - 강조색6 2 3" xfId="926"/>
    <cellStyle name="40% - 강조색6 2 4" xfId="927"/>
    <cellStyle name="40% - 강조색6 2 5" xfId="928"/>
    <cellStyle name="40% - 강조색6 2 6" xfId="929"/>
    <cellStyle name="40% - 강조색6 2 7" xfId="930"/>
    <cellStyle name="40% - 강조색6 2 8" xfId="931"/>
    <cellStyle name="40% - 강조색6 2 9" xfId="932"/>
    <cellStyle name="40% - 강조색6 20" xfId="933"/>
    <cellStyle name="40% - 강조색6 21" xfId="934"/>
    <cellStyle name="40% - 강조색6 22" xfId="935"/>
    <cellStyle name="40% - 강조색6 23" xfId="936"/>
    <cellStyle name="40% - 강조색6 24" xfId="937"/>
    <cellStyle name="40% - 강조색6 25" xfId="938"/>
    <cellStyle name="40% - 강조색6 3" xfId="939"/>
    <cellStyle name="40% - 강조색6 3 10" xfId="940"/>
    <cellStyle name="40% - 강조색6 3 2" xfId="941"/>
    <cellStyle name="40% - 강조색6 3 3" xfId="942"/>
    <cellStyle name="40% - 강조색6 3 4" xfId="943"/>
    <cellStyle name="40% - 강조색6 3 5" xfId="944"/>
    <cellStyle name="40% - 강조색6 3 6" xfId="945"/>
    <cellStyle name="40% - 강조색6 3 7" xfId="946"/>
    <cellStyle name="40% - 강조색6 3 8" xfId="947"/>
    <cellStyle name="40% - 강조색6 3 9" xfId="948"/>
    <cellStyle name="40% - 강조색6 4" xfId="949"/>
    <cellStyle name="40% - 강조색6 4 10" xfId="950"/>
    <cellStyle name="40% - 강조색6 4 2" xfId="951"/>
    <cellStyle name="40% - 강조색6 4 3" xfId="952"/>
    <cellStyle name="40% - 강조색6 4 4" xfId="953"/>
    <cellStyle name="40% - 강조색6 4 5" xfId="954"/>
    <cellStyle name="40% - 강조색6 4 6" xfId="955"/>
    <cellStyle name="40% - 강조색6 4 7" xfId="956"/>
    <cellStyle name="40% - 강조색6 4 8" xfId="957"/>
    <cellStyle name="40% - 강조색6 4 9" xfId="958"/>
    <cellStyle name="40% - 강조색6 5" xfId="959"/>
    <cellStyle name="40% - 강조색6 5 2" xfId="960"/>
    <cellStyle name="40% - 강조색6 5 3" xfId="961"/>
    <cellStyle name="40% - 강조색6 5 4" xfId="962"/>
    <cellStyle name="40% - 강조색6 5 5" xfId="963"/>
    <cellStyle name="40% - 강조색6 5 6" xfId="964"/>
    <cellStyle name="40% - 강조색6 5 7" xfId="965"/>
    <cellStyle name="40% - 강조색6 5 8" xfId="966"/>
    <cellStyle name="40% - 강조색6 6" xfId="967"/>
    <cellStyle name="40% - 강조색6 6 2" xfId="968"/>
    <cellStyle name="40% - 강조색6 6 3" xfId="969"/>
    <cellStyle name="40% - 강조색6 6 4" xfId="970"/>
    <cellStyle name="40% - 강조색6 6 5" xfId="971"/>
    <cellStyle name="40% - 강조색6 6 6" xfId="972"/>
    <cellStyle name="40% - 강조색6 6 7" xfId="973"/>
    <cellStyle name="40% - 강조색6 6 8" xfId="974"/>
    <cellStyle name="40% - 강조색6 7" xfId="975"/>
    <cellStyle name="40% - 강조색6 7 2" xfId="976"/>
    <cellStyle name="40% - 강조색6 8" xfId="977"/>
    <cellStyle name="40% - 강조색6 8 2" xfId="978"/>
    <cellStyle name="40% - 강조색6 9" xfId="979"/>
    <cellStyle name="40% - 강조색6 9 2" xfId="980"/>
    <cellStyle name="60% - Accent1" xfId="981"/>
    <cellStyle name="60% - Accent1 2" xfId="982"/>
    <cellStyle name="60% - Accent1 3" xfId="983"/>
    <cellStyle name="60% - Accent1 4" xfId="984"/>
    <cellStyle name="60% - Accent1 5" xfId="985"/>
    <cellStyle name="60% - Accent1 6" xfId="986"/>
    <cellStyle name="60% - Accent1 7" xfId="987"/>
    <cellStyle name="60% - Accent1 8" xfId="988"/>
    <cellStyle name="60% - Accent2" xfId="989"/>
    <cellStyle name="60% - Accent2 2" xfId="990"/>
    <cellStyle name="60% - Accent2 3" xfId="991"/>
    <cellStyle name="60% - Accent2 4" xfId="992"/>
    <cellStyle name="60% - Accent2 5" xfId="993"/>
    <cellStyle name="60% - Accent2 6" xfId="994"/>
    <cellStyle name="60% - Accent2 7" xfId="995"/>
    <cellStyle name="60% - Accent2 8" xfId="996"/>
    <cellStyle name="60% - Accent3" xfId="997"/>
    <cellStyle name="60% - Accent3 2" xfId="998"/>
    <cellStyle name="60% - Accent3 3" xfId="999"/>
    <cellStyle name="60% - Accent3 4" xfId="1000"/>
    <cellStyle name="60% - Accent3 5" xfId="1001"/>
    <cellStyle name="60% - Accent3 6" xfId="1002"/>
    <cellStyle name="60% - Accent3 7" xfId="1003"/>
    <cellStyle name="60% - Accent3 8" xfId="1004"/>
    <cellStyle name="60% - Accent4" xfId="1005"/>
    <cellStyle name="60% - Accent4 2" xfId="1006"/>
    <cellStyle name="60% - Accent4 3" xfId="1007"/>
    <cellStyle name="60% - Accent4 4" xfId="1008"/>
    <cellStyle name="60% - Accent4 5" xfId="1009"/>
    <cellStyle name="60% - Accent4 6" xfId="1010"/>
    <cellStyle name="60% - Accent4 7" xfId="1011"/>
    <cellStyle name="60% - Accent4 8" xfId="1012"/>
    <cellStyle name="60% - Accent5" xfId="1013"/>
    <cellStyle name="60% - Accent5 2" xfId="1014"/>
    <cellStyle name="60% - Accent5 3" xfId="1015"/>
    <cellStyle name="60% - Accent5 4" xfId="1016"/>
    <cellStyle name="60% - Accent5 5" xfId="1017"/>
    <cellStyle name="60% - Accent5 6" xfId="1018"/>
    <cellStyle name="60% - Accent5 7" xfId="1019"/>
    <cellStyle name="60% - Accent5 8" xfId="1020"/>
    <cellStyle name="60% - Accent6" xfId="1021"/>
    <cellStyle name="60% - Accent6 2" xfId="1022"/>
    <cellStyle name="60% - Accent6 3" xfId="1023"/>
    <cellStyle name="60% - Accent6 4" xfId="1024"/>
    <cellStyle name="60% - Accent6 5" xfId="1025"/>
    <cellStyle name="60% - Accent6 6" xfId="1026"/>
    <cellStyle name="60% - Accent6 7" xfId="1027"/>
    <cellStyle name="60% - Accent6 8" xfId="1028"/>
    <cellStyle name="60% - 강조색1 10" xfId="1029"/>
    <cellStyle name="60% - 강조색1 10 2" xfId="1030"/>
    <cellStyle name="60% - 강조색1 11" xfId="1031"/>
    <cellStyle name="60% - 강조색1 11 2" xfId="1032"/>
    <cellStyle name="60% - 강조색1 12" xfId="1033"/>
    <cellStyle name="60% - 강조색1 13" xfId="1034"/>
    <cellStyle name="60% - 강조색1 14" xfId="1035"/>
    <cellStyle name="60% - 강조색1 15" xfId="1036"/>
    <cellStyle name="60% - 강조색1 16" xfId="1037"/>
    <cellStyle name="60% - 강조색1 17" xfId="1038"/>
    <cellStyle name="60% - 강조색1 18" xfId="1039"/>
    <cellStyle name="60% - 강조색1 19" xfId="1040"/>
    <cellStyle name="60% - 강조색1 2" xfId="1041"/>
    <cellStyle name="60% - 강조색1 2 10" xfId="1042"/>
    <cellStyle name="60% - 강조색1 2 2" xfId="1043"/>
    <cellStyle name="60% - 강조색1 2 2 2" xfId="1044"/>
    <cellStyle name="60% - 강조색1 2 2 3" xfId="1045"/>
    <cellStyle name="60% - 강조색1 2 3" xfId="1046"/>
    <cellStyle name="60% - 강조색1 2 4" xfId="1047"/>
    <cellStyle name="60% - 강조색1 2 5" xfId="1048"/>
    <cellStyle name="60% - 강조색1 2 6" xfId="1049"/>
    <cellStyle name="60% - 강조색1 2 7" xfId="1050"/>
    <cellStyle name="60% - 강조색1 2 8" xfId="1051"/>
    <cellStyle name="60% - 강조색1 2 9" xfId="1052"/>
    <cellStyle name="60% - 강조색1 20" xfId="1053"/>
    <cellStyle name="60% - 강조색1 21" xfId="1054"/>
    <cellStyle name="60% - 강조색1 22" xfId="1055"/>
    <cellStyle name="60% - 강조색1 23" xfId="1056"/>
    <cellStyle name="60% - 강조색1 24" xfId="1057"/>
    <cellStyle name="60% - 강조색1 25" xfId="1058"/>
    <cellStyle name="60% - 강조색1 3" xfId="1059"/>
    <cellStyle name="60% - 강조색1 3 10" xfId="1060"/>
    <cellStyle name="60% - 강조색1 3 2" xfId="1061"/>
    <cellStyle name="60% - 강조색1 3 3" xfId="1062"/>
    <cellStyle name="60% - 강조색1 3 4" xfId="1063"/>
    <cellStyle name="60% - 강조색1 3 5" xfId="1064"/>
    <cellStyle name="60% - 강조색1 3 6" xfId="1065"/>
    <cellStyle name="60% - 강조색1 3 7" xfId="1066"/>
    <cellStyle name="60% - 강조색1 3 8" xfId="1067"/>
    <cellStyle name="60% - 강조색1 3 9" xfId="1068"/>
    <cellStyle name="60% - 강조색1 4" xfId="1069"/>
    <cellStyle name="60% - 강조색1 4 2" xfId="1070"/>
    <cellStyle name="60% - 강조색1 4 3" xfId="1071"/>
    <cellStyle name="60% - 강조색1 4 4" xfId="1072"/>
    <cellStyle name="60% - 강조색1 4 5" xfId="1073"/>
    <cellStyle name="60% - 강조색1 4 6" xfId="1074"/>
    <cellStyle name="60% - 강조색1 4 7" xfId="1075"/>
    <cellStyle name="60% - 강조색1 4 8" xfId="1076"/>
    <cellStyle name="60% - 강조색1 5" xfId="1077"/>
    <cellStyle name="60% - 강조색1 5 2" xfId="1078"/>
    <cellStyle name="60% - 강조색1 5 3" xfId="1079"/>
    <cellStyle name="60% - 강조색1 5 4" xfId="1080"/>
    <cellStyle name="60% - 강조색1 5 5" xfId="1081"/>
    <cellStyle name="60% - 강조색1 5 6" xfId="1082"/>
    <cellStyle name="60% - 강조색1 5 7" xfId="1083"/>
    <cellStyle name="60% - 강조색1 5 8" xfId="1084"/>
    <cellStyle name="60% - 강조색1 6" xfId="1085"/>
    <cellStyle name="60% - 강조색1 6 2" xfId="1086"/>
    <cellStyle name="60% - 강조색1 6 3" xfId="1087"/>
    <cellStyle name="60% - 강조색1 6 4" xfId="1088"/>
    <cellStyle name="60% - 강조색1 6 5" xfId="1089"/>
    <cellStyle name="60% - 강조색1 6 6" xfId="1090"/>
    <cellStyle name="60% - 강조색1 6 7" xfId="1091"/>
    <cellStyle name="60% - 강조색1 6 8" xfId="1092"/>
    <cellStyle name="60% - 강조색1 7" xfId="1093"/>
    <cellStyle name="60% - 강조색1 7 2" xfId="1094"/>
    <cellStyle name="60% - 강조색1 8" xfId="1095"/>
    <cellStyle name="60% - 강조색1 8 2" xfId="1096"/>
    <cellStyle name="60% - 강조색1 9" xfId="1097"/>
    <cellStyle name="60% - 강조색1 9 2" xfId="1098"/>
    <cellStyle name="60% - 강조색2 10" xfId="1099"/>
    <cellStyle name="60% - 강조색2 10 2" xfId="1100"/>
    <cellStyle name="60% - 강조색2 11" xfId="1101"/>
    <cellStyle name="60% - 강조색2 11 2" xfId="1102"/>
    <cellStyle name="60% - 강조색2 12" xfId="1103"/>
    <cellStyle name="60% - 강조색2 13" xfId="1104"/>
    <cellStyle name="60% - 강조색2 14" xfId="1105"/>
    <cellStyle name="60% - 강조색2 15" xfId="1106"/>
    <cellStyle name="60% - 강조색2 16" xfId="1107"/>
    <cellStyle name="60% - 강조색2 17" xfId="1108"/>
    <cellStyle name="60% - 강조색2 18" xfId="1109"/>
    <cellStyle name="60% - 강조색2 19" xfId="1110"/>
    <cellStyle name="60% - 강조색2 2" xfId="1111"/>
    <cellStyle name="60% - 강조색2 2 10" xfId="1112"/>
    <cellStyle name="60% - 강조색2 2 2" xfId="1113"/>
    <cellStyle name="60% - 강조색2 2 2 2" xfId="1114"/>
    <cellStyle name="60% - 강조색2 2 2 3" xfId="1115"/>
    <cellStyle name="60% - 강조색2 2 3" xfId="1116"/>
    <cellStyle name="60% - 강조색2 2 4" xfId="1117"/>
    <cellStyle name="60% - 강조색2 2 5" xfId="1118"/>
    <cellStyle name="60% - 강조색2 2 6" xfId="1119"/>
    <cellStyle name="60% - 강조색2 2 7" xfId="1120"/>
    <cellStyle name="60% - 강조색2 2 8" xfId="1121"/>
    <cellStyle name="60% - 강조색2 2 9" xfId="1122"/>
    <cellStyle name="60% - 강조색2 20" xfId="1123"/>
    <cellStyle name="60% - 강조색2 21" xfId="1124"/>
    <cellStyle name="60% - 강조색2 22" xfId="1125"/>
    <cellStyle name="60% - 강조색2 23" xfId="1126"/>
    <cellStyle name="60% - 강조색2 24" xfId="1127"/>
    <cellStyle name="60% - 강조색2 25" xfId="1128"/>
    <cellStyle name="60% - 강조색2 3" xfId="1129"/>
    <cellStyle name="60% - 강조색2 3 10" xfId="1130"/>
    <cellStyle name="60% - 강조색2 3 2" xfId="1131"/>
    <cellStyle name="60% - 강조색2 3 3" xfId="1132"/>
    <cellStyle name="60% - 강조색2 3 4" xfId="1133"/>
    <cellStyle name="60% - 강조색2 3 5" xfId="1134"/>
    <cellStyle name="60% - 강조색2 3 6" xfId="1135"/>
    <cellStyle name="60% - 강조색2 3 7" xfId="1136"/>
    <cellStyle name="60% - 강조색2 3 8" xfId="1137"/>
    <cellStyle name="60% - 강조색2 3 9" xfId="1138"/>
    <cellStyle name="60% - 강조색2 4" xfId="1139"/>
    <cellStyle name="60% - 강조색2 4 2" xfId="1140"/>
    <cellStyle name="60% - 강조색2 4 3" xfId="1141"/>
    <cellStyle name="60% - 강조색2 4 4" xfId="1142"/>
    <cellStyle name="60% - 강조색2 4 5" xfId="1143"/>
    <cellStyle name="60% - 강조색2 4 6" xfId="1144"/>
    <cellStyle name="60% - 강조색2 4 7" xfId="1145"/>
    <cellStyle name="60% - 강조색2 4 8" xfId="1146"/>
    <cellStyle name="60% - 강조색2 5" xfId="1147"/>
    <cellStyle name="60% - 강조색2 5 2" xfId="1148"/>
    <cellStyle name="60% - 강조색2 5 3" xfId="1149"/>
    <cellStyle name="60% - 강조색2 5 4" xfId="1150"/>
    <cellStyle name="60% - 강조색2 5 5" xfId="1151"/>
    <cellStyle name="60% - 강조색2 5 6" xfId="1152"/>
    <cellStyle name="60% - 강조색2 5 7" xfId="1153"/>
    <cellStyle name="60% - 강조색2 5 8" xfId="1154"/>
    <cellStyle name="60% - 강조색2 6" xfId="1155"/>
    <cellStyle name="60% - 강조색2 6 2" xfId="1156"/>
    <cellStyle name="60% - 강조색2 6 3" xfId="1157"/>
    <cellStyle name="60% - 강조색2 6 4" xfId="1158"/>
    <cellStyle name="60% - 강조색2 6 5" xfId="1159"/>
    <cellStyle name="60% - 강조색2 6 6" xfId="1160"/>
    <cellStyle name="60% - 강조색2 6 7" xfId="1161"/>
    <cellStyle name="60% - 강조색2 6 8" xfId="1162"/>
    <cellStyle name="60% - 강조색2 7" xfId="1163"/>
    <cellStyle name="60% - 강조색2 7 2" xfId="1164"/>
    <cellStyle name="60% - 강조색2 8" xfId="1165"/>
    <cellStyle name="60% - 강조색2 8 2" xfId="1166"/>
    <cellStyle name="60% - 강조색2 9" xfId="1167"/>
    <cellStyle name="60% - 강조색2 9 2" xfId="1168"/>
    <cellStyle name="60% - 강조색3 10" xfId="1169"/>
    <cellStyle name="60% - 강조색3 10 2" xfId="1170"/>
    <cellStyle name="60% - 강조색3 11" xfId="1171"/>
    <cellStyle name="60% - 강조색3 11 2" xfId="1172"/>
    <cellStyle name="60% - 강조색3 12" xfId="1173"/>
    <cellStyle name="60% - 강조색3 13" xfId="1174"/>
    <cellStyle name="60% - 강조색3 14" xfId="1175"/>
    <cellStyle name="60% - 강조색3 15" xfId="1176"/>
    <cellStyle name="60% - 강조색3 16" xfId="1177"/>
    <cellStyle name="60% - 강조색3 17" xfId="1178"/>
    <cellStyle name="60% - 강조색3 18" xfId="1179"/>
    <cellStyle name="60% - 강조색3 19" xfId="1180"/>
    <cellStyle name="60% - 강조색3 2" xfId="1181"/>
    <cellStyle name="60% - 강조색3 2 10" xfId="1182"/>
    <cellStyle name="60% - 강조색3 2 2" xfId="1183"/>
    <cellStyle name="60% - 강조색3 2 2 2" xfId="1184"/>
    <cellStyle name="60% - 강조색3 2 2 3" xfId="1185"/>
    <cellStyle name="60% - 강조색3 2 3" xfId="1186"/>
    <cellStyle name="60% - 강조색3 2 4" xfId="1187"/>
    <cellStyle name="60% - 강조색3 2 5" xfId="1188"/>
    <cellStyle name="60% - 강조색3 2 6" xfId="1189"/>
    <cellStyle name="60% - 강조색3 2 7" xfId="1190"/>
    <cellStyle name="60% - 강조색3 2 8" xfId="1191"/>
    <cellStyle name="60% - 강조색3 2 9" xfId="1192"/>
    <cellStyle name="60% - 강조색3 20" xfId="1193"/>
    <cellStyle name="60% - 강조색3 21" xfId="1194"/>
    <cellStyle name="60% - 강조색3 22" xfId="1195"/>
    <cellStyle name="60% - 강조색3 23" xfId="1196"/>
    <cellStyle name="60% - 강조색3 24" xfId="1197"/>
    <cellStyle name="60% - 강조색3 25" xfId="1198"/>
    <cellStyle name="60% - 강조색3 3" xfId="1199"/>
    <cellStyle name="60% - 강조색3 3 10" xfId="1200"/>
    <cellStyle name="60% - 강조색3 3 2" xfId="1201"/>
    <cellStyle name="60% - 강조색3 3 3" xfId="1202"/>
    <cellStyle name="60% - 강조색3 3 4" xfId="1203"/>
    <cellStyle name="60% - 강조색3 3 5" xfId="1204"/>
    <cellStyle name="60% - 강조색3 3 6" xfId="1205"/>
    <cellStyle name="60% - 강조색3 3 7" xfId="1206"/>
    <cellStyle name="60% - 강조색3 3 8" xfId="1207"/>
    <cellStyle name="60% - 강조색3 3 9" xfId="1208"/>
    <cellStyle name="60% - 강조색3 4" xfId="1209"/>
    <cellStyle name="60% - 강조색3 4 2" xfId="1210"/>
    <cellStyle name="60% - 강조색3 4 3" xfId="1211"/>
    <cellStyle name="60% - 강조색3 4 4" xfId="1212"/>
    <cellStyle name="60% - 강조색3 4 5" xfId="1213"/>
    <cellStyle name="60% - 강조색3 4 6" xfId="1214"/>
    <cellStyle name="60% - 강조색3 4 7" xfId="1215"/>
    <cellStyle name="60% - 강조색3 4 8" xfId="1216"/>
    <cellStyle name="60% - 강조색3 5" xfId="1217"/>
    <cellStyle name="60% - 강조색3 5 2" xfId="1218"/>
    <cellStyle name="60% - 강조색3 5 3" xfId="1219"/>
    <cellStyle name="60% - 강조색3 5 4" xfId="1220"/>
    <cellStyle name="60% - 강조색3 5 5" xfId="1221"/>
    <cellStyle name="60% - 강조색3 5 6" xfId="1222"/>
    <cellStyle name="60% - 강조색3 5 7" xfId="1223"/>
    <cellStyle name="60% - 강조색3 5 8" xfId="1224"/>
    <cellStyle name="60% - 강조색3 6" xfId="1225"/>
    <cellStyle name="60% - 강조색3 6 2" xfId="1226"/>
    <cellStyle name="60% - 강조색3 6 3" xfId="1227"/>
    <cellStyle name="60% - 강조색3 6 4" xfId="1228"/>
    <cellStyle name="60% - 강조색3 6 5" xfId="1229"/>
    <cellStyle name="60% - 강조색3 6 6" xfId="1230"/>
    <cellStyle name="60% - 강조색3 6 7" xfId="1231"/>
    <cellStyle name="60% - 강조색3 6 8" xfId="1232"/>
    <cellStyle name="60% - 강조색3 7" xfId="1233"/>
    <cellStyle name="60% - 강조색3 7 2" xfId="1234"/>
    <cellStyle name="60% - 강조색3 8" xfId="1235"/>
    <cellStyle name="60% - 강조색3 8 2" xfId="1236"/>
    <cellStyle name="60% - 강조색3 9" xfId="1237"/>
    <cellStyle name="60% - 강조색3 9 2" xfId="1238"/>
    <cellStyle name="60% - 강조색4 10" xfId="1239"/>
    <cellStyle name="60% - 강조색4 10 2" xfId="1240"/>
    <cellStyle name="60% - 강조색4 11" xfId="1241"/>
    <cellStyle name="60% - 강조색4 11 2" xfId="1242"/>
    <cellStyle name="60% - 강조색4 12" xfId="1243"/>
    <cellStyle name="60% - 강조색4 13" xfId="1244"/>
    <cellStyle name="60% - 강조색4 14" xfId="1245"/>
    <cellStyle name="60% - 강조색4 15" xfId="1246"/>
    <cellStyle name="60% - 강조색4 16" xfId="1247"/>
    <cellStyle name="60% - 강조색4 17" xfId="1248"/>
    <cellStyle name="60% - 강조색4 18" xfId="1249"/>
    <cellStyle name="60% - 강조색4 19" xfId="1250"/>
    <cellStyle name="60% - 강조색4 2" xfId="1251"/>
    <cellStyle name="60% - 강조색4 2 10" xfId="1252"/>
    <cellStyle name="60% - 강조색4 2 2" xfId="1253"/>
    <cellStyle name="60% - 강조색4 2 2 2" xfId="1254"/>
    <cellStyle name="60% - 강조색4 2 2 3" xfId="1255"/>
    <cellStyle name="60% - 강조색4 2 3" xfId="1256"/>
    <cellStyle name="60% - 강조색4 2 4" xfId="1257"/>
    <cellStyle name="60% - 강조색4 2 5" xfId="1258"/>
    <cellStyle name="60% - 강조색4 2 6" xfId="1259"/>
    <cellStyle name="60% - 강조색4 2 7" xfId="1260"/>
    <cellStyle name="60% - 강조색4 2 8" xfId="1261"/>
    <cellStyle name="60% - 강조색4 2 9" xfId="1262"/>
    <cellStyle name="60% - 강조색4 20" xfId="1263"/>
    <cellStyle name="60% - 강조색4 21" xfId="1264"/>
    <cellStyle name="60% - 강조색4 22" xfId="1265"/>
    <cellStyle name="60% - 강조색4 23" xfId="1266"/>
    <cellStyle name="60% - 강조색4 24" xfId="1267"/>
    <cellStyle name="60% - 강조색4 25" xfId="1268"/>
    <cellStyle name="60% - 강조색4 3" xfId="1269"/>
    <cellStyle name="60% - 강조색4 3 10" xfId="1270"/>
    <cellStyle name="60% - 강조색4 3 2" xfId="1271"/>
    <cellStyle name="60% - 강조색4 3 3" xfId="1272"/>
    <cellStyle name="60% - 강조색4 3 4" xfId="1273"/>
    <cellStyle name="60% - 강조색4 3 5" xfId="1274"/>
    <cellStyle name="60% - 강조색4 3 6" xfId="1275"/>
    <cellStyle name="60% - 강조색4 3 7" xfId="1276"/>
    <cellStyle name="60% - 강조색4 3 8" xfId="1277"/>
    <cellStyle name="60% - 강조색4 3 9" xfId="1278"/>
    <cellStyle name="60% - 강조색4 4" xfId="1279"/>
    <cellStyle name="60% - 강조색4 4 2" xfId="1280"/>
    <cellStyle name="60% - 강조색4 4 3" xfId="1281"/>
    <cellStyle name="60% - 강조색4 4 4" xfId="1282"/>
    <cellStyle name="60% - 강조색4 4 5" xfId="1283"/>
    <cellStyle name="60% - 강조색4 4 6" xfId="1284"/>
    <cellStyle name="60% - 강조색4 4 7" xfId="1285"/>
    <cellStyle name="60% - 강조색4 4 8" xfId="1286"/>
    <cellStyle name="60% - 강조색4 5" xfId="1287"/>
    <cellStyle name="60% - 강조색4 5 2" xfId="1288"/>
    <cellStyle name="60% - 강조색4 5 3" xfId="1289"/>
    <cellStyle name="60% - 강조색4 5 4" xfId="1290"/>
    <cellStyle name="60% - 강조색4 5 5" xfId="1291"/>
    <cellStyle name="60% - 강조색4 5 6" xfId="1292"/>
    <cellStyle name="60% - 강조색4 5 7" xfId="1293"/>
    <cellStyle name="60% - 강조색4 5 8" xfId="1294"/>
    <cellStyle name="60% - 강조색4 6" xfId="1295"/>
    <cellStyle name="60% - 강조색4 6 2" xfId="1296"/>
    <cellStyle name="60% - 강조색4 6 3" xfId="1297"/>
    <cellStyle name="60% - 강조색4 6 4" xfId="1298"/>
    <cellStyle name="60% - 강조색4 6 5" xfId="1299"/>
    <cellStyle name="60% - 강조색4 6 6" xfId="1300"/>
    <cellStyle name="60% - 강조색4 6 7" xfId="1301"/>
    <cellStyle name="60% - 강조색4 6 8" xfId="1302"/>
    <cellStyle name="60% - 강조색4 7" xfId="1303"/>
    <cellStyle name="60% - 강조색4 7 2" xfId="1304"/>
    <cellStyle name="60% - 강조색4 8" xfId="1305"/>
    <cellStyle name="60% - 강조색4 8 2" xfId="1306"/>
    <cellStyle name="60% - 강조색4 9" xfId="1307"/>
    <cellStyle name="60% - 강조색4 9 2" xfId="1308"/>
    <cellStyle name="60% - 강조색5 10" xfId="1309"/>
    <cellStyle name="60% - 강조색5 10 2" xfId="1310"/>
    <cellStyle name="60% - 강조색5 11" xfId="1311"/>
    <cellStyle name="60% - 강조색5 11 2" xfId="1312"/>
    <cellStyle name="60% - 강조색5 12" xfId="1313"/>
    <cellStyle name="60% - 강조색5 13" xfId="1314"/>
    <cellStyle name="60% - 강조색5 14" xfId="1315"/>
    <cellStyle name="60% - 강조색5 15" xfId="1316"/>
    <cellStyle name="60% - 강조색5 16" xfId="1317"/>
    <cellStyle name="60% - 강조색5 17" xfId="1318"/>
    <cellStyle name="60% - 강조색5 18" xfId="1319"/>
    <cellStyle name="60% - 강조색5 19" xfId="1320"/>
    <cellStyle name="60% - 강조색5 2" xfId="1321"/>
    <cellStyle name="60% - 강조색5 2 10" xfId="1322"/>
    <cellStyle name="60% - 강조색5 2 2" xfId="1323"/>
    <cellStyle name="60% - 강조색5 2 2 2" xfId="1324"/>
    <cellStyle name="60% - 강조색5 2 2 3" xfId="1325"/>
    <cellStyle name="60% - 강조색5 2 3" xfId="1326"/>
    <cellStyle name="60% - 강조색5 2 4" xfId="1327"/>
    <cellStyle name="60% - 강조색5 2 5" xfId="1328"/>
    <cellStyle name="60% - 강조색5 2 6" xfId="1329"/>
    <cellStyle name="60% - 강조색5 2 7" xfId="1330"/>
    <cellStyle name="60% - 강조색5 2 8" xfId="1331"/>
    <cellStyle name="60% - 강조색5 2 9" xfId="1332"/>
    <cellStyle name="60% - 강조색5 20" xfId="1333"/>
    <cellStyle name="60% - 강조색5 21" xfId="1334"/>
    <cellStyle name="60% - 강조색5 22" xfId="1335"/>
    <cellStyle name="60% - 강조색5 23" xfId="1336"/>
    <cellStyle name="60% - 강조색5 24" xfId="1337"/>
    <cellStyle name="60% - 강조색5 25" xfId="1338"/>
    <cellStyle name="60% - 강조색5 3" xfId="1339"/>
    <cellStyle name="60% - 강조색5 3 10" xfId="1340"/>
    <cellStyle name="60% - 강조색5 3 2" xfId="1341"/>
    <cellStyle name="60% - 강조색5 3 3" xfId="1342"/>
    <cellStyle name="60% - 강조색5 3 4" xfId="1343"/>
    <cellStyle name="60% - 강조색5 3 5" xfId="1344"/>
    <cellStyle name="60% - 강조색5 3 6" xfId="1345"/>
    <cellStyle name="60% - 강조색5 3 7" xfId="1346"/>
    <cellStyle name="60% - 강조색5 3 8" xfId="1347"/>
    <cellStyle name="60% - 강조색5 3 9" xfId="1348"/>
    <cellStyle name="60% - 강조색5 4" xfId="1349"/>
    <cellStyle name="60% - 강조색5 4 2" xfId="1350"/>
    <cellStyle name="60% - 강조색5 4 3" xfId="1351"/>
    <cellStyle name="60% - 강조색5 4 4" xfId="1352"/>
    <cellStyle name="60% - 강조색5 4 5" xfId="1353"/>
    <cellStyle name="60% - 강조색5 4 6" xfId="1354"/>
    <cellStyle name="60% - 강조색5 4 7" xfId="1355"/>
    <cellStyle name="60% - 강조색5 4 8" xfId="1356"/>
    <cellStyle name="60% - 강조색5 5" xfId="1357"/>
    <cellStyle name="60% - 강조색5 5 2" xfId="1358"/>
    <cellStyle name="60% - 강조색5 5 3" xfId="1359"/>
    <cellStyle name="60% - 강조색5 5 4" xfId="1360"/>
    <cellStyle name="60% - 강조색5 5 5" xfId="1361"/>
    <cellStyle name="60% - 강조색5 5 6" xfId="1362"/>
    <cellStyle name="60% - 강조색5 5 7" xfId="1363"/>
    <cellStyle name="60% - 강조색5 5 8" xfId="1364"/>
    <cellStyle name="60% - 강조색5 6" xfId="1365"/>
    <cellStyle name="60% - 강조색5 6 2" xfId="1366"/>
    <cellStyle name="60% - 강조색5 6 3" xfId="1367"/>
    <cellStyle name="60% - 강조색5 6 4" xfId="1368"/>
    <cellStyle name="60% - 강조색5 6 5" xfId="1369"/>
    <cellStyle name="60% - 강조색5 6 6" xfId="1370"/>
    <cellStyle name="60% - 강조색5 6 7" xfId="1371"/>
    <cellStyle name="60% - 강조색5 6 8" xfId="1372"/>
    <cellStyle name="60% - 강조색5 7" xfId="1373"/>
    <cellStyle name="60% - 강조색5 7 2" xfId="1374"/>
    <cellStyle name="60% - 강조색5 8" xfId="1375"/>
    <cellStyle name="60% - 강조색5 8 2" xfId="1376"/>
    <cellStyle name="60% - 강조색5 9" xfId="1377"/>
    <cellStyle name="60% - 강조색5 9 2" xfId="1378"/>
    <cellStyle name="60% - 강조색6 10" xfId="1379"/>
    <cellStyle name="60% - 강조색6 10 2" xfId="1380"/>
    <cellStyle name="60% - 강조색6 11" xfId="1381"/>
    <cellStyle name="60% - 강조색6 11 2" xfId="1382"/>
    <cellStyle name="60% - 강조색6 12" xfId="1383"/>
    <cellStyle name="60% - 강조색6 13" xfId="1384"/>
    <cellStyle name="60% - 강조색6 14" xfId="1385"/>
    <cellStyle name="60% - 강조색6 15" xfId="1386"/>
    <cellStyle name="60% - 강조색6 16" xfId="1387"/>
    <cellStyle name="60% - 강조색6 17" xfId="1388"/>
    <cellStyle name="60% - 강조색6 18" xfId="1389"/>
    <cellStyle name="60% - 강조색6 19" xfId="1390"/>
    <cellStyle name="60% - 강조색6 2" xfId="1391"/>
    <cellStyle name="60% - 강조색6 2 10" xfId="1392"/>
    <cellStyle name="60% - 강조색6 2 2" xfId="1393"/>
    <cellStyle name="60% - 강조색6 2 2 2" xfId="1394"/>
    <cellStyle name="60% - 강조색6 2 2 3" xfId="1395"/>
    <cellStyle name="60% - 강조색6 2 3" xfId="1396"/>
    <cellStyle name="60% - 강조색6 2 4" xfId="1397"/>
    <cellStyle name="60% - 강조색6 2 5" xfId="1398"/>
    <cellStyle name="60% - 강조색6 2 6" xfId="1399"/>
    <cellStyle name="60% - 강조색6 2 7" xfId="1400"/>
    <cellStyle name="60% - 강조색6 2 8" xfId="1401"/>
    <cellStyle name="60% - 강조색6 2 9" xfId="1402"/>
    <cellStyle name="60% - 강조색6 20" xfId="1403"/>
    <cellStyle name="60% - 강조색6 21" xfId="1404"/>
    <cellStyle name="60% - 강조색6 22" xfId="1405"/>
    <cellStyle name="60% - 강조색6 23" xfId="1406"/>
    <cellStyle name="60% - 강조색6 24" xfId="1407"/>
    <cellStyle name="60% - 강조색6 25" xfId="1408"/>
    <cellStyle name="60% - 강조색6 3" xfId="1409"/>
    <cellStyle name="60% - 강조색6 3 10" xfId="1410"/>
    <cellStyle name="60% - 강조색6 3 2" xfId="1411"/>
    <cellStyle name="60% - 강조색6 3 3" xfId="1412"/>
    <cellStyle name="60% - 강조색6 3 4" xfId="1413"/>
    <cellStyle name="60% - 강조색6 3 5" xfId="1414"/>
    <cellStyle name="60% - 강조색6 3 6" xfId="1415"/>
    <cellStyle name="60% - 강조색6 3 7" xfId="1416"/>
    <cellStyle name="60% - 강조색6 3 8" xfId="1417"/>
    <cellStyle name="60% - 강조색6 3 9" xfId="1418"/>
    <cellStyle name="60% - 강조색6 4" xfId="1419"/>
    <cellStyle name="60% - 강조색6 4 2" xfId="1420"/>
    <cellStyle name="60% - 강조색6 4 3" xfId="1421"/>
    <cellStyle name="60% - 강조색6 4 4" xfId="1422"/>
    <cellStyle name="60% - 강조색6 4 5" xfId="1423"/>
    <cellStyle name="60% - 강조색6 4 6" xfId="1424"/>
    <cellStyle name="60% - 강조색6 4 7" xfId="1425"/>
    <cellStyle name="60% - 강조색6 4 8" xfId="1426"/>
    <cellStyle name="60% - 강조색6 5" xfId="1427"/>
    <cellStyle name="60% - 강조색6 5 2" xfId="1428"/>
    <cellStyle name="60% - 강조색6 5 3" xfId="1429"/>
    <cellStyle name="60% - 강조색6 5 4" xfId="1430"/>
    <cellStyle name="60% - 강조색6 5 5" xfId="1431"/>
    <cellStyle name="60% - 강조색6 5 6" xfId="1432"/>
    <cellStyle name="60% - 강조색6 5 7" xfId="1433"/>
    <cellStyle name="60% - 강조색6 5 8" xfId="1434"/>
    <cellStyle name="60% - 강조색6 6" xfId="1435"/>
    <cellStyle name="60% - 강조색6 6 2" xfId="1436"/>
    <cellStyle name="60% - 강조색6 6 3" xfId="1437"/>
    <cellStyle name="60% - 강조색6 6 4" xfId="1438"/>
    <cellStyle name="60% - 강조색6 6 5" xfId="1439"/>
    <cellStyle name="60% - 강조색6 6 6" xfId="1440"/>
    <cellStyle name="60% - 강조색6 6 7" xfId="1441"/>
    <cellStyle name="60% - 강조색6 6 8" xfId="1442"/>
    <cellStyle name="60% - 강조색6 7" xfId="1443"/>
    <cellStyle name="60% - 강조색6 7 2" xfId="1444"/>
    <cellStyle name="60% - 강조색6 8" xfId="1445"/>
    <cellStyle name="60% - 강조색6 8 2" xfId="1446"/>
    <cellStyle name="60% - 강조색6 9" xfId="1447"/>
    <cellStyle name="60% - 강조색6 9 2" xfId="1448"/>
    <cellStyle name="A¨­￠￢￠O [0]_INQUIRY ￠?￥i¨u¡AAⓒ￢Aⓒª " xfId="1449"/>
    <cellStyle name="A¨­￠￢￠O_INQUIRY ￠?￥i¨u¡AAⓒ￢Aⓒª " xfId="1450"/>
    <cellStyle name="Accent1" xfId="1451"/>
    <cellStyle name="Accent1 2" xfId="1452"/>
    <cellStyle name="Accent1 3" xfId="1453"/>
    <cellStyle name="Accent1 4" xfId="1454"/>
    <cellStyle name="Accent1 5" xfId="1455"/>
    <cellStyle name="Accent1 6" xfId="1456"/>
    <cellStyle name="Accent1 7" xfId="1457"/>
    <cellStyle name="Accent1 8" xfId="1458"/>
    <cellStyle name="Accent2" xfId="1459"/>
    <cellStyle name="Accent2 2" xfId="1460"/>
    <cellStyle name="Accent2 3" xfId="1461"/>
    <cellStyle name="Accent2 4" xfId="1462"/>
    <cellStyle name="Accent2 5" xfId="1463"/>
    <cellStyle name="Accent2 6" xfId="1464"/>
    <cellStyle name="Accent2 7" xfId="1465"/>
    <cellStyle name="Accent2 8" xfId="1466"/>
    <cellStyle name="Accent3" xfId="1467"/>
    <cellStyle name="Accent3 2" xfId="1468"/>
    <cellStyle name="Accent3 3" xfId="1469"/>
    <cellStyle name="Accent3 4" xfId="1470"/>
    <cellStyle name="Accent3 5" xfId="1471"/>
    <cellStyle name="Accent3 6" xfId="1472"/>
    <cellStyle name="Accent3 7" xfId="1473"/>
    <cellStyle name="Accent3 8" xfId="1474"/>
    <cellStyle name="Accent4" xfId="1475"/>
    <cellStyle name="Accent4 2" xfId="1476"/>
    <cellStyle name="Accent4 3" xfId="1477"/>
    <cellStyle name="Accent4 4" xfId="1478"/>
    <cellStyle name="Accent4 5" xfId="1479"/>
    <cellStyle name="Accent4 6" xfId="1480"/>
    <cellStyle name="Accent4 7" xfId="1481"/>
    <cellStyle name="Accent4 8" xfId="1482"/>
    <cellStyle name="Accent5" xfId="1483"/>
    <cellStyle name="Accent5 2" xfId="1484"/>
    <cellStyle name="Accent5 3" xfId="1485"/>
    <cellStyle name="Accent5 4" xfId="1486"/>
    <cellStyle name="Accent5 5" xfId="1487"/>
    <cellStyle name="Accent5 6" xfId="1488"/>
    <cellStyle name="Accent5 7" xfId="1489"/>
    <cellStyle name="Accent5 8" xfId="1490"/>
    <cellStyle name="Accent6" xfId="1491"/>
    <cellStyle name="Accent6 2" xfId="1492"/>
    <cellStyle name="Accent6 3" xfId="1493"/>
    <cellStyle name="Accent6 4" xfId="1494"/>
    <cellStyle name="Accent6 5" xfId="1495"/>
    <cellStyle name="Accent6 6" xfId="1496"/>
    <cellStyle name="Accent6 7" xfId="1497"/>
    <cellStyle name="Accent6 8" xfId="1498"/>
    <cellStyle name="AeE­ [0]_AMT " xfId="1499"/>
    <cellStyle name="AeE­_AMT " xfId="1500"/>
    <cellStyle name="AeE¡ⓒ [0]_INQUIRY ￠?￥i¨u¡AAⓒ￢Aⓒª " xfId="1501"/>
    <cellStyle name="AeE¡ⓒ_INQUIRY ￠?￥i¨u¡AAⓒ￢Aⓒª " xfId="1502"/>
    <cellStyle name="AÞ¸¶ [0]_AN°y(1.25) " xfId="1503"/>
    <cellStyle name="AÞ¸¶_AN°y(1.25) " xfId="1504"/>
    <cellStyle name="Bad" xfId="1505"/>
    <cellStyle name="Bad 2" xfId="1506"/>
    <cellStyle name="Bad 3" xfId="1507"/>
    <cellStyle name="Bad 4" xfId="1508"/>
    <cellStyle name="Bad 5" xfId="1509"/>
    <cellStyle name="Bad 6" xfId="1510"/>
    <cellStyle name="Bad 7" xfId="1511"/>
    <cellStyle name="Bad 8" xfId="1512"/>
    <cellStyle name="C¡IA¨ª_¡ic¨u¡A¨￢I¨￢¡Æ AN¡Æe " xfId="1513"/>
    <cellStyle name="C￥AØ_¿ø°¡Aoa" xfId="1514"/>
    <cellStyle name="Calc Currency (0)" xfId="1515"/>
    <cellStyle name="Calculation" xfId="1516"/>
    <cellStyle name="Calculation 2" xfId="1517"/>
    <cellStyle name="Calculation 3" xfId="1518"/>
    <cellStyle name="Calculation 4" xfId="1519"/>
    <cellStyle name="Calculation 5" xfId="1520"/>
    <cellStyle name="Calculation 6" xfId="1521"/>
    <cellStyle name="Calculation 7" xfId="1522"/>
    <cellStyle name="Calculation 8" xfId="1523"/>
    <cellStyle name="Check Cell" xfId="1524"/>
    <cellStyle name="Check Cell 2" xfId="1525"/>
    <cellStyle name="Check Cell 3" xfId="1526"/>
    <cellStyle name="Check Cell 4" xfId="1527"/>
    <cellStyle name="Check Cell 5" xfId="1528"/>
    <cellStyle name="Check Cell 6" xfId="1529"/>
    <cellStyle name="Check Cell 7" xfId="1530"/>
    <cellStyle name="Check Cell 8" xfId="1531"/>
    <cellStyle name="CODE" xfId="1532"/>
    <cellStyle name="Comma" xfId="1533"/>
    <cellStyle name="Comma [0]_ SG&amp;A Bridge " xfId="1534"/>
    <cellStyle name="comma zerodec" xfId="1535"/>
    <cellStyle name="comma zerodec 2" xfId="1536"/>
    <cellStyle name="comma zerodec_1-다.실적 근거" xfId="1537"/>
    <cellStyle name="Comma_ SG&amp;A Bridge " xfId="1538"/>
    <cellStyle name="Comma0" xfId="1539"/>
    <cellStyle name="Commm_laroux_12~3SO2_97회비_laroux" xfId="1540"/>
    <cellStyle name="Copied" xfId="1541"/>
    <cellStyle name="Curren?_x0012_퐀_x0017_?" xfId="1542"/>
    <cellStyle name="Currency" xfId="1543"/>
    <cellStyle name="Currency [0]_ SG&amp;A Bridge " xfId="1544"/>
    <cellStyle name="Currency(￦)" xfId="1545"/>
    <cellStyle name="Currency_ SG&amp;A Bridge " xfId="1546"/>
    <cellStyle name="Currency0" xfId="1547"/>
    <cellStyle name="Currency1" xfId="1548"/>
    <cellStyle name="Date" xfId="1549"/>
    <cellStyle name="Dezimal [0]_laroux" xfId="1550"/>
    <cellStyle name="Dezimal_laroux" xfId="1551"/>
    <cellStyle name="Dollar (zero dec)" xfId="1552"/>
    <cellStyle name="Entered" xfId="1553"/>
    <cellStyle name="Euro" xfId="1554"/>
    <cellStyle name="Explanatory Text" xfId="1555"/>
    <cellStyle name="Explanatory Text 2" xfId="1556"/>
    <cellStyle name="Explanatory Text 3" xfId="1557"/>
    <cellStyle name="Explanatory Text 4" xfId="1558"/>
    <cellStyle name="Explanatory Text 5" xfId="1559"/>
    <cellStyle name="Explanatory Text 6" xfId="1560"/>
    <cellStyle name="Explanatory Text 7" xfId="1561"/>
    <cellStyle name="Explanatory Text 8" xfId="1562"/>
    <cellStyle name="Fixed" xfId="1563"/>
    <cellStyle name="Good" xfId="1564"/>
    <cellStyle name="Good 2" xfId="1565"/>
    <cellStyle name="Good 3" xfId="1566"/>
    <cellStyle name="Good 4" xfId="1567"/>
    <cellStyle name="Good 5" xfId="1568"/>
    <cellStyle name="Good 6" xfId="1569"/>
    <cellStyle name="Good 7" xfId="1570"/>
    <cellStyle name="Good 8" xfId="1571"/>
    <cellStyle name="Grey" xfId="1572"/>
    <cellStyle name="Header1" xfId="1573"/>
    <cellStyle name="Header2" xfId="1574"/>
    <cellStyle name="Heading 1" xfId="1575"/>
    <cellStyle name="Heading 1 2" xfId="1576"/>
    <cellStyle name="Heading 2" xfId="1577"/>
    <cellStyle name="Heading 2 2" xfId="1578"/>
    <cellStyle name="Heading 3" xfId="1579"/>
    <cellStyle name="Heading 3 2" xfId="1580"/>
    <cellStyle name="Heading 3 3" xfId="1581"/>
    <cellStyle name="Heading 3 4" xfId="1582"/>
    <cellStyle name="Heading 3 5" xfId="1583"/>
    <cellStyle name="Heading 3 6" xfId="1584"/>
    <cellStyle name="Heading 3 7" xfId="1585"/>
    <cellStyle name="Heading 3 8" xfId="1586"/>
    <cellStyle name="Heading 4" xfId="1587"/>
    <cellStyle name="Heading 4 2" xfId="1588"/>
    <cellStyle name="Heading 4 3" xfId="1589"/>
    <cellStyle name="Heading 4 4" xfId="1590"/>
    <cellStyle name="Heading 4 5" xfId="1591"/>
    <cellStyle name="Heading 4 6" xfId="1592"/>
    <cellStyle name="Heading 4 7" xfId="1593"/>
    <cellStyle name="Heading 4 8" xfId="1594"/>
    <cellStyle name="Heading1" xfId="1595"/>
    <cellStyle name="Heading2" xfId="1596"/>
    <cellStyle name="Heading4" xfId="1597"/>
    <cellStyle name="HelpStyle" xfId="1598"/>
    <cellStyle name="Input" xfId="1599"/>
    <cellStyle name="Input [yellow]" xfId="1600"/>
    <cellStyle name="Input 2" xfId="1601"/>
    <cellStyle name="Input 3" xfId="1602"/>
    <cellStyle name="Input 4" xfId="1603"/>
    <cellStyle name="Input 5" xfId="1604"/>
    <cellStyle name="Input 6" xfId="1605"/>
    <cellStyle name="Input 7" xfId="1606"/>
    <cellStyle name="Input 8" xfId="1607"/>
    <cellStyle name="Input_일반사항(경포금암지구)-성원기술개발" xfId="1608"/>
    <cellStyle name="left" xfId="1609"/>
    <cellStyle name="Linked Cell" xfId="1610"/>
    <cellStyle name="Linked Cell 2" xfId="1611"/>
    <cellStyle name="Linked Cell 3" xfId="1612"/>
    <cellStyle name="Linked Cell 4" xfId="1613"/>
    <cellStyle name="Linked Cell 5" xfId="1614"/>
    <cellStyle name="Linked Cell 6" xfId="1615"/>
    <cellStyle name="Linked Cell 7" xfId="1616"/>
    <cellStyle name="Linked Cell 8" xfId="1617"/>
    <cellStyle name="Milliers [0]_Arabian Spec" xfId="1618"/>
    <cellStyle name="Milliers_Arabian Spec" xfId="1619"/>
    <cellStyle name="Mon?aire [0]_Arabian Spec" xfId="1620"/>
    <cellStyle name="Mon?aire_Arabian Spec" xfId="1621"/>
    <cellStyle name="Neutral" xfId="1622"/>
    <cellStyle name="Neutral 2" xfId="1623"/>
    <cellStyle name="Neutral 3" xfId="1624"/>
    <cellStyle name="Neutral 4" xfId="1625"/>
    <cellStyle name="Neutral 5" xfId="1626"/>
    <cellStyle name="Neutral 6" xfId="1627"/>
    <cellStyle name="Neutral 7" xfId="1628"/>
    <cellStyle name="Neutral 8" xfId="1629"/>
    <cellStyle name="no dec" xfId="1630"/>
    <cellStyle name="Normal - Style1" xfId="1631"/>
    <cellStyle name="Normal - Style2" xfId="1632"/>
    <cellStyle name="Normal - Style3" xfId="1633"/>
    <cellStyle name="Normal - Style4" xfId="1634"/>
    <cellStyle name="Normal - Style5" xfId="1635"/>
    <cellStyle name="Normal - Style6" xfId="1636"/>
    <cellStyle name="Normal - Style7" xfId="1637"/>
    <cellStyle name="Normal - Style8" xfId="1638"/>
    <cellStyle name="Normal_ SG&amp;A Bridge " xfId="1639"/>
    <cellStyle name="Note" xfId="1640"/>
    <cellStyle name="Note 2" xfId="1641"/>
    <cellStyle name="Output" xfId="1642"/>
    <cellStyle name="Output 2" xfId="1643"/>
    <cellStyle name="Output 3" xfId="1644"/>
    <cellStyle name="Output 4" xfId="1645"/>
    <cellStyle name="Output 5" xfId="1646"/>
    <cellStyle name="Output 6" xfId="1647"/>
    <cellStyle name="Output 7" xfId="1648"/>
    <cellStyle name="Output 8" xfId="1649"/>
    <cellStyle name="Percent" xfId="1650"/>
    <cellStyle name="Percent [2]" xfId="1651"/>
    <cellStyle name="Percent_20080913073013" xfId="1652"/>
    <cellStyle name="RevList" xfId="1653"/>
    <cellStyle name="Standard_laroux" xfId="1654"/>
    <cellStyle name="subhead" xfId="1655"/>
    <cellStyle name="Subtotal" xfId="1656"/>
    <cellStyle name="Title" xfId="1657"/>
    <cellStyle name="title [1]" xfId="1658"/>
    <cellStyle name="title [2]" xfId="1659"/>
    <cellStyle name="Title 2" xfId="1660"/>
    <cellStyle name="Title 3" xfId="1661"/>
    <cellStyle name="Title 4" xfId="1662"/>
    <cellStyle name="Title 5" xfId="1663"/>
    <cellStyle name="Title 6" xfId="1664"/>
    <cellStyle name="Title 7" xfId="1665"/>
    <cellStyle name="Title 8" xfId="1666"/>
    <cellStyle name="Total" xfId="1667"/>
    <cellStyle name="Total 2" xfId="1668"/>
    <cellStyle name="W?rung [0]_laroux" xfId="1669"/>
    <cellStyle name="W?rung_laroux" xfId="1670"/>
    <cellStyle name="Warning Text" xfId="1671"/>
    <cellStyle name="Warning Text 2" xfId="1672"/>
    <cellStyle name="Warning Text 3" xfId="1673"/>
    <cellStyle name="Warning Text 4" xfId="1674"/>
    <cellStyle name="Warning Text 5" xfId="1675"/>
    <cellStyle name="Warning Text 6" xfId="1676"/>
    <cellStyle name="Warning Text 7" xfId="1677"/>
    <cellStyle name="Warning Text 8" xfId="1678"/>
    <cellStyle name="wrap" xfId="1679"/>
    <cellStyle name="강조색1 10" xfId="1680"/>
    <cellStyle name="강조색1 10 2" xfId="1681"/>
    <cellStyle name="강조색1 11" xfId="1682"/>
    <cellStyle name="강조색1 11 2" xfId="1683"/>
    <cellStyle name="강조색1 12" xfId="1684"/>
    <cellStyle name="강조색1 13" xfId="1685"/>
    <cellStyle name="강조색1 14" xfId="1686"/>
    <cellStyle name="강조색1 15" xfId="1687"/>
    <cellStyle name="강조색1 16" xfId="1688"/>
    <cellStyle name="강조색1 17" xfId="1689"/>
    <cellStyle name="강조색1 18" xfId="1690"/>
    <cellStyle name="강조색1 19" xfId="1691"/>
    <cellStyle name="강조색1 2" xfId="1692"/>
    <cellStyle name="강조색1 2 10" xfId="1693"/>
    <cellStyle name="강조색1 2 2" xfId="1694"/>
    <cellStyle name="강조색1 2 2 2" xfId="1695"/>
    <cellStyle name="강조색1 2 2 3" xfId="1696"/>
    <cellStyle name="강조색1 2 3" xfId="1697"/>
    <cellStyle name="강조색1 2 4" xfId="1698"/>
    <cellStyle name="강조색1 2 5" xfId="1699"/>
    <cellStyle name="강조색1 2 6" xfId="1700"/>
    <cellStyle name="강조색1 2 7" xfId="1701"/>
    <cellStyle name="강조색1 2 8" xfId="1702"/>
    <cellStyle name="강조색1 2 9" xfId="1703"/>
    <cellStyle name="강조색1 20" xfId="1704"/>
    <cellStyle name="강조색1 21" xfId="1705"/>
    <cellStyle name="강조색1 22" xfId="1706"/>
    <cellStyle name="강조색1 23" xfId="1707"/>
    <cellStyle name="강조색1 24" xfId="1708"/>
    <cellStyle name="강조색1 25" xfId="1709"/>
    <cellStyle name="강조색1 3" xfId="1710"/>
    <cellStyle name="강조색1 3 10" xfId="1711"/>
    <cellStyle name="강조색1 3 2" xfId="1712"/>
    <cellStyle name="강조색1 3 3" xfId="1713"/>
    <cellStyle name="강조색1 3 4" xfId="1714"/>
    <cellStyle name="강조색1 3 5" xfId="1715"/>
    <cellStyle name="강조색1 3 6" xfId="1716"/>
    <cellStyle name="강조색1 3 7" xfId="1717"/>
    <cellStyle name="강조색1 3 8" xfId="1718"/>
    <cellStyle name="강조색1 3 9" xfId="1719"/>
    <cellStyle name="강조색1 4" xfId="1720"/>
    <cellStyle name="강조색1 4 2" xfId="1721"/>
    <cellStyle name="강조색1 4 3" xfId="1722"/>
    <cellStyle name="강조색1 4 4" xfId="1723"/>
    <cellStyle name="강조색1 4 5" xfId="1724"/>
    <cellStyle name="강조색1 4 6" xfId="1725"/>
    <cellStyle name="강조색1 4 7" xfId="1726"/>
    <cellStyle name="강조색1 4 8" xfId="1727"/>
    <cellStyle name="강조색1 5" xfId="1728"/>
    <cellStyle name="강조색1 5 2" xfId="1729"/>
    <cellStyle name="강조색1 5 3" xfId="1730"/>
    <cellStyle name="강조색1 5 4" xfId="1731"/>
    <cellStyle name="강조색1 5 5" xfId="1732"/>
    <cellStyle name="강조색1 5 6" xfId="1733"/>
    <cellStyle name="강조색1 5 7" xfId="1734"/>
    <cellStyle name="강조색1 5 8" xfId="1735"/>
    <cellStyle name="강조색1 6" xfId="1736"/>
    <cellStyle name="강조색1 6 2" xfId="1737"/>
    <cellStyle name="강조색1 6 3" xfId="1738"/>
    <cellStyle name="강조색1 6 4" xfId="1739"/>
    <cellStyle name="강조색1 6 5" xfId="1740"/>
    <cellStyle name="강조색1 6 6" xfId="1741"/>
    <cellStyle name="강조색1 6 7" xfId="1742"/>
    <cellStyle name="강조색1 6 8" xfId="1743"/>
    <cellStyle name="강조색1 7" xfId="1744"/>
    <cellStyle name="강조색1 7 2" xfId="1745"/>
    <cellStyle name="강조색1 8" xfId="1746"/>
    <cellStyle name="강조색1 8 2" xfId="1747"/>
    <cellStyle name="강조색1 9" xfId="1748"/>
    <cellStyle name="강조색1 9 2" xfId="1749"/>
    <cellStyle name="강조색2 10" xfId="1750"/>
    <cellStyle name="강조색2 10 2" xfId="1751"/>
    <cellStyle name="강조색2 11" xfId="1752"/>
    <cellStyle name="강조색2 11 2" xfId="1753"/>
    <cellStyle name="강조색2 12" xfId="1754"/>
    <cellStyle name="강조색2 13" xfId="1755"/>
    <cellStyle name="강조색2 14" xfId="1756"/>
    <cellStyle name="강조색2 15" xfId="1757"/>
    <cellStyle name="강조색2 16" xfId="1758"/>
    <cellStyle name="강조색2 17" xfId="1759"/>
    <cellStyle name="강조색2 18" xfId="1760"/>
    <cellStyle name="강조색2 19" xfId="1761"/>
    <cellStyle name="강조색2 2" xfId="1762"/>
    <cellStyle name="강조색2 2 10" xfId="1763"/>
    <cellStyle name="강조색2 2 2" xfId="1764"/>
    <cellStyle name="강조색2 2 2 2" xfId="1765"/>
    <cellStyle name="강조색2 2 2 3" xfId="1766"/>
    <cellStyle name="강조색2 2 3" xfId="1767"/>
    <cellStyle name="강조색2 2 4" xfId="1768"/>
    <cellStyle name="강조색2 2 5" xfId="1769"/>
    <cellStyle name="강조색2 2 6" xfId="1770"/>
    <cellStyle name="강조색2 2 7" xfId="1771"/>
    <cellStyle name="강조색2 2 8" xfId="1772"/>
    <cellStyle name="강조색2 2 9" xfId="1773"/>
    <cellStyle name="강조색2 20" xfId="1774"/>
    <cellStyle name="강조색2 21" xfId="1775"/>
    <cellStyle name="강조색2 22" xfId="1776"/>
    <cellStyle name="강조색2 23" xfId="1777"/>
    <cellStyle name="강조색2 24" xfId="1778"/>
    <cellStyle name="강조색2 25" xfId="1779"/>
    <cellStyle name="강조색2 3" xfId="1780"/>
    <cellStyle name="강조색2 3 10" xfId="1781"/>
    <cellStyle name="강조색2 3 2" xfId="1782"/>
    <cellStyle name="강조색2 3 3" xfId="1783"/>
    <cellStyle name="강조색2 3 4" xfId="1784"/>
    <cellStyle name="강조색2 3 5" xfId="1785"/>
    <cellStyle name="강조색2 3 6" xfId="1786"/>
    <cellStyle name="강조색2 3 7" xfId="1787"/>
    <cellStyle name="강조색2 3 8" xfId="1788"/>
    <cellStyle name="강조색2 3 9" xfId="1789"/>
    <cellStyle name="강조색2 4" xfId="1790"/>
    <cellStyle name="강조색2 4 2" xfId="1791"/>
    <cellStyle name="강조색2 4 3" xfId="1792"/>
    <cellStyle name="강조색2 4 4" xfId="1793"/>
    <cellStyle name="강조색2 4 5" xfId="1794"/>
    <cellStyle name="강조색2 4 6" xfId="1795"/>
    <cellStyle name="강조색2 4 7" xfId="1796"/>
    <cellStyle name="강조색2 4 8" xfId="1797"/>
    <cellStyle name="강조색2 5" xfId="1798"/>
    <cellStyle name="강조색2 5 2" xfId="1799"/>
    <cellStyle name="강조색2 5 3" xfId="1800"/>
    <cellStyle name="강조색2 5 4" xfId="1801"/>
    <cellStyle name="강조색2 5 5" xfId="1802"/>
    <cellStyle name="강조색2 5 6" xfId="1803"/>
    <cellStyle name="강조색2 5 7" xfId="1804"/>
    <cellStyle name="강조색2 5 8" xfId="1805"/>
    <cellStyle name="강조색2 6" xfId="1806"/>
    <cellStyle name="강조색2 6 2" xfId="1807"/>
    <cellStyle name="강조색2 6 3" xfId="1808"/>
    <cellStyle name="강조색2 6 4" xfId="1809"/>
    <cellStyle name="강조색2 6 5" xfId="1810"/>
    <cellStyle name="강조색2 6 6" xfId="1811"/>
    <cellStyle name="강조색2 6 7" xfId="1812"/>
    <cellStyle name="강조색2 6 8" xfId="1813"/>
    <cellStyle name="강조색2 7" xfId="1814"/>
    <cellStyle name="강조색2 7 2" xfId="1815"/>
    <cellStyle name="강조색2 8" xfId="1816"/>
    <cellStyle name="강조색2 8 2" xfId="1817"/>
    <cellStyle name="강조색2 9" xfId="1818"/>
    <cellStyle name="강조색2 9 2" xfId="1819"/>
    <cellStyle name="강조색3 10" xfId="1820"/>
    <cellStyle name="강조색3 10 2" xfId="1821"/>
    <cellStyle name="강조색3 11" xfId="1822"/>
    <cellStyle name="강조색3 11 2" xfId="1823"/>
    <cellStyle name="강조색3 12" xfId="1824"/>
    <cellStyle name="강조색3 13" xfId="1825"/>
    <cellStyle name="강조색3 14" xfId="1826"/>
    <cellStyle name="강조색3 15" xfId="1827"/>
    <cellStyle name="강조색3 16" xfId="1828"/>
    <cellStyle name="강조색3 17" xfId="1829"/>
    <cellStyle name="강조색3 18" xfId="1830"/>
    <cellStyle name="강조색3 19" xfId="1831"/>
    <cellStyle name="강조색3 2" xfId="1832"/>
    <cellStyle name="강조색3 2 10" xfId="1833"/>
    <cellStyle name="강조색3 2 2" xfId="1834"/>
    <cellStyle name="강조색3 2 2 2" xfId="1835"/>
    <cellStyle name="강조색3 2 2 3" xfId="1836"/>
    <cellStyle name="강조색3 2 3" xfId="1837"/>
    <cellStyle name="강조색3 2 4" xfId="1838"/>
    <cellStyle name="강조색3 2 5" xfId="1839"/>
    <cellStyle name="강조색3 2 6" xfId="1840"/>
    <cellStyle name="강조색3 2 7" xfId="1841"/>
    <cellStyle name="강조색3 2 8" xfId="1842"/>
    <cellStyle name="강조색3 2 9" xfId="1843"/>
    <cellStyle name="강조색3 20" xfId="1844"/>
    <cellStyle name="강조색3 21" xfId="1845"/>
    <cellStyle name="강조색3 22" xfId="1846"/>
    <cellStyle name="강조색3 23" xfId="1847"/>
    <cellStyle name="강조색3 24" xfId="1848"/>
    <cellStyle name="강조색3 25" xfId="1849"/>
    <cellStyle name="강조색3 3" xfId="1850"/>
    <cellStyle name="강조색3 3 10" xfId="1851"/>
    <cellStyle name="강조색3 3 2" xfId="1852"/>
    <cellStyle name="강조색3 3 3" xfId="1853"/>
    <cellStyle name="강조색3 3 4" xfId="1854"/>
    <cellStyle name="강조색3 3 5" xfId="1855"/>
    <cellStyle name="강조색3 3 6" xfId="1856"/>
    <cellStyle name="강조색3 3 7" xfId="1857"/>
    <cellStyle name="강조색3 3 8" xfId="1858"/>
    <cellStyle name="강조색3 3 9" xfId="1859"/>
    <cellStyle name="강조색3 4" xfId="1860"/>
    <cellStyle name="강조색3 4 2" xfId="1861"/>
    <cellStyle name="강조색3 4 3" xfId="1862"/>
    <cellStyle name="강조색3 4 4" xfId="1863"/>
    <cellStyle name="강조색3 4 5" xfId="1864"/>
    <cellStyle name="강조색3 4 6" xfId="1865"/>
    <cellStyle name="강조색3 4 7" xfId="1866"/>
    <cellStyle name="강조색3 4 8" xfId="1867"/>
    <cellStyle name="강조색3 5" xfId="1868"/>
    <cellStyle name="강조색3 5 2" xfId="1869"/>
    <cellStyle name="강조색3 5 3" xfId="1870"/>
    <cellStyle name="강조색3 5 4" xfId="1871"/>
    <cellStyle name="강조색3 5 5" xfId="1872"/>
    <cellStyle name="강조색3 5 6" xfId="1873"/>
    <cellStyle name="강조색3 5 7" xfId="1874"/>
    <cellStyle name="강조색3 5 8" xfId="1875"/>
    <cellStyle name="강조색3 6" xfId="1876"/>
    <cellStyle name="강조색3 6 2" xfId="1877"/>
    <cellStyle name="강조색3 6 3" xfId="1878"/>
    <cellStyle name="강조색3 6 4" xfId="1879"/>
    <cellStyle name="강조색3 6 5" xfId="1880"/>
    <cellStyle name="강조색3 6 6" xfId="1881"/>
    <cellStyle name="강조색3 6 7" xfId="1882"/>
    <cellStyle name="강조색3 6 8" xfId="1883"/>
    <cellStyle name="강조색3 7" xfId="1884"/>
    <cellStyle name="강조색3 7 2" xfId="1885"/>
    <cellStyle name="강조색3 8" xfId="1886"/>
    <cellStyle name="강조색3 8 2" xfId="1887"/>
    <cellStyle name="강조색3 9" xfId="1888"/>
    <cellStyle name="강조색3 9 2" xfId="1889"/>
    <cellStyle name="강조색4 10" xfId="1890"/>
    <cellStyle name="강조색4 10 2" xfId="1891"/>
    <cellStyle name="강조색4 11" xfId="1892"/>
    <cellStyle name="강조색4 11 2" xfId="1893"/>
    <cellStyle name="강조색4 12" xfId="1894"/>
    <cellStyle name="강조색4 13" xfId="1895"/>
    <cellStyle name="강조색4 14" xfId="1896"/>
    <cellStyle name="강조색4 15" xfId="1897"/>
    <cellStyle name="강조색4 16" xfId="1898"/>
    <cellStyle name="강조색4 17" xfId="1899"/>
    <cellStyle name="강조색4 18" xfId="1900"/>
    <cellStyle name="강조색4 19" xfId="1901"/>
    <cellStyle name="강조색4 2" xfId="1902"/>
    <cellStyle name="강조색4 2 10" xfId="1903"/>
    <cellStyle name="강조색4 2 2" xfId="1904"/>
    <cellStyle name="강조색4 2 2 2" xfId="1905"/>
    <cellStyle name="강조색4 2 2 3" xfId="1906"/>
    <cellStyle name="강조색4 2 3" xfId="1907"/>
    <cellStyle name="강조색4 2 4" xfId="1908"/>
    <cellStyle name="강조색4 2 5" xfId="1909"/>
    <cellStyle name="강조색4 2 6" xfId="1910"/>
    <cellStyle name="강조색4 2 7" xfId="1911"/>
    <cellStyle name="강조색4 2 8" xfId="1912"/>
    <cellStyle name="강조색4 2 9" xfId="1913"/>
    <cellStyle name="강조색4 20" xfId="1914"/>
    <cellStyle name="강조색4 21" xfId="1915"/>
    <cellStyle name="강조색4 22" xfId="1916"/>
    <cellStyle name="강조색4 23" xfId="1917"/>
    <cellStyle name="강조색4 24" xfId="1918"/>
    <cellStyle name="강조색4 25" xfId="1919"/>
    <cellStyle name="강조색4 3" xfId="1920"/>
    <cellStyle name="강조색4 3 10" xfId="1921"/>
    <cellStyle name="강조색4 3 2" xfId="1922"/>
    <cellStyle name="강조색4 3 3" xfId="1923"/>
    <cellStyle name="강조색4 3 4" xfId="1924"/>
    <cellStyle name="강조색4 3 5" xfId="1925"/>
    <cellStyle name="강조색4 3 6" xfId="1926"/>
    <cellStyle name="강조색4 3 7" xfId="1927"/>
    <cellStyle name="강조색4 3 8" xfId="1928"/>
    <cellStyle name="강조색4 3 9" xfId="1929"/>
    <cellStyle name="강조색4 4" xfId="1930"/>
    <cellStyle name="강조색4 4 2" xfId="1931"/>
    <cellStyle name="강조색4 4 3" xfId="1932"/>
    <cellStyle name="강조색4 4 4" xfId="1933"/>
    <cellStyle name="강조색4 4 5" xfId="1934"/>
    <cellStyle name="강조색4 4 6" xfId="1935"/>
    <cellStyle name="강조색4 4 7" xfId="1936"/>
    <cellStyle name="강조색4 4 8" xfId="1937"/>
    <cellStyle name="강조색4 5" xfId="1938"/>
    <cellStyle name="강조색4 5 2" xfId="1939"/>
    <cellStyle name="강조색4 5 3" xfId="1940"/>
    <cellStyle name="강조색4 5 4" xfId="1941"/>
    <cellStyle name="강조색4 5 5" xfId="1942"/>
    <cellStyle name="강조색4 5 6" xfId="1943"/>
    <cellStyle name="강조색4 5 7" xfId="1944"/>
    <cellStyle name="강조색4 5 8" xfId="1945"/>
    <cellStyle name="강조색4 6" xfId="1946"/>
    <cellStyle name="강조색4 6 2" xfId="1947"/>
    <cellStyle name="강조색4 6 3" xfId="1948"/>
    <cellStyle name="강조색4 6 4" xfId="1949"/>
    <cellStyle name="강조색4 6 5" xfId="1950"/>
    <cellStyle name="강조색4 6 6" xfId="1951"/>
    <cellStyle name="강조색4 6 7" xfId="1952"/>
    <cellStyle name="강조색4 6 8" xfId="1953"/>
    <cellStyle name="강조색4 7" xfId="1954"/>
    <cellStyle name="강조색4 7 2" xfId="1955"/>
    <cellStyle name="강조색4 8" xfId="1956"/>
    <cellStyle name="강조색4 8 2" xfId="1957"/>
    <cellStyle name="강조색4 9" xfId="1958"/>
    <cellStyle name="강조색4 9 2" xfId="1959"/>
    <cellStyle name="강조색5 10" xfId="1960"/>
    <cellStyle name="강조색5 10 2" xfId="1961"/>
    <cellStyle name="강조색5 11" xfId="1962"/>
    <cellStyle name="강조색5 11 2" xfId="1963"/>
    <cellStyle name="강조색5 12" xfId="1964"/>
    <cellStyle name="강조색5 13" xfId="1965"/>
    <cellStyle name="강조색5 14" xfId="1966"/>
    <cellStyle name="강조색5 15" xfId="1967"/>
    <cellStyle name="강조색5 16" xfId="1968"/>
    <cellStyle name="강조색5 17" xfId="1969"/>
    <cellStyle name="강조색5 18" xfId="1970"/>
    <cellStyle name="강조색5 19" xfId="1971"/>
    <cellStyle name="강조색5 2" xfId="1972"/>
    <cellStyle name="강조색5 2 10" xfId="1973"/>
    <cellStyle name="강조색5 2 2" xfId="1974"/>
    <cellStyle name="강조색5 2 2 2" xfId="1975"/>
    <cellStyle name="강조색5 2 2 3" xfId="1976"/>
    <cellStyle name="강조색5 2 3" xfId="1977"/>
    <cellStyle name="강조색5 2 4" xfId="1978"/>
    <cellStyle name="강조색5 2 5" xfId="1979"/>
    <cellStyle name="강조색5 2 6" xfId="1980"/>
    <cellStyle name="강조색5 2 7" xfId="1981"/>
    <cellStyle name="강조색5 2 8" xfId="1982"/>
    <cellStyle name="강조색5 2 9" xfId="1983"/>
    <cellStyle name="강조색5 20" xfId="1984"/>
    <cellStyle name="강조색5 21" xfId="1985"/>
    <cellStyle name="강조색5 22" xfId="1986"/>
    <cellStyle name="강조색5 23" xfId="1987"/>
    <cellStyle name="강조색5 24" xfId="1988"/>
    <cellStyle name="강조색5 25" xfId="1989"/>
    <cellStyle name="강조색5 3" xfId="1990"/>
    <cellStyle name="강조색5 3 10" xfId="1991"/>
    <cellStyle name="강조색5 3 2" xfId="1992"/>
    <cellStyle name="강조색5 3 3" xfId="1993"/>
    <cellStyle name="강조색5 3 4" xfId="1994"/>
    <cellStyle name="강조색5 3 5" xfId="1995"/>
    <cellStyle name="강조색5 3 6" xfId="1996"/>
    <cellStyle name="강조색5 3 7" xfId="1997"/>
    <cellStyle name="강조색5 3 8" xfId="1998"/>
    <cellStyle name="강조색5 3 9" xfId="1999"/>
    <cellStyle name="강조색5 4" xfId="2000"/>
    <cellStyle name="강조색5 4 2" xfId="2001"/>
    <cellStyle name="강조색5 4 3" xfId="2002"/>
    <cellStyle name="강조색5 4 4" xfId="2003"/>
    <cellStyle name="강조색5 4 5" xfId="2004"/>
    <cellStyle name="강조색5 4 6" xfId="2005"/>
    <cellStyle name="강조색5 4 7" xfId="2006"/>
    <cellStyle name="강조색5 4 8" xfId="2007"/>
    <cellStyle name="강조색5 5" xfId="2008"/>
    <cellStyle name="강조색5 5 2" xfId="2009"/>
    <cellStyle name="강조색5 5 3" xfId="2010"/>
    <cellStyle name="강조색5 5 4" xfId="2011"/>
    <cellStyle name="강조색5 5 5" xfId="2012"/>
    <cellStyle name="강조색5 5 6" xfId="2013"/>
    <cellStyle name="강조색5 5 7" xfId="2014"/>
    <cellStyle name="강조색5 5 8" xfId="2015"/>
    <cellStyle name="강조색5 6" xfId="2016"/>
    <cellStyle name="강조색5 6 2" xfId="2017"/>
    <cellStyle name="강조색5 6 3" xfId="2018"/>
    <cellStyle name="강조색5 6 4" xfId="2019"/>
    <cellStyle name="강조색5 6 5" xfId="2020"/>
    <cellStyle name="강조색5 6 6" xfId="2021"/>
    <cellStyle name="강조색5 6 7" xfId="2022"/>
    <cellStyle name="강조색5 6 8" xfId="2023"/>
    <cellStyle name="강조색5 7" xfId="2024"/>
    <cellStyle name="강조색5 7 2" xfId="2025"/>
    <cellStyle name="강조색5 8" xfId="2026"/>
    <cellStyle name="강조색5 8 2" xfId="2027"/>
    <cellStyle name="강조색5 9" xfId="2028"/>
    <cellStyle name="강조색5 9 2" xfId="2029"/>
    <cellStyle name="강조색6 10" xfId="2030"/>
    <cellStyle name="강조색6 10 2" xfId="2031"/>
    <cellStyle name="강조색6 11" xfId="2032"/>
    <cellStyle name="강조색6 11 2" xfId="2033"/>
    <cellStyle name="강조색6 12" xfId="2034"/>
    <cellStyle name="강조색6 13" xfId="2035"/>
    <cellStyle name="강조색6 14" xfId="2036"/>
    <cellStyle name="강조색6 15" xfId="2037"/>
    <cellStyle name="강조색6 16" xfId="2038"/>
    <cellStyle name="강조색6 17" xfId="2039"/>
    <cellStyle name="강조색6 18" xfId="2040"/>
    <cellStyle name="강조색6 19" xfId="2041"/>
    <cellStyle name="강조색6 2" xfId="2042"/>
    <cellStyle name="강조색6 2 10" xfId="2043"/>
    <cellStyle name="강조색6 2 2" xfId="2044"/>
    <cellStyle name="강조색6 2 2 2" xfId="2045"/>
    <cellStyle name="강조색6 2 2 3" xfId="2046"/>
    <cellStyle name="강조색6 2 3" xfId="2047"/>
    <cellStyle name="강조색6 2 4" xfId="2048"/>
    <cellStyle name="강조색6 2 5" xfId="2049"/>
    <cellStyle name="강조색6 2 6" xfId="2050"/>
    <cellStyle name="강조색6 2 7" xfId="2051"/>
    <cellStyle name="강조색6 2 8" xfId="2052"/>
    <cellStyle name="강조색6 2 9" xfId="2053"/>
    <cellStyle name="강조색6 20" xfId="2054"/>
    <cellStyle name="강조색6 21" xfId="2055"/>
    <cellStyle name="강조색6 22" xfId="2056"/>
    <cellStyle name="강조색6 23" xfId="2057"/>
    <cellStyle name="강조색6 24" xfId="2058"/>
    <cellStyle name="강조색6 25" xfId="2059"/>
    <cellStyle name="강조색6 3" xfId="2060"/>
    <cellStyle name="강조색6 3 10" xfId="2061"/>
    <cellStyle name="강조색6 3 2" xfId="2062"/>
    <cellStyle name="강조색6 3 3" xfId="2063"/>
    <cellStyle name="강조색6 3 4" xfId="2064"/>
    <cellStyle name="강조색6 3 5" xfId="2065"/>
    <cellStyle name="강조색6 3 6" xfId="2066"/>
    <cellStyle name="강조색6 3 7" xfId="2067"/>
    <cellStyle name="강조색6 3 8" xfId="2068"/>
    <cellStyle name="강조색6 3 9" xfId="2069"/>
    <cellStyle name="강조색6 4" xfId="2070"/>
    <cellStyle name="강조색6 4 2" xfId="2071"/>
    <cellStyle name="강조색6 4 3" xfId="2072"/>
    <cellStyle name="강조색6 4 4" xfId="2073"/>
    <cellStyle name="강조색6 4 5" xfId="2074"/>
    <cellStyle name="강조색6 4 6" xfId="2075"/>
    <cellStyle name="강조색6 4 7" xfId="2076"/>
    <cellStyle name="강조색6 4 8" xfId="2077"/>
    <cellStyle name="강조색6 5" xfId="2078"/>
    <cellStyle name="강조색6 5 2" xfId="2079"/>
    <cellStyle name="강조색6 5 3" xfId="2080"/>
    <cellStyle name="강조색6 5 4" xfId="2081"/>
    <cellStyle name="강조색6 5 5" xfId="2082"/>
    <cellStyle name="강조색6 5 6" xfId="2083"/>
    <cellStyle name="강조색6 5 7" xfId="2084"/>
    <cellStyle name="강조색6 5 8" xfId="2085"/>
    <cellStyle name="강조색6 6" xfId="2086"/>
    <cellStyle name="강조색6 6 2" xfId="2087"/>
    <cellStyle name="강조색6 6 3" xfId="2088"/>
    <cellStyle name="강조색6 6 4" xfId="2089"/>
    <cellStyle name="강조색6 6 5" xfId="2090"/>
    <cellStyle name="강조색6 6 6" xfId="2091"/>
    <cellStyle name="강조색6 6 7" xfId="2092"/>
    <cellStyle name="강조색6 6 8" xfId="2093"/>
    <cellStyle name="강조색6 7" xfId="2094"/>
    <cellStyle name="강조색6 7 2" xfId="2095"/>
    <cellStyle name="강조색6 8" xfId="2096"/>
    <cellStyle name="강조색6 8 2" xfId="2097"/>
    <cellStyle name="강조색6 9" xfId="2098"/>
    <cellStyle name="강조색6 9 2" xfId="2099"/>
    <cellStyle name="경고문 10" xfId="2100"/>
    <cellStyle name="경고문 10 2" xfId="2101"/>
    <cellStyle name="경고문 11" xfId="2102"/>
    <cellStyle name="경고문 11 2" xfId="2103"/>
    <cellStyle name="경고문 12" xfId="2104"/>
    <cellStyle name="경고문 13" xfId="2105"/>
    <cellStyle name="경고문 14" xfId="2106"/>
    <cellStyle name="경고문 15" xfId="2107"/>
    <cellStyle name="경고문 16" xfId="2108"/>
    <cellStyle name="경고문 17" xfId="2109"/>
    <cellStyle name="경고문 18" xfId="2110"/>
    <cellStyle name="경고문 19" xfId="2111"/>
    <cellStyle name="경고문 2" xfId="2112"/>
    <cellStyle name="경고문 2 10" xfId="2113"/>
    <cellStyle name="경고문 2 2" xfId="2114"/>
    <cellStyle name="경고문 2 2 2" xfId="2115"/>
    <cellStyle name="경고문 2 2 3" xfId="2116"/>
    <cellStyle name="경고문 2 3" xfId="2117"/>
    <cellStyle name="경고문 2 4" xfId="2118"/>
    <cellStyle name="경고문 2 5" xfId="2119"/>
    <cellStyle name="경고문 2 6" xfId="2120"/>
    <cellStyle name="경고문 2 7" xfId="2121"/>
    <cellStyle name="경고문 2 8" xfId="2122"/>
    <cellStyle name="경고문 2 9" xfId="2123"/>
    <cellStyle name="경고문 20" xfId="2124"/>
    <cellStyle name="경고문 21" xfId="2125"/>
    <cellStyle name="경고문 22" xfId="2126"/>
    <cellStyle name="경고문 23" xfId="2127"/>
    <cellStyle name="경고문 24" xfId="2128"/>
    <cellStyle name="경고문 25" xfId="2129"/>
    <cellStyle name="경고문 3" xfId="2130"/>
    <cellStyle name="경고문 3 10" xfId="2131"/>
    <cellStyle name="경고문 3 2" xfId="2132"/>
    <cellStyle name="경고문 3 3" xfId="2133"/>
    <cellStyle name="경고문 3 4" xfId="2134"/>
    <cellStyle name="경고문 3 5" xfId="2135"/>
    <cellStyle name="경고문 3 6" xfId="2136"/>
    <cellStyle name="경고문 3 7" xfId="2137"/>
    <cellStyle name="경고문 3 8" xfId="2138"/>
    <cellStyle name="경고문 3 9" xfId="2139"/>
    <cellStyle name="경고문 4" xfId="2140"/>
    <cellStyle name="경고문 4 2" xfId="2141"/>
    <cellStyle name="경고문 4 3" xfId="2142"/>
    <cellStyle name="경고문 4 4" xfId="2143"/>
    <cellStyle name="경고문 4 5" xfId="2144"/>
    <cellStyle name="경고문 4 6" xfId="2145"/>
    <cellStyle name="경고문 4 7" xfId="2146"/>
    <cellStyle name="경고문 4 8" xfId="2147"/>
    <cellStyle name="경고문 5" xfId="2148"/>
    <cellStyle name="경고문 5 2" xfId="2149"/>
    <cellStyle name="경고문 5 3" xfId="2150"/>
    <cellStyle name="경고문 5 4" xfId="2151"/>
    <cellStyle name="경고문 5 5" xfId="2152"/>
    <cellStyle name="경고문 5 6" xfId="2153"/>
    <cellStyle name="경고문 5 7" xfId="2154"/>
    <cellStyle name="경고문 5 8" xfId="2155"/>
    <cellStyle name="경고문 6" xfId="2156"/>
    <cellStyle name="경고문 6 2" xfId="2157"/>
    <cellStyle name="경고문 6 3" xfId="2158"/>
    <cellStyle name="경고문 6 4" xfId="2159"/>
    <cellStyle name="경고문 6 5" xfId="2160"/>
    <cellStyle name="경고문 6 6" xfId="2161"/>
    <cellStyle name="경고문 6 7" xfId="2162"/>
    <cellStyle name="경고문 6 8" xfId="2163"/>
    <cellStyle name="경고문 7" xfId="2164"/>
    <cellStyle name="경고문 7 2" xfId="2165"/>
    <cellStyle name="경고문 8" xfId="2166"/>
    <cellStyle name="경고문 8 2" xfId="2167"/>
    <cellStyle name="경고문 9" xfId="2168"/>
    <cellStyle name="경고문 9 2" xfId="2169"/>
    <cellStyle name="계산 10" xfId="2170"/>
    <cellStyle name="계산 10 2" xfId="2171"/>
    <cellStyle name="계산 11" xfId="2172"/>
    <cellStyle name="계산 11 2" xfId="2173"/>
    <cellStyle name="계산 12" xfId="2174"/>
    <cellStyle name="계산 13" xfId="2175"/>
    <cellStyle name="계산 14" xfId="2176"/>
    <cellStyle name="계산 15" xfId="2177"/>
    <cellStyle name="계산 16" xfId="2178"/>
    <cellStyle name="계산 17" xfId="2179"/>
    <cellStyle name="계산 18" xfId="2180"/>
    <cellStyle name="계산 19" xfId="2181"/>
    <cellStyle name="계산 2" xfId="2182"/>
    <cellStyle name="계산 2 10" xfId="2183"/>
    <cellStyle name="계산 2 2" xfId="2184"/>
    <cellStyle name="계산 2 2 2" xfId="2185"/>
    <cellStyle name="계산 2 2 3" xfId="2186"/>
    <cellStyle name="계산 2 3" xfId="2187"/>
    <cellStyle name="계산 2 4" xfId="2188"/>
    <cellStyle name="계산 2 5" xfId="2189"/>
    <cellStyle name="계산 2 6" xfId="2190"/>
    <cellStyle name="계산 2 7" xfId="2191"/>
    <cellStyle name="계산 2 8" xfId="2192"/>
    <cellStyle name="계산 2 9" xfId="2193"/>
    <cellStyle name="계산 20" xfId="2194"/>
    <cellStyle name="계산 21" xfId="2195"/>
    <cellStyle name="계산 22" xfId="2196"/>
    <cellStyle name="계산 23" xfId="2197"/>
    <cellStyle name="계산 24" xfId="2198"/>
    <cellStyle name="계산 25" xfId="2199"/>
    <cellStyle name="계산 3" xfId="2200"/>
    <cellStyle name="계산 3 10" xfId="2201"/>
    <cellStyle name="계산 3 2" xfId="2202"/>
    <cellStyle name="계산 3 3" xfId="2203"/>
    <cellStyle name="계산 3 4" xfId="2204"/>
    <cellStyle name="계산 3 5" xfId="2205"/>
    <cellStyle name="계산 3 6" xfId="2206"/>
    <cellStyle name="계산 3 7" xfId="2207"/>
    <cellStyle name="계산 3 8" xfId="2208"/>
    <cellStyle name="계산 3 9" xfId="2209"/>
    <cellStyle name="계산 4" xfId="2210"/>
    <cellStyle name="계산 4 2" xfId="2211"/>
    <cellStyle name="계산 4 3" xfId="2212"/>
    <cellStyle name="계산 4 4" xfId="2213"/>
    <cellStyle name="계산 4 5" xfId="2214"/>
    <cellStyle name="계산 4 6" xfId="2215"/>
    <cellStyle name="계산 4 7" xfId="2216"/>
    <cellStyle name="계산 4 8" xfId="2217"/>
    <cellStyle name="계산 5" xfId="2218"/>
    <cellStyle name="계산 5 2" xfId="2219"/>
    <cellStyle name="계산 5 3" xfId="2220"/>
    <cellStyle name="계산 5 4" xfId="2221"/>
    <cellStyle name="계산 5 5" xfId="2222"/>
    <cellStyle name="계산 5 6" xfId="2223"/>
    <cellStyle name="계산 5 7" xfId="2224"/>
    <cellStyle name="계산 5 8" xfId="2225"/>
    <cellStyle name="계산 6" xfId="2226"/>
    <cellStyle name="계산 6 2" xfId="2227"/>
    <cellStyle name="계산 6 3" xfId="2228"/>
    <cellStyle name="계산 6 4" xfId="2229"/>
    <cellStyle name="계산 6 5" xfId="2230"/>
    <cellStyle name="계산 6 6" xfId="2231"/>
    <cellStyle name="계산 6 7" xfId="2232"/>
    <cellStyle name="계산 6 8" xfId="2233"/>
    <cellStyle name="계산 7" xfId="2234"/>
    <cellStyle name="계산 7 2" xfId="2235"/>
    <cellStyle name="계산 8" xfId="2236"/>
    <cellStyle name="계산 8 2" xfId="2237"/>
    <cellStyle name="계산 9" xfId="2238"/>
    <cellStyle name="계산 9 2" xfId="2239"/>
    <cellStyle name="고정소숫점" xfId="2240"/>
    <cellStyle name="고정출력1" xfId="2241"/>
    <cellStyle name="고정출력2" xfId="2242"/>
    <cellStyle name="공백" xfId="2243"/>
    <cellStyle name="공백1" xfId="2244"/>
    <cellStyle name="공백1수" xfId="2245"/>
    <cellStyle name="과정별배정" xfId="2246"/>
    <cellStyle name="나쁨 10" xfId="2247"/>
    <cellStyle name="나쁨 10 2" xfId="2248"/>
    <cellStyle name="나쁨 11" xfId="2249"/>
    <cellStyle name="나쁨 11 2" xfId="2250"/>
    <cellStyle name="나쁨 12" xfId="2251"/>
    <cellStyle name="나쁨 13" xfId="2252"/>
    <cellStyle name="나쁨 14" xfId="2253"/>
    <cellStyle name="나쁨 15" xfId="2254"/>
    <cellStyle name="나쁨 16" xfId="2255"/>
    <cellStyle name="나쁨 17" xfId="2256"/>
    <cellStyle name="나쁨 18" xfId="2257"/>
    <cellStyle name="나쁨 19" xfId="2258"/>
    <cellStyle name="나쁨 2" xfId="2259"/>
    <cellStyle name="나쁨 2 10" xfId="2260"/>
    <cellStyle name="나쁨 2 2" xfId="2261"/>
    <cellStyle name="나쁨 2 2 2" xfId="2262"/>
    <cellStyle name="나쁨 2 2 3" xfId="2263"/>
    <cellStyle name="나쁨 2 3" xfId="2264"/>
    <cellStyle name="나쁨 2 4" xfId="2265"/>
    <cellStyle name="나쁨 2 5" xfId="2266"/>
    <cellStyle name="나쁨 2 6" xfId="2267"/>
    <cellStyle name="나쁨 2 7" xfId="2268"/>
    <cellStyle name="나쁨 2 8" xfId="2269"/>
    <cellStyle name="나쁨 2 9" xfId="2270"/>
    <cellStyle name="나쁨 20" xfId="2271"/>
    <cellStyle name="나쁨 21" xfId="2272"/>
    <cellStyle name="나쁨 22" xfId="2273"/>
    <cellStyle name="나쁨 23" xfId="2274"/>
    <cellStyle name="나쁨 24" xfId="2275"/>
    <cellStyle name="나쁨 25" xfId="2276"/>
    <cellStyle name="나쁨 3" xfId="2277"/>
    <cellStyle name="나쁨 3 10" xfId="2278"/>
    <cellStyle name="나쁨 3 2" xfId="2279"/>
    <cellStyle name="나쁨 3 3" xfId="2280"/>
    <cellStyle name="나쁨 3 4" xfId="2281"/>
    <cellStyle name="나쁨 3 5" xfId="2282"/>
    <cellStyle name="나쁨 3 6" xfId="2283"/>
    <cellStyle name="나쁨 3 7" xfId="2284"/>
    <cellStyle name="나쁨 3 8" xfId="2285"/>
    <cellStyle name="나쁨 3 9" xfId="2286"/>
    <cellStyle name="나쁨 4" xfId="2287"/>
    <cellStyle name="나쁨 4 2" xfId="2288"/>
    <cellStyle name="나쁨 4 3" xfId="2289"/>
    <cellStyle name="나쁨 4 4" xfId="2290"/>
    <cellStyle name="나쁨 4 5" xfId="2291"/>
    <cellStyle name="나쁨 4 6" xfId="2292"/>
    <cellStyle name="나쁨 4 7" xfId="2293"/>
    <cellStyle name="나쁨 4 8" xfId="2294"/>
    <cellStyle name="나쁨 5" xfId="2295"/>
    <cellStyle name="나쁨 5 2" xfId="2296"/>
    <cellStyle name="나쁨 5 3" xfId="2297"/>
    <cellStyle name="나쁨 5 4" xfId="2298"/>
    <cellStyle name="나쁨 5 5" xfId="2299"/>
    <cellStyle name="나쁨 5 6" xfId="2300"/>
    <cellStyle name="나쁨 5 7" xfId="2301"/>
    <cellStyle name="나쁨 5 8" xfId="2302"/>
    <cellStyle name="나쁨 6" xfId="2303"/>
    <cellStyle name="나쁨 6 2" xfId="2304"/>
    <cellStyle name="나쁨 6 3" xfId="2305"/>
    <cellStyle name="나쁨 6 4" xfId="2306"/>
    <cellStyle name="나쁨 6 5" xfId="2307"/>
    <cellStyle name="나쁨 6 6" xfId="2308"/>
    <cellStyle name="나쁨 6 7" xfId="2309"/>
    <cellStyle name="나쁨 6 8" xfId="2310"/>
    <cellStyle name="나쁨 7" xfId="2311"/>
    <cellStyle name="나쁨 7 2" xfId="2312"/>
    <cellStyle name="나쁨 8" xfId="2313"/>
    <cellStyle name="나쁨 8 2" xfId="2314"/>
    <cellStyle name="나쁨 9" xfId="2315"/>
    <cellStyle name="나쁨 9 2" xfId="2316"/>
    <cellStyle name="날짜" xfId="2317"/>
    <cellStyle name="년도" xfId="2318"/>
    <cellStyle name="단위" xfId="2319"/>
    <cellStyle name="뒤에 오는 하이퍼링크_금호보령" xfId="2320"/>
    <cellStyle name="똿뗦먛귟 [0.00]_PRODUCT DETAIL Q1" xfId="2321"/>
    <cellStyle name="똿뗦먛귟_PRODUCT DETAIL Q1" xfId="2322"/>
    <cellStyle name="메모 10" xfId="2323"/>
    <cellStyle name="메모 10 2" xfId="2324"/>
    <cellStyle name="메모 11" xfId="2325"/>
    <cellStyle name="메모 11 2" xfId="2326"/>
    <cellStyle name="메모 12" xfId="2327"/>
    <cellStyle name="메모 13" xfId="2328"/>
    <cellStyle name="메모 14" xfId="2329"/>
    <cellStyle name="메모 15" xfId="2330"/>
    <cellStyle name="메모 16" xfId="2331"/>
    <cellStyle name="메모 17" xfId="2332"/>
    <cellStyle name="메모 18" xfId="2333"/>
    <cellStyle name="메모 19" xfId="2334"/>
    <cellStyle name="메모 2" xfId="2335"/>
    <cellStyle name="메모 2 10" xfId="2336"/>
    <cellStyle name="메모 2 2" xfId="2337"/>
    <cellStyle name="메모 2 2 2" xfId="2338"/>
    <cellStyle name="메모 2 3" xfId="2339"/>
    <cellStyle name="메모 2 4" xfId="2340"/>
    <cellStyle name="메모 2 5" xfId="2341"/>
    <cellStyle name="메모 2 6" xfId="2342"/>
    <cellStyle name="메모 2 7" xfId="2343"/>
    <cellStyle name="메모 2 8" xfId="2344"/>
    <cellStyle name="메모 2 9" xfId="2345"/>
    <cellStyle name="메모 20" xfId="2346"/>
    <cellStyle name="메모 21" xfId="2347"/>
    <cellStyle name="메모 22" xfId="2348"/>
    <cellStyle name="메모 23" xfId="2349"/>
    <cellStyle name="메모 24" xfId="2350"/>
    <cellStyle name="메모 25" xfId="2351"/>
    <cellStyle name="메모 3" xfId="2352"/>
    <cellStyle name="메모 3 10" xfId="2353"/>
    <cellStyle name="메모 3 2" xfId="2354"/>
    <cellStyle name="메모 3 3" xfId="2355"/>
    <cellStyle name="메모 3 4" xfId="2356"/>
    <cellStyle name="메모 3 5" xfId="2357"/>
    <cellStyle name="메모 3 6" xfId="2358"/>
    <cellStyle name="메모 3 7" xfId="2359"/>
    <cellStyle name="메모 3 8" xfId="2360"/>
    <cellStyle name="메모 3 9" xfId="2361"/>
    <cellStyle name="메모 4" xfId="2362"/>
    <cellStyle name="메모 4 2" xfId="2363"/>
    <cellStyle name="메모 4 3" xfId="2364"/>
    <cellStyle name="메모 4 4" xfId="2365"/>
    <cellStyle name="메모 4 5" xfId="2366"/>
    <cellStyle name="메모 4 6" xfId="2367"/>
    <cellStyle name="메모 4 7" xfId="2368"/>
    <cellStyle name="메모 4 8" xfId="2369"/>
    <cellStyle name="메모 5" xfId="2370"/>
    <cellStyle name="메모 5 2" xfId="2371"/>
    <cellStyle name="메모 5 3" xfId="2372"/>
    <cellStyle name="메모 5 4" xfId="2373"/>
    <cellStyle name="메모 5 5" xfId="2374"/>
    <cellStyle name="메모 5 6" xfId="2375"/>
    <cellStyle name="메모 5 7" xfId="2376"/>
    <cellStyle name="메모 5 8" xfId="2377"/>
    <cellStyle name="메모 6" xfId="2378"/>
    <cellStyle name="메모 6 2" xfId="2379"/>
    <cellStyle name="메모 6 3" xfId="2380"/>
    <cellStyle name="메모 6 4" xfId="2381"/>
    <cellStyle name="메모 6 5" xfId="2382"/>
    <cellStyle name="메모 6 6" xfId="2383"/>
    <cellStyle name="메모 6 7" xfId="2384"/>
    <cellStyle name="메모 6 8" xfId="2385"/>
    <cellStyle name="메모 7" xfId="2386"/>
    <cellStyle name="메모 7 2" xfId="2387"/>
    <cellStyle name="메모 8" xfId="2388"/>
    <cellStyle name="메모 8 2" xfId="2389"/>
    <cellStyle name="메모 9" xfId="2390"/>
    <cellStyle name="메모 9 2" xfId="2391"/>
    <cellStyle name="믅됞 [0.00]_PRODUCT DETAIL Q1" xfId="2392"/>
    <cellStyle name="믅됞_PRODUCT DETAIL Q1" xfId="2393"/>
    <cellStyle name="백분율" xfId="1" builtinId="5"/>
    <cellStyle name="백분율 [0]" xfId="2394"/>
    <cellStyle name="백분율 [2]" xfId="2395"/>
    <cellStyle name="백분율 11" xfId="2396"/>
    <cellStyle name="백분율 2" xfId="13"/>
    <cellStyle name="백분율 2 2" xfId="2397"/>
    <cellStyle name="백분율 2 2 2" xfId="2398"/>
    <cellStyle name="백분율 2 2 3" xfId="2399"/>
    <cellStyle name="백분율 2 2 3 2" xfId="2400"/>
    <cellStyle name="백분율 2 2 3 2 2" xfId="2401"/>
    <cellStyle name="백분율 2 2 3 2 2 2" xfId="2402"/>
    <cellStyle name="백분율 2 2 3 2 2 2 2" xfId="2403"/>
    <cellStyle name="백분율 2 2 3 2 2 2 3" xfId="2404"/>
    <cellStyle name="백분율 2 2 3 2 2 3" xfId="2405"/>
    <cellStyle name="백분율 2 2 3 2 2 4" xfId="2406"/>
    <cellStyle name="백분율 2 2 3 2 2 5" xfId="2407"/>
    <cellStyle name="백분율 2 2 3 2 3" xfId="2408"/>
    <cellStyle name="백분율 2 2 3 2 3 2" xfId="2409"/>
    <cellStyle name="백분율 2 2 3 2 3 3" xfId="2410"/>
    <cellStyle name="백분율 2 2 3 2 4" xfId="2411"/>
    <cellStyle name="백분율 2 2 3 2 5" xfId="2412"/>
    <cellStyle name="백분율 2 2 3 2 6" xfId="2413"/>
    <cellStyle name="백분율 2 2 3 3" xfId="2414"/>
    <cellStyle name="백분율 2 2 3 3 2" xfId="2415"/>
    <cellStyle name="백분율 2 2 3 3 2 2" xfId="2416"/>
    <cellStyle name="백분율 2 2 3 3 2 3" xfId="2417"/>
    <cellStyle name="백분율 2 2 3 3 3" xfId="2418"/>
    <cellStyle name="백분율 2 2 3 3 4" xfId="2419"/>
    <cellStyle name="백분율 2 2 3 3 5" xfId="2420"/>
    <cellStyle name="백분율 2 2 3 4" xfId="2421"/>
    <cellStyle name="백분율 2 2 3 4 2" xfId="2422"/>
    <cellStyle name="백분율 2 2 3 4 3" xfId="2423"/>
    <cellStyle name="백분율 2 2 3 5" xfId="2424"/>
    <cellStyle name="백분율 2 2 3 6" xfId="2425"/>
    <cellStyle name="백분율 2 2 3 7" xfId="2426"/>
    <cellStyle name="백분율 2 2 4" xfId="2427"/>
    <cellStyle name="백분율 2 3" xfId="10"/>
    <cellStyle name="백분율 2 3 2" xfId="2428"/>
    <cellStyle name="백분율 2 3 2 2" xfId="2429"/>
    <cellStyle name="백분율 2 3 2 2 2" xfId="2430"/>
    <cellStyle name="백분율 2 3 2 2 2 2" xfId="2431"/>
    <cellStyle name="백분율 2 3 2 2 2 2 2" xfId="2432"/>
    <cellStyle name="백분율 2 3 2 2 2 2 3" xfId="2433"/>
    <cellStyle name="백분율 2 3 2 2 2 3" xfId="2434"/>
    <cellStyle name="백분율 2 3 2 2 2 4" xfId="2435"/>
    <cellStyle name="백분율 2 3 2 2 2 5" xfId="2436"/>
    <cellStyle name="백분율 2 3 2 2 3" xfId="2437"/>
    <cellStyle name="백분율 2 3 2 2 3 2" xfId="2438"/>
    <cellStyle name="백분율 2 3 2 2 3 3" xfId="2439"/>
    <cellStyle name="백분율 2 3 2 2 4" xfId="2440"/>
    <cellStyle name="백분율 2 3 2 2 5" xfId="2441"/>
    <cellStyle name="백분율 2 3 2 2 6" xfId="2442"/>
    <cellStyle name="백분율 2 3 2 3" xfId="2443"/>
    <cellStyle name="백분율 2 3 2 3 2" xfId="2444"/>
    <cellStyle name="백분율 2 3 2 3 2 2" xfId="2445"/>
    <cellStyle name="백분율 2 3 2 3 2 3" xfId="2446"/>
    <cellStyle name="백분율 2 3 2 3 3" xfId="2447"/>
    <cellStyle name="백분율 2 3 2 3 4" xfId="2448"/>
    <cellStyle name="백분율 2 3 2 3 5" xfId="2449"/>
    <cellStyle name="백분율 2 3 2 4" xfId="2450"/>
    <cellStyle name="백분율 2 3 2 4 2" xfId="2451"/>
    <cellStyle name="백분율 2 3 2 4 3" xfId="2452"/>
    <cellStyle name="백분율 2 3 2 5" xfId="2453"/>
    <cellStyle name="백분율 2 3 2 6" xfId="2454"/>
    <cellStyle name="백분율 2 3 2 7" xfId="2455"/>
    <cellStyle name="백분율 3" xfId="2456"/>
    <cellStyle name="백분율 3 2" xfId="2457"/>
    <cellStyle name="백분율 3 2 2" xfId="2458"/>
    <cellStyle name="백분율 3 2 2 2" xfId="2459"/>
    <cellStyle name="백분율 3 2 2 2 2" xfId="2460"/>
    <cellStyle name="백분율 3 2 2 2 2 2" xfId="2461"/>
    <cellStyle name="백분율 3 2 2 2 2 3" xfId="2462"/>
    <cellStyle name="백분율 3 2 2 2 3" xfId="2463"/>
    <cellStyle name="백분율 3 2 2 2 4" xfId="2464"/>
    <cellStyle name="백분율 3 2 2 2 5" xfId="2465"/>
    <cellStyle name="백분율 3 2 2 3" xfId="2466"/>
    <cellStyle name="백분율 3 2 2 3 2" xfId="2467"/>
    <cellStyle name="백분율 3 2 2 3 3" xfId="2468"/>
    <cellStyle name="백분율 3 2 2 4" xfId="2469"/>
    <cellStyle name="백분율 3 2 2 5" xfId="2470"/>
    <cellStyle name="백분율 3 2 2 6" xfId="2471"/>
    <cellStyle name="백분율 3 2 3" xfId="2472"/>
    <cellStyle name="백분율 3 2 3 2" xfId="2473"/>
    <cellStyle name="백분율 3 2 3 2 2" xfId="2474"/>
    <cellStyle name="백분율 3 2 3 2 3" xfId="2475"/>
    <cellStyle name="백분율 3 2 3 3" xfId="2476"/>
    <cellStyle name="백분율 3 2 3 4" xfId="2477"/>
    <cellStyle name="백분율 3 2 3 5" xfId="2478"/>
    <cellStyle name="백분율 3 2 4" xfId="2479"/>
    <cellStyle name="백분율 3 2 4 2" xfId="2480"/>
    <cellStyle name="백분율 3 2 4 3" xfId="2481"/>
    <cellStyle name="백분율 3 2 5" xfId="2482"/>
    <cellStyle name="백분율 3 2 6" xfId="2483"/>
    <cellStyle name="백분율 3 2 7" xfId="2484"/>
    <cellStyle name="백분율 3 3" xfId="2485"/>
    <cellStyle name="백분율 3 3 2" xfId="2486"/>
    <cellStyle name="백분율 3 3 2 2" xfId="2487"/>
    <cellStyle name="백분율 3 3 2 2 2" xfId="2488"/>
    <cellStyle name="백분율 3 3 2 2 2 2" xfId="2489"/>
    <cellStyle name="백분율 3 3 2 2 2 3" xfId="2490"/>
    <cellStyle name="백분율 3 3 2 2 3" xfId="2491"/>
    <cellStyle name="백분율 3 3 2 2 4" xfId="2492"/>
    <cellStyle name="백분율 3 3 2 2 5" xfId="2493"/>
    <cellStyle name="백분율 3 3 2 3" xfId="2494"/>
    <cellStyle name="백분율 3 3 2 3 2" xfId="2495"/>
    <cellStyle name="백분율 3 3 2 3 3" xfId="2496"/>
    <cellStyle name="백분율 3 3 2 4" xfId="2497"/>
    <cellStyle name="백분율 3 3 2 5" xfId="2498"/>
    <cellStyle name="백분율 3 3 2 6" xfId="2499"/>
    <cellStyle name="백분율 3 3 3" xfId="2500"/>
    <cellStyle name="백분율 3 3 3 2" xfId="2501"/>
    <cellStyle name="백분율 3 3 3 2 2" xfId="2502"/>
    <cellStyle name="백분율 3 3 3 2 3" xfId="2503"/>
    <cellStyle name="백분율 3 3 3 3" xfId="2504"/>
    <cellStyle name="백분율 3 3 3 4" xfId="2505"/>
    <cellStyle name="백분율 3 3 3 5" xfId="2506"/>
    <cellStyle name="백분율 3 3 4" xfId="2507"/>
    <cellStyle name="백분율 3 3 4 2" xfId="2508"/>
    <cellStyle name="백분율 3 3 4 3" xfId="2509"/>
    <cellStyle name="백분율 3 3 5" xfId="2510"/>
    <cellStyle name="백분율 3 3 6" xfId="2511"/>
    <cellStyle name="백분율 3 3 7" xfId="2512"/>
    <cellStyle name="백분율 3 4" xfId="2513"/>
    <cellStyle name="백분율 3 4 2" xfId="2514"/>
    <cellStyle name="백분율 3 4 2 2" xfId="2515"/>
    <cellStyle name="백분율 3 4 2 2 2" xfId="2516"/>
    <cellStyle name="백분율 3 4 2 2 2 2" xfId="2517"/>
    <cellStyle name="백분율 3 4 2 2 2 3" xfId="2518"/>
    <cellStyle name="백분율 3 4 2 2 3" xfId="2519"/>
    <cellStyle name="백분율 3 4 2 2 4" xfId="2520"/>
    <cellStyle name="백분율 3 4 2 2 5" xfId="2521"/>
    <cellStyle name="백분율 3 4 2 3" xfId="2522"/>
    <cellStyle name="백분율 3 4 2 3 2" xfId="2523"/>
    <cellStyle name="백분율 3 4 2 3 3" xfId="2524"/>
    <cellStyle name="백분율 3 4 2 4" xfId="2525"/>
    <cellStyle name="백분율 3 4 2 5" xfId="2526"/>
    <cellStyle name="백분율 3 4 2 6" xfId="2527"/>
    <cellStyle name="백분율 3 4 3" xfId="2528"/>
    <cellStyle name="백분율 3 4 3 2" xfId="2529"/>
    <cellStyle name="백분율 3 4 3 2 2" xfId="2530"/>
    <cellStyle name="백분율 3 4 3 2 3" xfId="2531"/>
    <cellStyle name="백분율 3 4 3 3" xfId="2532"/>
    <cellStyle name="백분율 3 4 3 4" xfId="2533"/>
    <cellStyle name="백분율 3 4 3 5" xfId="2534"/>
    <cellStyle name="백분율 3 4 4" xfId="2535"/>
    <cellStyle name="백분율 3 4 4 2" xfId="2536"/>
    <cellStyle name="백분율 3 4 4 3" xfId="2537"/>
    <cellStyle name="백분율 3 4 5" xfId="2538"/>
    <cellStyle name="백분율 3 4 6" xfId="2539"/>
    <cellStyle name="백분율 3 4 7" xfId="2540"/>
    <cellStyle name="백분율 4" xfId="2541"/>
    <cellStyle name="백분율 4 2" xfId="2542"/>
    <cellStyle name="백분율 4 2 2" xfId="2543"/>
    <cellStyle name="백분율 4 2 2 2" xfId="2544"/>
    <cellStyle name="백분율 4 2 2 2 2" xfId="2545"/>
    <cellStyle name="백분율 4 2 2 2 2 2" xfId="2546"/>
    <cellStyle name="백분율 4 2 2 2 2 3" xfId="2547"/>
    <cellStyle name="백분율 4 2 2 2 3" xfId="2548"/>
    <cellStyle name="백분율 4 2 2 2 4" xfId="2549"/>
    <cellStyle name="백분율 4 2 2 2 5" xfId="2550"/>
    <cellStyle name="백분율 4 2 2 3" xfId="2551"/>
    <cellStyle name="백분율 4 2 2 3 2" xfId="2552"/>
    <cellStyle name="백분율 4 2 2 3 3" xfId="2553"/>
    <cellStyle name="백분율 4 2 2 4" xfId="2554"/>
    <cellStyle name="백분율 4 2 2 5" xfId="2555"/>
    <cellStyle name="백분율 4 2 2 6" xfId="2556"/>
    <cellStyle name="백분율 4 2 3" xfId="2557"/>
    <cellStyle name="백분율 4 2 3 2" xfId="2558"/>
    <cellStyle name="백분율 4 2 3 2 2" xfId="2559"/>
    <cellStyle name="백분율 4 2 3 2 3" xfId="2560"/>
    <cellStyle name="백분율 4 2 3 3" xfId="2561"/>
    <cellStyle name="백분율 4 2 3 4" xfId="2562"/>
    <cellStyle name="백분율 4 2 3 5" xfId="2563"/>
    <cellStyle name="백분율 4 2 4" xfId="2564"/>
    <cellStyle name="백분율 4 2 4 2" xfId="2565"/>
    <cellStyle name="백분율 4 2 4 3" xfId="2566"/>
    <cellStyle name="백분율 4 2 5" xfId="2567"/>
    <cellStyle name="백분율 4 2 6" xfId="2568"/>
    <cellStyle name="백분율 4 2 7" xfId="2569"/>
    <cellStyle name="백분율 4 3" xfId="2570"/>
    <cellStyle name="백분율 4 3 2" xfId="2571"/>
    <cellStyle name="백분율 4 3 2 2" xfId="2572"/>
    <cellStyle name="백분율 4 3 2 2 2" xfId="2573"/>
    <cellStyle name="백분율 4 3 2 2 2 2" xfId="2574"/>
    <cellStyle name="백분율 4 3 2 2 2 3" xfId="2575"/>
    <cellStyle name="백분율 4 3 2 2 3" xfId="2576"/>
    <cellStyle name="백분율 4 3 2 2 4" xfId="2577"/>
    <cellStyle name="백분율 4 3 2 2 5" xfId="2578"/>
    <cellStyle name="백분율 4 3 2 3" xfId="2579"/>
    <cellStyle name="백분율 4 3 2 3 2" xfId="2580"/>
    <cellStyle name="백분율 4 3 2 3 3" xfId="2581"/>
    <cellStyle name="백분율 4 3 2 4" xfId="2582"/>
    <cellStyle name="백분율 4 3 2 5" xfId="2583"/>
    <cellStyle name="백분율 4 3 2 6" xfId="2584"/>
    <cellStyle name="백분율 4 3 3" xfId="2585"/>
    <cellStyle name="백분율 4 3 3 2" xfId="2586"/>
    <cellStyle name="백분율 4 3 3 2 2" xfId="2587"/>
    <cellStyle name="백분율 4 3 3 2 3" xfId="2588"/>
    <cellStyle name="백분율 4 3 3 3" xfId="2589"/>
    <cellStyle name="백분율 4 3 3 4" xfId="2590"/>
    <cellStyle name="백분율 4 3 3 5" xfId="2591"/>
    <cellStyle name="백분율 4 3 4" xfId="2592"/>
    <cellStyle name="백분율 4 3 4 2" xfId="2593"/>
    <cellStyle name="백분율 4 3 4 3" xfId="2594"/>
    <cellStyle name="백분율 4 3 5" xfId="2595"/>
    <cellStyle name="백분율 4 3 6" xfId="2596"/>
    <cellStyle name="백분율 4 3 7" xfId="2597"/>
    <cellStyle name="백분율 4 4" xfId="2598"/>
    <cellStyle name="백분율 4 4 2" xfId="2599"/>
    <cellStyle name="백분율 4 4 2 2" xfId="2600"/>
    <cellStyle name="백분율 4 4 2 2 2" xfId="2601"/>
    <cellStyle name="백분율 4 4 2 2 3" xfId="2602"/>
    <cellStyle name="백분율 4 4 2 3" xfId="2603"/>
    <cellStyle name="백분율 4 4 2 4" xfId="2604"/>
    <cellStyle name="백분율 4 4 2 5" xfId="2605"/>
    <cellStyle name="백분율 4 4 3" xfId="2606"/>
    <cellStyle name="백분율 4 4 3 2" xfId="2607"/>
    <cellStyle name="백분율 4 4 3 3" xfId="2608"/>
    <cellStyle name="백분율 4 4 4" xfId="2609"/>
    <cellStyle name="백분율 4 4 5" xfId="2610"/>
    <cellStyle name="백분율 4 4 6" xfId="2611"/>
    <cellStyle name="백분율 4 5" xfId="2612"/>
    <cellStyle name="백분율 4 5 2" xfId="2613"/>
    <cellStyle name="백분율 4 5 2 2" xfId="2614"/>
    <cellStyle name="백분율 4 5 2 3" xfId="2615"/>
    <cellStyle name="백분율 4 5 3" xfId="2616"/>
    <cellStyle name="백분율 4 5 4" xfId="2617"/>
    <cellStyle name="백분율 4 5 5" xfId="2618"/>
    <cellStyle name="백분율 4 6" xfId="2619"/>
    <cellStyle name="백분율 4 6 2" xfId="2620"/>
    <cellStyle name="백분율 4 6 3" xfId="2621"/>
    <cellStyle name="백분율 4 7" xfId="2622"/>
    <cellStyle name="백분율 4 8" xfId="2623"/>
    <cellStyle name="백분율 4 9" xfId="2624"/>
    <cellStyle name="백분율 5" xfId="2625"/>
    <cellStyle name="백분율 5 2" xfId="2626"/>
    <cellStyle name="백분율 5 2 2" xfId="2627"/>
    <cellStyle name="백분율 5 2 2 2" xfId="2628"/>
    <cellStyle name="백분율 5 2 2 2 2" xfId="2629"/>
    <cellStyle name="백분율 5 2 2 2 3" xfId="2630"/>
    <cellStyle name="백분율 5 2 2 3" xfId="2631"/>
    <cellStyle name="백분율 5 2 2 4" xfId="2632"/>
    <cellStyle name="백분율 5 2 2 5" xfId="2633"/>
    <cellStyle name="백분율 5 2 3" xfId="2634"/>
    <cellStyle name="백분율 5 2 3 2" xfId="2635"/>
    <cellStyle name="백분율 5 2 3 3" xfId="2636"/>
    <cellStyle name="백분율 5 2 4" xfId="2637"/>
    <cellStyle name="백분율 5 2 5" xfId="2638"/>
    <cellStyle name="백분율 5 2 6" xfId="2639"/>
    <cellStyle name="백분율 5 3" xfId="2640"/>
    <cellStyle name="백분율 5 3 2" xfId="2641"/>
    <cellStyle name="백분율 5 3 2 2" xfId="2642"/>
    <cellStyle name="백분율 5 3 2 3" xfId="2643"/>
    <cellStyle name="백분율 5 3 3" xfId="2644"/>
    <cellStyle name="백분율 5 3 4" xfId="2645"/>
    <cellStyle name="백분율 5 3 5" xfId="2646"/>
    <cellStyle name="백분율 5 4" xfId="2647"/>
    <cellStyle name="백분율 5 4 2" xfId="2648"/>
    <cellStyle name="백분율 5 4 3" xfId="2649"/>
    <cellStyle name="백분율 5 5" xfId="2650"/>
    <cellStyle name="백분율 5 6" xfId="2651"/>
    <cellStyle name="백분율 5 7" xfId="2652"/>
    <cellStyle name="백분율 6" xfId="2653"/>
    <cellStyle name="백분율 6 2" xfId="2654"/>
    <cellStyle name="백분율 6 2 2" xfId="2655"/>
    <cellStyle name="백분율 6 2 2 2" xfId="2656"/>
    <cellStyle name="백분율 6 2 2 2 2" xfId="2657"/>
    <cellStyle name="백분율 6 2 2 2 3" xfId="2658"/>
    <cellStyle name="백분율 6 2 2 3" xfId="2659"/>
    <cellStyle name="백분율 6 2 2 4" xfId="2660"/>
    <cellStyle name="백분율 6 2 2 5" xfId="2661"/>
    <cellStyle name="백분율 6 2 3" xfId="2662"/>
    <cellStyle name="백분율 6 2 3 2" xfId="2663"/>
    <cellStyle name="백분율 6 2 3 3" xfId="2664"/>
    <cellStyle name="백분율 6 2 4" xfId="2665"/>
    <cellStyle name="백분율 6 2 5" xfId="2666"/>
    <cellStyle name="백분율 6 2 6" xfId="2667"/>
    <cellStyle name="백분율 6 3" xfId="2668"/>
    <cellStyle name="백분율 6 3 2" xfId="2669"/>
    <cellStyle name="백분율 6 3 2 2" xfId="2670"/>
    <cellStyle name="백분율 6 3 2 3" xfId="2671"/>
    <cellStyle name="백분율 6 3 3" xfId="2672"/>
    <cellStyle name="백분율 6 3 4" xfId="2673"/>
    <cellStyle name="백분율 6 3 5" xfId="2674"/>
    <cellStyle name="백분율 6 4" xfId="2675"/>
    <cellStyle name="백분율 6 4 2" xfId="2676"/>
    <cellStyle name="백분율 6 4 3" xfId="2677"/>
    <cellStyle name="백분율 6 5" xfId="2678"/>
    <cellStyle name="백분율 6 6" xfId="2679"/>
    <cellStyle name="백분율 6 7" xfId="2680"/>
    <cellStyle name="백분율 7" xfId="2681"/>
    <cellStyle name="백분율 7 2" xfId="2682"/>
    <cellStyle name="백분율 7 2 2" xfId="2683"/>
    <cellStyle name="백분율 7 2 2 2" xfId="2684"/>
    <cellStyle name="백분율 7 2 2 2 2" xfId="2685"/>
    <cellStyle name="백분율 7 2 2 2 3" xfId="2686"/>
    <cellStyle name="백분율 7 2 2 3" xfId="2687"/>
    <cellStyle name="백분율 7 2 2 4" xfId="2688"/>
    <cellStyle name="백분율 7 2 2 5" xfId="2689"/>
    <cellStyle name="백분율 7 2 3" xfId="2690"/>
    <cellStyle name="백분율 7 2 3 2" xfId="2691"/>
    <cellStyle name="백분율 7 2 3 3" xfId="2692"/>
    <cellStyle name="백분율 7 2 4" xfId="2693"/>
    <cellStyle name="백분율 7 2 5" xfId="2694"/>
    <cellStyle name="백분율 7 2 6" xfId="2695"/>
    <cellStyle name="백분율 7 3" xfId="2696"/>
    <cellStyle name="백분율 7 3 2" xfId="2697"/>
    <cellStyle name="백분율 7 3 2 2" xfId="2698"/>
    <cellStyle name="백분율 7 3 2 3" xfId="2699"/>
    <cellStyle name="백분율 7 3 3" xfId="2700"/>
    <cellStyle name="백분율 7 3 4" xfId="2701"/>
    <cellStyle name="백분율 7 3 5" xfId="2702"/>
    <cellStyle name="백분율 7 4" xfId="2703"/>
    <cellStyle name="백분율 7 4 2" xfId="2704"/>
    <cellStyle name="백분율 7 4 3" xfId="2705"/>
    <cellStyle name="백분율 7 5" xfId="2706"/>
    <cellStyle name="백분율 7 6" xfId="2707"/>
    <cellStyle name="백분율 7 7" xfId="2708"/>
    <cellStyle name="백분율 8" xfId="2709"/>
    <cellStyle name="백분율 8 2" xfId="2710"/>
    <cellStyle name="백분율 8 2 2" xfId="2711"/>
    <cellStyle name="백분율 8 2 2 2" xfId="2712"/>
    <cellStyle name="백분율 8 2 2 2 2" xfId="2713"/>
    <cellStyle name="백분율 8 2 2 2 3" xfId="2714"/>
    <cellStyle name="백분율 8 2 2 3" xfId="2715"/>
    <cellStyle name="백분율 8 2 2 4" xfId="2716"/>
    <cellStyle name="백분율 8 2 2 5" xfId="2717"/>
    <cellStyle name="백분율 8 2 3" xfId="2718"/>
    <cellStyle name="백분율 8 2 3 2" xfId="2719"/>
    <cellStyle name="백분율 8 2 3 3" xfId="2720"/>
    <cellStyle name="백분율 8 2 4" xfId="2721"/>
    <cellStyle name="백분율 8 2 5" xfId="2722"/>
    <cellStyle name="백분율 8 2 6" xfId="2723"/>
    <cellStyle name="백분율 8 3" xfId="2724"/>
    <cellStyle name="백분율 8 3 2" xfId="2725"/>
    <cellStyle name="백분율 8 3 2 2" xfId="2726"/>
    <cellStyle name="백분율 8 3 2 3" xfId="2727"/>
    <cellStyle name="백분율 8 3 3" xfId="2728"/>
    <cellStyle name="백분율 8 3 4" xfId="2729"/>
    <cellStyle name="백분율 8 3 5" xfId="2730"/>
    <cellStyle name="백분율 8 4" xfId="2731"/>
    <cellStyle name="백분율 8 4 2" xfId="2732"/>
    <cellStyle name="백분율 8 4 3" xfId="2733"/>
    <cellStyle name="백분율 8 5" xfId="2734"/>
    <cellStyle name="백분율 8 6" xfId="2735"/>
    <cellStyle name="백분율 8 7" xfId="2736"/>
    <cellStyle name="보통 10" xfId="2737"/>
    <cellStyle name="보통 10 2" xfId="2738"/>
    <cellStyle name="보통 11" xfId="2739"/>
    <cellStyle name="보통 11 2" xfId="2740"/>
    <cellStyle name="보통 12" xfId="2741"/>
    <cellStyle name="보통 13" xfId="2742"/>
    <cellStyle name="보통 14" xfId="2743"/>
    <cellStyle name="보통 15" xfId="2744"/>
    <cellStyle name="보통 16" xfId="2745"/>
    <cellStyle name="보통 17" xfId="2746"/>
    <cellStyle name="보통 18" xfId="2747"/>
    <cellStyle name="보통 19" xfId="2748"/>
    <cellStyle name="보통 2" xfId="2749"/>
    <cellStyle name="보통 2 10" xfId="2750"/>
    <cellStyle name="보통 2 2" xfId="2751"/>
    <cellStyle name="보통 2 2 2" xfId="2752"/>
    <cellStyle name="보통 2 2 3" xfId="2753"/>
    <cellStyle name="보통 2 3" xfId="2754"/>
    <cellStyle name="보통 2 4" xfId="2755"/>
    <cellStyle name="보통 2 5" xfId="2756"/>
    <cellStyle name="보통 2 6" xfId="2757"/>
    <cellStyle name="보통 2 7" xfId="2758"/>
    <cellStyle name="보통 2 8" xfId="2759"/>
    <cellStyle name="보통 2 9" xfId="2760"/>
    <cellStyle name="보통 20" xfId="2761"/>
    <cellStyle name="보통 21" xfId="2762"/>
    <cellStyle name="보통 22" xfId="2763"/>
    <cellStyle name="보통 23" xfId="2764"/>
    <cellStyle name="보통 24" xfId="2765"/>
    <cellStyle name="보통 25" xfId="2766"/>
    <cellStyle name="보통 3" xfId="2767"/>
    <cellStyle name="보통 3 10" xfId="2768"/>
    <cellStyle name="보통 3 2" xfId="2769"/>
    <cellStyle name="보통 3 3" xfId="2770"/>
    <cellStyle name="보통 3 4" xfId="2771"/>
    <cellStyle name="보통 3 5" xfId="2772"/>
    <cellStyle name="보통 3 6" xfId="2773"/>
    <cellStyle name="보통 3 7" xfId="2774"/>
    <cellStyle name="보통 3 8" xfId="2775"/>
    <cellStyle name="보통 3 9" xfId="2776"/>
    <cellStyle name="보통 4" xfId="2777"/>
    <cellStyle name="보통 4 2" xfId="2778"/>
    <cellStyle name="보통 4 3" xfId="2779"/>
    <cellStyle name="보통 4 4" xfId="2780"/>
    <cellStyle name="보통 4 5" xfId="2781"/>
    <cellStyle name="보통 4 6" xfId="2782"/>
    <cellStyle name="보통 4 7" xfId="2783"/>
    <cellStyle name="보통 4 8" xfId="2784"/>
    <cellStyle name="보통 5" xfId="2785"/>
    <cellStyle name="보통 5 2" xfId="2786"/>
    <cellStyle name="보통 5 3" xfId="2787"/>
    <cellStyle name="보통 5 4" xfId="2788"/>
    <cellStyle name="보통 5 5" xfId="2789"/>
    <cellStyle name="보통 5 6" xfId="2790"/>
    <cellStyle name="보통 5 7" xfId="2791"/>
    <cellStyle name="보통 5 8" xfId="2792"/>
    <cellStyle name="보통 6" xfId="2793"/>
    <cellStyle name="보통 6 2" xfId="2794"/>
    <cellStyle name="보통 6 3" xfId="2795"/>
    <cellStyle name="보통 6 4" xfId="2796"/>
    <cellStyle name="보통 6 5" xfId="2797"/>
    <cellStyle name="보통 6 6" xfId="2798"/>
    <cellStyle name="보통 6 7" xfId="2799"/>
    <cellStyle name="보통 6 8" xfId="2800"/>
    <cellStyle name="보통 7" xfId="2801"/>
    <cellStyle name="보통 7 2" xfId="2802"/>
    <cellStyle name="보통 8" xfId="2803"/>
    <cellStyle name="보통 8 2" xfId="2804"/>
    <cellStyle name="보통 9" xfId="2805"/>
    <cellStyle name="보통 9 2" xfId="2806"/>
    <cellStyle name="분기" xfId="2807"/>
    <cellStyle name="뷭?_BOOKSHIP" xfId="2808"/>
    <cellStyle name="설명 텍스트 10" xfId="2809"/>
    <cellStyle name="설명 텍스트 10 2" xfId="2810"/>
    <cellStyle name="설명 텍스트 11" xfId="2811"/>
    <cellStyle name="설명 텍스트 11 2" xfId="2812"/>
    <cellStyle name="설명 텍스트 12" xfId="2813"/>
    <cellStyle name="설명 텍스트 13" xfId="2814"/>
    <cellStyle name="설명 텍스트 14" xfId="2815"/>
    <cellStyle name="설명 텍스트 15" xfId="2816"/>
    <cellStyle name="설명 텍스트 16" xfId="2817"/>
    <cellStyle name="설명 텍스트 17" xfId="2818"/>
    <cellStyle name="설명 텍스트 18" xfId="2819"/>
    <cellStyle name="설명 텍스트 19" xfId="2820"/>
    <cellStyle name="설명 텍스트 2" xfId="2821"/>
    <cellStyle name="설명 텍스트 2 10" xfId="2822"/>
    <cellStyle name="설명 텍스트 2 2" xfId="2823"/>
    <cellStyle name="설명 텍스트 2 2 2" xfId="2824"/>
    <cellStyle name="설명 텍스트 2 2 3" xfId="2825"/>
    <cellStyle name="설명 텍스트 2 3" xfId="2826"/>
    <cellStyle name="설명 텍스트 2 4" xfId="2827"/>
    <cellStyle name="설명 텍스트 2 5" xfId="2828"/>
    <cellStyle name="설명 텍스트 2 6" xfId="2829"/>
    <cellStyle name="설명 텍스트 2 7" xfId="2830"/>
    <cellStyle name="설명 텍스트 2 8" xfId="2831"/>
    <cellStyle name="설명 텍스트 2 9" xfId="2832"/>
    <cellStyle name="설명 텍스트 20" xfId="2833"/>
    <cellStyle name="설명 텍스트 21" xfId="2834"/>
    <cellStyle name="설명 텍스트 22" xfId="2835"/>
    <cellStyle name="설명 텍스트 23" xfId="2836"/>
    <cellStyle name="설명 텍스트 24" xfId="2837"/>
    <cellStyle name="설명 텍스트 25" xfId="2838"/>
    <cellStyle name="설명 텍스트 3" xfId="2839"/>
    <cellStyle name="설명 텍스트 3 10" xfId="2840"/>
    <cellStyle name="설명 텍스트 3 2" xfId="2841"/>
    <cellStyle name="설명 텍스트 3 3" xfId="2842"/>
    <cellStyle name="설명 텍스트 3 4" xfId="2843"/>
    <cellStyle name="설명 텍스트 3 5" xfId="2844"/>
    <cellStyle name="설명 텍스트 3 6" xfId="2845"/>
    <cellStyle name="설명 텍스트 3 7" xfId="2846"/>
    <cellStyle name="설명 텍스트 3 8" xfId="2847"/>
    <cellStyle name="설명 텍스트 3 9" xfId="2848"/>
    <cellStyle name="설명 텍스트 4" xfId="2849"/>
    <cellStyle name="설명 텍스트 4 2" xfId="2850"/>
    <cellStyle name="설명 텍스트 4 3" xfId="2851"/>
    <cellStyle name="설명 텍스트 4 4" xfId="2852"/>
    <cellStyle name="설명 텍스트 4 5" xfId="2853"/>
    <cellStyle name="설명 텍스트 4 6" xfId="2854"/>
    <cellStyle name="설명 텍스트 4 7" xfId="2855"/>
    <cellStyle name="설명 텍스트 4 8" xfId="2856"/>
    <cellStyle name="설명 텍스트 5" xfId="2857"/>
    <cellStyle name="설명 텍스트 5 2" xfId="2858"/>
    <cellStyle name="설명 텍스트 5 3" xfId="2859"/>
    <cellStyle name="설명 텍스트 5 4" xfId="2860"/>
    <cellStyle name="설명 텍스트 5 5" xfId="2861"/>
    <cellStyle name="설명 텍스트 5 6" xfId="2862"/>
    <cellStyle name="설명 텍스트 5 7" xfId="2863"/>
    <cellStyle name="설명 텍스트 5 8" xfId="2864"/>
    <cellStyle name="설명 텍스트 6" xfId="2865"/>
    <cellStyle name="설명 텍스트 6 2" xfId="2866"/>
    <cellStyle name="설명 텍스트 6 3" xfId="2867"/>
    <cellStyle name="설명 텍스트 6 4" xfId="2868"/>
    <cellStyle name="설명 텍스트 6 5" xfId="2869"/>
    <cellStyle name="설명 텍스트 6 6" xfId="2870"/>
    <cellStyle name="설명 텍스트 6 7" xfId="2871"/>
    <cellStyle name="설명 텍스트 6 8" xfId="2872"/>
    <cellStyle name="설명 텍스트 7" xfId="2873"/>
    <cellStyle name="설명 텍스트 7 2" xfId="2874"/>
    <cellStyle name="설명 텍스트 8" xfId="2875"/>
    <cellStyle name="설명 텍스트 8 2" xfId="2876"/>
    <cellStyle name="설명 텍스트 9" xfId="2877"/>
    <cellStyle name="설명 텍스트 9 2" xfId="2878"/>
    <cellStyle name="셀 확인 10" xfId="2879"/>
    <cellStyle name="셀 확인 10 2" xfId="2880"/>
    <cellStyle name="셀 확인 11" xfId="2881"/>
    <cellStyle name="셀 확인 11 2" xfId="2882"/>
    <cellStyle name="셀 확인 12" xfId="2883"/>
    <cellStyle name="셀 확인 13" xfId="2884"/>
    <cellStyle name="셀 확인 14" xfId="2885"/>
    <cellStyle name="셀 확인 15" xfId="2886"/>
    <cellStyle name="셀 확인 16" xfId="2887"/>
    <cellStyle name="셀 확인 17" xfId="2888"/>
    <cellStyle name="셀 확인 18" xfId="2889"/>
    <cellStyle name="셀 확인 19" xfId="2890"/>
    <cellStyle name="셀 확인 2" xfId="2891"/>
    <cellStyle name="셀 확인 2 10" xfId="2892"/>
    <cellStyle name="셀 확인 2 2" xfId="2893"/>
    <cellStyle name="셀 확인 2 2 2" xfId="2894"/>
    <cellStyle name="셀 확인 2 2 3" xfId="2895"/>
    <cellStyle name="셀 확인 2 3" xfId="2896"/>
    <cellStyle name="셀 확인 2 4" xfId="2897"/>
    <cellStyle name="셀 확인 2 5" xfId="2898"/>
    <cellStyle name="셀 확인 2 6" xfId="2899"/>
    <cellStyle name="셀 확인 2 7" xfId="2900"/>
    <cellStyle name="셀 확인 2 8" xfId="2901"/>
    <cellStyle name="셀 확인 2 9" xfId="2902"/>
    <cellStyle name="셀 확인 20" xfId="2903"/>
    <cellStyle name="셀 확인 21" xfId="2904"/>
    <cellStyle name="셀 확인 22" xfId="2905"/>
    <cellStyle name="셀 확인 23" xfId="2906"/>
    <cellStyle name="셀 확인 24" xfId="2907"/>
    <cellStyle name="셀 확인 25" xfId="2908"/>
    <cellStyle name="셀 확인 3" xfId="2909"/>
    <cellStyle name="셀 확인 3 10" xfId="2910"/>
    <cellStyle name="셀 확인 3 2" xfId="2911"/>
    <cellStyle name="셀 확인 3 3" xfId="2912"/>
    <cellStyle name="셀 확인 3 4" xfId="2913"/>
    <cellStyle name="셀 확인 3 5" xfId="2914"/>
    <cellStyle name="셀 확인 3 6" xfId="2915"/>
    <cellStyle name="셀 확인 3 7" xfId="2916"/>
    <cellStyle name="셀 확인 3 8" xfId="2917"/>
    <cellStyle name="셀 확인 3 9" xfId="2918"/>
    <cellStyle name="셀 확인 4" xfId="2919"/>
    <cellStyle name="셀 확인 4 2" xfId="2920"/>
    <cellStyle name="셀 확인 4 3" xfId="2921"/>
    <cellStyle name="셀 확인 4 4" xfId="2922"/>
    <cellStyle name="셀 확인 4 5" xfId="2923"/>
    <cellStyle name="셀 확인 4 6" xfId="2924"/>
    <cellStyle name="셀 확인 4 7" xfId="2925"/>
    <cellStyle name="셀 확인 4 8" xfId="2926"/>
    <cellStyle name="셀 확인 5" xfId="2927"/>
    <cellStyle name="셀 확인 5 2" xfId="2928"/>
    <cellStyle name="셀 확인 5 3" xfId="2929"/>
    <cellStyle name="셀 확인 5 4" xfId="2930"/>
    <cellStyle name="셀 확인 5 5" xfId="2931"/>
    <cellStyle name="셀 확인 5 6" xfId="2932"/>
    <cellStyle name="셀 확인 5 7" xfId="2933"/>
    <cellStyle name="셀 확인 5 8" xfId="2934"/>
    <cellStyle name="셀 확인 6" xfId="2935"/>
    <cellStyle name="셀 확인 6 2" xfId="2936"/>
    <cellStyle name="셀 확인 6 3" xfId="2937"/>
    <cellStyle name="셀 확인 6 4" xfId="2938"/>
    <cellStyle name="셀 확인 6 5" xfId="2939"/>
    <cellStyle name="셀 확인 6 6" xfId="2940"/>
    <cellStyle name="셀 확인 6 7" xfId="2941"/>
    <cellStyle name="셀 확인 6 8" xfId="2942"/>
    <cellStyle name="셀 확인 7" xfId="2943"/>
    <cellStyle name="셀 확인 7 2" xfId="2944"/>
    <cellStyle name="셀 확인 8" xfId="2945"/>
    <cellStyle name="셀 확인 8 2" xfId="2946"/>
    <cellStyle name="셀 확인 9" xfId="2947"/>
    <cellStyle name="셀 확인 9 2" xfId="2948"/>
    <cellStyle name="쉼표 [0]" xfId="2" builtinId="6"/>
    <cellStyle name="쉼표 [0] 10" xfId="2949"/>
    <cellStyle name="쉼표 [0] 10 10" xfId="2950"/>
    <cellStyle name="쉼표 [0] 10 2" xfId="2951"/>
    <cellStyle name="쉼표 [0] 10 2 2" xfId="2952"/>
    <cellStyle name="쉼표 [0] 10 2 2 2" xfId="2953"/>
    <cellStyle name="쉼표 [0] 10 2 2 2 2" xfId="2954"/>
    <cellStyle name="쉼표 [0] 10 2 2 2 3" xfId="2955"/>
    <cellStyle name="쉼표 [0] 10 2 2 3" xfId="2956"/>
    <cellStyle name="쉼표 [0] 10 2 2 4" xfId="2957"/>
    <cellStyle name="쉼표 [0] 10 2 2 5" xfId="2958"/>
    <cellStyle name="쉼표 [0] 10 2 3" xfId="2959"/>
    <cellStyle name="쉼표 [0] 10 2 3 2" xfId="2960"/>
    <cellStyle name="쉼표 [0] 10 2 3 3" xfId="2961"/>
    <cellStyle name="쉼표 [0] 10 2 4" xfId="2962"/>
    <cellStyle name="쉼표 [0] 10 2 5" xfId="2963"/>
    <cellStyle name="쉼표 [0] 10 2 6" xfId="2964"/>
    <cellStyle name="쉼표 [0] 10 3" xfId="2965"/>
    <cellStyle name="쉼표 [0] 10 3 2" xfId="2966"/>
    <cellStyle name="쉼표 [0] 10 3 2 2" xfId="2967"/>
    <cellStyle name="쉼표 [0] 10 3 2 3" xfId="2968"/>
    <cellStyle name="쉼표 [0] 10 3 3" xfId="2969"/>
    <cellStyle name="쉼표 [0] 10 3 4" xfId="2970"/>
    <cellStyle name="쉼표 [0] 10 3 5" xfId="2971"/>
    <cellStyle name="쉼표 [0] 10 4" xfId="2972"/>
    <cellStyle name="쉼표 [0] 10 4 2" xfId="2973"/>
    <cellStyle name="쉼표 [0] 10 4 3" xfId="2974"/>
    <cellStyle name="쉼표 [0] 10 5" xfId="2975"/>
    <cellStyle name="쉼표 [0] 10 6" xfId="2976"/>
    <cellStyle name="쉼표 [0] 10 7" xfId="2977"/>
    <cellStyle name="쉼표 [0] 11" xfId="2978"/>
    <cellStyle name="쉼표 [0] 12" xfId="4569"/>
    <cellStyle name="쉼표 [0] 2" xfId="12"/>
    <cellStyle name="쉼표 [0] 2 2" xfId="8"/>
    <cellStyle name="쉼표 [0] 2 2 2" xfId="2979"/>
    <cellStyle name="쉼표 [0] 2 2 3" xfId="4568"/>
    <cellStyle name="쉼표 [0] 2 3" xfId="2980"/>
    <cellStyle name="쉼표 [0] 2 4" xfId="2981"/>
    <cellStyle name="쉼표 [0] 3" xfId="2982"/>
    <cellStyle name="쉼표 [0] 3 2" xfId="2983"/>
    <cellStyle name="쉼표 [0] 3 3" xfId="2984"/>
    <cellStyle name="쉼표 [0] 4" xfId="2985"/>
    <cellStyle name="쉼표 [0] 4 2" xfId="2986"/>
    <cellStyle name="쉼표 [0] 4 2 2" xfId="2987"/>
    <cellStyle name="쉼표 [0] 4 2 2 2" xfId="2988"/>
    <cellStyle name="쉼표 [0] 4 2 2 2 2" xfId="2989"/>
    <cellStyle name="쉼표 [0] 4 2 2 2 2 2" xfId="2990"/>
    <cellStyle name="쉼표 [0] 4 2 2 2 2 3" xfId="2991"/>
    <cellStyle name="쉼표 [0] 4 2 2 2 3" xfId="2992"/>
    <cellStyle name="쉼표 [0] 4 2 2 2 4" xfId="2993"/>
    <cellStyle name="쉼표 [0] 4 2 2 2 5" xfId="2994"/>
    <cellStyle name="쉼표 [0] 4 2 2 3" xfId="2995"/>
    <cellStyle name="쉼표 [0] 4 2 2 3 2" xfId="2996"/>
    <cellStyle name="쉼표 [0] 4 2 2 3 3" xfId="2997"/>
    <cellStyle name="쉼표 [0] 4 2 2 4" xfId="2998"/>
    <cellStyle name="쉼표 [0] 4 2 2 5" xfId="2999"/>
    <cellStyle name="쉼표 [0] 4 2 2 6" xfId="3000"/>
    <cellStyle name="쉼표 [0] 4 2 3" xfId="3001"/>
    <cellStyle name="쉼표 [0] 4 2 3 2" xfId="3002"/>
    <cellStyle name="쉼표 [0] 4 2 3 2 2" xfId="3003"/>
    <cellStyle name="쉼표 [0] 4 2 3 2 3" xfId="3004"/>
    <cellStyle name="쉼표 [0] 4 2 3 3" xfId="3005"/>
    <cellStyle name="쉼표 [0] 4 2 3 4" xfId="3006"/>
    <cellStyle name="쉼표 [0] 4 2 3 5" xfId="3007"/>
    <cellStyle name="쉼표 [0] 4 2 4" xfId="3008"/>
    <cellStyle name="쉼표 [0] 4 2 4 2" xfId="3009"/>
    <cellStyle name="쉼표 [0] 4 2 4 3" xfId="3010"/>
    <cellStyle name="쉼표 [0] 4 2 5" xfId="3011"/>
    <cellStyle name="쉼표 [0] 4 2 6" xfId="3012"/>
    <cellStyle name="쉼표 [0] 4 2 7" xfId="3013"/>
    <cellStyle name="쉼표 [0] 4 3" xfId="3014"/>
    <cellStyle name="쉼표 [0] 4 3 2" xfId="3015"/>
    <cellStyle name="쉼표 [0] 4 3 2 2" xfId="3016"/>
    <cellStyle name="쉼표 [0] 4 3 2 2 2" xfId="3017"/>
    <cellStyle name="쉼표 [0] 4 3 2 2 2 2" xfId="3018"/>
    <cellStyle name="쉼표 [0] 4 3 2 2 2 3" xfId="3019"/>
    <cellStyle name="쉼표 [0] 4 3 2 2 3" xfId="3020"/>
    <cellStyle name="쉼표 [0] 4 3 2 2 4" xfId="3021"/>
    <cellStyle name="쉼표 [0] 4 3 2 2 5" xfId="3022"/>
    <cellStyle name="쉼표 [0] 4 3 2 3" xfId="3023"/>
    <cellStyle name="쉼표 [0] 4 3 2 3 2" xfId="3024"/>
    <cellStyle name="쉼표 [0] 4 3 2 3 3" xfId="3025"/>
    <cellStyle name="쉼표 [0] 4 3 2 4" xfId="3026"/>
    <cellStyle name="쉼표 [0] 4 3 2 5" xfId="3027"/>
    <cellStyle name="쉼표 [0] 4 3 2 6" xfId="3028"/>
    <cellStyle name="쉼표 [0] 4 3 3" xfId="3029"/>
    <cellStyle name="쉼표 [0] 4 3 3 2" xfId="3030"/>
    <cellStyle name="쉼표 [0] 4 3 3 2 2" xfId="3031"/>
    <cellStyle name="쉼표 [0] 4 3 3 2 3" xfId="3032"/>
    <cellStyle name="쉼표 [0] 4 3 3 3" xfId="3033"/>
    <cellStyle name="쉼표 [0] 4 3 3 4" xfId="3034"/>
    <cellStyle name="쉼표 [0] 4 3 3 5" xfId="3035"/>
    <cellStyle name="쉼표 [0] 4 3 4" xfId="3036"/>
    <cellStyle name="쉼표 [0] 4 3 4 2" xfId="3037"/>
    <cellStyle name="쉼표 [0] 4 3 4 3" xfId="3038"/>
    <cellStyle name="쉼표 [0] 4 3 5" xfId="3039"/>
    <cellStyle name="쉼표 [0] 4 3 6" xfId="3040"/>
    <cellStyle name="쉼표 [0] 4 3 7" xfId="3041"/>
    <cellStyle name="쉼표 [0] 4 4" xfId="3042"/>
    <cellStyle name="쉼표 [0] 4 4 2" xfId="3043"/>
    <cellStyle name="쉼표 [0] 4 4 2 2" xfId="3044"/>
    <cellStyle name="쉼표 [0] 4 4 2 2 2" xfId="3045"/>
    <cellStyle name="쉼표 [0] 4 4 2 2 3" xfId="3046"/>
    <cellStyle name="쉼표 [0] 4 4 2 3" xfId="3047"/>
    <cellStyle name="쉼표 [0] 4 4 2 4" xfId="3048"/>
    <cellStyle name="쉼표 [0] 4 4 2 5" xfId="3049"/>
    <cellStyle name="쉼표 [0] 4 4 3" xfId="3050"/>
    <cellStyle name="쉼표 [0] 4 4 3 2" xfId="3051"/>
    <cellStyle name="쉼표 [0] 4 4 3 3" xfId="3052"/>
    <cellStyle name="쉼표 [0] 4 4 4" xfId="3053"/>
    <cellStyle name="쉼표 [0] 4 4 5" xfId="3054"/>
    <cellStyle name="쉼표 [0] 4 4 6" xfId="3055"/>
    <cellStyle name="쉼표 [0] 4 5" xfId="3056"/>
    <cellStyle name="쉼표 [0] 4 5 2" xfId="3057"/>
    <cellStyle name="쉼표 [0] 4 5 2 2" xfId="3058"/>
    <cellStyle name="쉼표 [0] 4 5 2 3" xfId="3059"/>
    <cellStyle name="쉼표 [0] 4 5 3" xfId="3060"/>
    <cellStyle name="쉼표 [0] 4 5 4" xfId="3061"/>
    <cellStyle name="쉼표 [0] 4 5 5" xfId="3062"/>
    <cellStyle name="쉼표 [0] 4 6" xfId="3063"/>
    <cellStyle name="쉼표 [0] 4 6 2" xfId="3064"/>
    <cellStyle name="쉼표 [0] 4 6 3" xfId="3065"/>
    <cellStyle name="쉼표 [0] 4 7" xfId="3066"/>
    <cellStyle name="쉼표 [0] 4 8" xfId="3067"/>
    <cellStyle name="쉼표 [0] 4 9" xfId="3068"/>
    <cellStyle name="쉼표 [0] 5" xfId="3069"/>
    <cellStyle name="쉼표 [0] 5 2" xfId="3070"/>
    <cellStyle name="쉼표 [0] 5 2 2" xfId="3071"/>
    <cellStyle name="쉼표 [0] 5 2 2 2" xfId="3072"/>
    <cellStyle name="쉼표 [0] 5 2 2 2 2" xfId="3073"/>
    <cellStyle name="쉼표 [0] 5 2 2 2 2 2" xfId="3074"/>
    <cellStyle name="쉼표 [0] 5 2 2 2 2 3" xfId="3075"/>
    <cellStyle name="쉼표 [0] 5 2 2 2 3" xfId="3076"/>
    <cellStyle name="쉼표 [0] 5 2 2 2 4" xfId="3077"/>
    <cellStyle name="쉼표 [0] 5 2 2 2 5" xfId="3078"/>
    <cellStyle name="쉼표 [0] 5 2 2 3" xfId="3079"/>
    <cellStyle name="쉼표 [0] 5 2 2 3 2" xfId="3080"/>
    <cellStyle name="쉼표 [0] 5 2 2 3 3" xfId="3081"/>
    <cellStyle name="쉼표 [0] 5 2 2 4" xfId="3082"/>
    <cellStyle name="쉼표 [0] 5 2 2 5" xfId="3083"/>
    <cellStyle name="쉼표 [0] 5 2 2 6" xfId="3084"/>
    <cellStyle name="쉼표 [0] 5 2 3" xfId="3085"/>
    <cellStyle name="쉼표 [0] 5 2 3 2" xfId="3086"/>
    <cellStyle name="쉼표 [0] 5 2 3 2 2" xfId="3087"/>
    <cellStyle name="쉼표 [0] 5 2 3 2 3" xfId="3088"/>
    <cellStyle name="쉼표 [0] 5 2 3 3" xfId="3089"/>
    <cellStyle name="쉼표 [0] 5 2 3 4" xfId="3090"/>
    <cellStyle name="쉼표 [0] 5 2 3 5" xfId="3091"/>
    <cellStyle name="쉼표 [0] 5 2 4" xfId="3092"/>
    <cellStyle name="쉼표 [0] 5 2 4 2" xfId="3093"/>
    <cellStyle name="쉼표 [0] 5 2 4 3" xfId="3094"/>
    <cellStyle name="쉼표 [0] 5 2 5" xfId="3095"/>
    <cellStyle name="쉼표 [0] 5 2 6" xfId="3096"/>
    <cellStyle name="쉼표 [0] 5 2 7" xfId="3097"/>
    <cellStyle name="쉼표 [0] 5 3" xfId="3098"/>
    <cellStyle name="쉼표 [0] 5 3 2" xfId="3099"/>
    <cellStyle name="쉼표 [0] 5 3 2 2" xfId="3100"/>
    <cellStyle name="쉼표 [0] 5 3 2 2 2" xfId="3101"/>
    <cellStyle name="쉼표 [0] 5 3 2 2 2 2" xfId="3102"/>
    <cellStyle name="쉼표 [0] 5 3 2 2 2 3" xfId="3103"/>
    <cellStyle name="쉼표 [0] 5 3 2 2 3" xfId="3104"/>
    <cellStyle name="쉼표 [0] 5 3 2 2 4" xfId="3105"/>
    <cellStyle name="쉼표 [0] 5 3 2 2 5" xfId="3106"/>
    <cellStyle name="쉼표 [0] 5 3 2 3" xfId="3107"/>
    <cellStyle name="쉼표 [0] 5 3 2 3 2" xfId="3108"/>
    <cellStyle name="쉼표 [0] 5 3 2 3 3" xfId="3109"/>
    <cellStyle name="쉼표 [0] 5 3 2 4" xfId="3110"/>
    <cellStyle name="쉼표 [0] 5 3 2 5" xfId="3111"/>
    <cellStyle name="쉼표 [0] 5 3 2 6" xfId="3112"/>
    <cellStyle name="쉼표 [0] 5 3 3" xfId="3113"/>
    <cellStyle name="쉼표 [0] 5 3 3 2" xfId="3114"/>
    <cellStyle name="쉼표 [0] 5 3 3 2 2" xfId="3115"/>
    <cellStyle name="쉼표 [0] 5 3 3 2 3" xfId="3116"/>
    <cellStyle name="쉼표 [0] 5 3 3 3" xfId="3117"/>
    <cellStyle name="쉼표 [0] 5 3 3 4" xfId="3118"/>
    <cellStyle name="쉼표 [0] 5 3 3 5" xfId="3119"/>
    <cellStyle name="쉼표 [0] 5 3 4" xfId="3120"/>
    <cellStyle name="쉼표 [0] 5 3 4 2" xfId="3121"/>
    <cellStyle name="쉼표 [0] 5 3 4 3" xfId="3122"/>
    <cellStyle name="쉼표 [0] 5 3 5" xfId="3123"/>
    <cellStyle name="쉼표 [0] 5 3 6" xfId="3124"/>
    <cellStyle name="쉼표 [0] 5 3 7" xfId="3125"/>
    <cellStyle name="쉼표 [0] 5 4" xfId="3126"/>
    <cellStyle name="쉼표 [0] 5 4 2" xfId="3127"/>
    <cellStyle name="쉼표 [0] 5 4 2 2" xfId="3128"/>
    <cellStyle name="쉼표 [0] 5 4 2 2 2" xfId="3129"/>
    <cellStyle name="쉼표 [0] 5 4 2 2 3" xfId="3130"/>
    <cellStyle name="쉼표 [0] 5 4 2 3" xfId="3131"/>
    <cellStyle name="쉼표 [0] 5 4 2 4" xfId="3132"/>
    <cellStyle name="쉼표 [0] 5 4 2 5" xfId="3133"/>
    <cellStyle name="쉼표 [0] 5 4 3" xfId="3134"/>
    <cellStyle name="쉼표 [0] 5 4 3 2" xfId="3135"/>
    <cellStyle name="쉼표 [0] 5 4 3 3" xfId="3136"/>
    <cellStyle name="쉼표 [0] 5 4 4" xfId="3137"/>
    <cellStyle name="쉼표 [0] 5 4 5" xfId="3138"/>
    <cellStyle name="쉼표 [0] 5 4 6" xfId="3139"/>
    <cellStyle name="쉼표 [0] 5 5" xfId="3140"/>
    <cellStyle name="쉼표 [0] 5 5 2" xfId="3141"/>
    <cellStyle name="쉼표 [0] 5 5 2 2" xfId="3142"/>
    <cellStyle name="쉼표 [0] 5 5 2 3" xfId="3143"/>
    <cellStyle name="쉼표 [0] 5 5 3" xfId="3144"/>
    <cellStyle name="쉼표 [0] 5 5 4" xfId="3145"/>
    <cellStyle name="쉼표 [0] 5 5 5" xfId="3146"/>
    <cellStyle name="쉼표 [0] 5 6" xfId="3147"/>
    <cellStyle name="쉼표 [0] 5 6 2" xfId="3148"/>
    <cellStyle name="쉼표 [0] 5 6 3" xfId="3149"/>
    <cellStyle name="쉼표 [0] 5 7" xfId="3150"/>
    <cellStyle name="쉼표 [0] 5 8" xfId="3151"/>
    <cellStyle name="쉼표 [0] 5 9" xfId="3152"/>
    <cellStyle name="쉼표 [0] 6" xfId="3153"/>
    <cellStyle name="쉼표 [0] 6 2" xfId="3154"/>
    <cellStyle name="쉼표 [0] 6 2 2" xfId="3155"/>
    <cellStyle name="쉼표 [0] 6 2 2 2" xfId="3156"/>
    <cellStyle name="쉼표 [0] 6 2 2 2 2" xfId="3157"/>
    <cellStyle name="쉼표 [0] 6 2 2 2 2 2" xfId="3158"/>
    <cellStyle name="쉼표 [0] 6 2 2 2 2 3" xfId="3159"/>
    <cellStyle name="쉼표 [0] 6 2 2 2 3" xfId="3160"/>
    <cellStyle name="쉼표 [0] 6 2 2 2 4" xfId="3161"/>
    <cellStyle name="쉼표 [0] 6 2 2 2 5" xfId="3162"/>
    <cellStyle name="쉼표 [0] 6 2 2 3" xfId="3163"/>
    <cellStyle name="쉼표 [0] 6 2 2 3 2" xfId="3164"/>
    <cellStyle name="쉼표 [0] 6 2 2 3 3" xfId="3165"/>
    <cellStyle name="쉼표 [0] 6 2 2 4" xfId="3166"/>
    <cellStyle name="쉼표 [0] 6 2 2 5" xfId="3167"/>
    <cellStyle name="쉼표 [0] 6 2 2 6" xfId="3168"/>
    <cellStyle name="쉼표 [0] 6 2 3" xfId="3169"/>
    <cellStyle name="쉼표 [0] 6 2 3 2" xfId="3170"/>
    <cellStyle name="쉼표 [0] 6 2 3 2 2" xfId="3171"/>
    <cellStyle name="쉼표 [0] 6 2 3 2 3" xfId="3172"/>
    <cellStyle name="쉼표 [0] 6 2 3 3" xfId="3173"/>
    <cellStyle name="쉼표 [0] 6 2 3 4" xfId="3174"/>
    <cellStyle name="쉼표 [0] 6 2 3 5" xfId="3175"/>
    <cellStyle name="쉼표 [0] 6 2 4" xfId="3176"/>
    <cellStyle name="쉼표 [0] 6 2 4 2" xfId="3177"/>
    <cellStyle name="쉼표 [0] 6 2 4 3" xfId="3178"/>
    <cellStyle name="쉼표 [0] 6 2 5" xfId="3179"/>
    <cellStyle name="쉼표 [0] 6 2 6" xfId="3180"/>
    <cellStyle name="쉼표 [0] 6 2 7" xfId="3181"/>
    <cellStyle name="쉼표 [0] 6 3" xfId="3182"/>
    <cellStyle name="쉼표 [0] 6 3 2" xfId="3183"/>
    <cellStyle name="쉼표 [0] 6 3 2 2" xfId="3184"/>
    <cellStyle name="쉼표 [0] 6 3 2 2 2" xfId="3185"/>
    <cellStyle name="쉼표 [0] 6 3 2 2 2 2" xfId="3186"/>
    <cellStyle name="쉼표 [0] 6 3 2 2 2 3" xfId="3187"/>
    <cellStyle name="쉼표 [0] 6 3 2 2 3" xfId="3188"/>
    <cellStyle name="쉼표 [0] 6 3 2 2 4" xfId="3189"/>
    <cellStyle name="쉼표 [0] 6 3 2 2 5" xfId="3190"/>
    <cellStyle name="쉼표 [0] 6 3 2 3" xfId="3191"/>
    <cellStyle name="쉼표 [0] 6 3 2 3 2" xfId="3192"/>
    <cellStyle name="쉼표 [0] 6 3 2 3 3" xfId="3193"/>
    <cellStyle name="쉼표 [0] 6 3 2 4" xfId="3194"/>
    <cellStyle name="쉼표 [0] 6 3 2 5" xfId="3195"/>
    <cellStyle name="쉼표 [0] 6 3 2 6" xfId="3196"/>
    <cellStyle name="쉼표 [0] 6 3 3" xfId="3197"/>
    <cellStyle name="쉼표 [0] 6 3 3 2" xfId="3198"/>
    <cellStyle name="쉼표 [0] 6 3 3 2 2" xfId="3199"/>
    <cellStyle name="쉼표 [0] 6 3 3 2 3" xfId="3200"/>
    <cellStyle name="쉼표 [0] 6 3 3 3" xfId="3201"/>
    <cellStyle name="쉼표 [0] 6 3 3 4" xfId="3202"/>
    <cellStyle name="쉼표 [0] 6 3 3 5" xfId="3203"/>
    <cellStyle name="쉼표 [0] 6 3 4" xfId="3204"/>
    <cellStyle name="쉼표 [0] 6 3 4 2" xfId="3205"/>
    <cellStyle name="쉼표 [0] 6 3 4 3" xfId="3206"/>
    <cellStyle name="쉼표 [0] 6 3 5" xfId="3207"/>
    <cellStyle name="쉼표 [0] 6 3 6" xfId="3208"/>
    <cellStyle name="쉼표 [0] 6 3 7" xfId="3209"/>
    <cellStyle name="쉼표 [0] 6 4" xfId="3210"/>
    <cellStyle name="쉼표 [0] 6 4 2" xfId="3211"/>
    <cellStyle name="쉼표 [0] 6 4 2 2" xfId="3212"/>
    <cellStyle name="쉼표 [0] 6 4 2 2 2" xfId="3213"/>
    <cellStyle name="쉼표 [0] 6 4 2 2 3" xfId="3214"/>
    <cellStyle name="쉼표 [0] 6 4 2 3" xfId="3215"/>
    <cellStyle name="쉼표 [0] 6 4 2 4" xfId="3216"/>
    <cellStyle name="쉼표 [0] 6 4 2 5" xfId="3217"/>
    <cellStyle name="쉼표 [0] 6 4 3" xfId="3218"/>
    <cellStyle name="쉼표 [0] 6 4 3 2" xfId="3219"/>
    <cellStyle name="쉼표 [0] 6 4 3 3" xfId="3220"/>
    <cellStyle name="쉼표 [0] 6 4 4" xfId="3221"/>
    <cellStyle name="쉼표 [0] 6 4 5" xfId="3222"/>
    <cellStyle name="쉼표 [0] 6 4 6" xfId="3223"/>
    <cellStyle name="쉼표 [0] 6 5" xfId="3224"/>
    <cellStyle name="쉼표 [0] 6 5 2" xfId="3225"/>
    <cellStyle name="쉼표 [0] 6 5 2 2" xfId="3226"/>
    <cellStyle name="쉼표 [0] 6 5 2 3" xfId="3227"/>
    <cellStyle name="쉼표 [0] 6 5 3" xfId="3228"/>
    <cellStyle name="쉼표 [0] 6 5 4" xfId="3229"/>
    <cellStyle name="쉼표 [0] 6 5 5" xfId="3230"/>
    <cellStyle name="쉼표 [0] 6 6" xfId="3231"/>
    <cellStyle name="쉼표 [0] 6 6 2" xfId="3232"/>
    <cellStyle name="쉼표 [0] 6 6 3" xfId="3233"/>
    <cellStyle name="쉼표 [0] 6 7" xfId="3234"/>
    <cellStyle name="쉼표 [0] 6 8" xfId="3235"/>
    <cellStyle name="쉼표 [0] 6 9" xfId="3236"/>
    <cellStyle name="쉼표 [0] 7" xfId="3237"/>
    <cellStyle name="쉼표 [0] 7 2" xfId="3238"/>
    <cellStyle name="쉼표 [0] 7 2 2" xfId="3239"/>
    <cellStyle name="쉼표 [0] 7 2 2 2" xfId="3240"/>
    <cellStyle name="쉼표 [0] 7 2 2 2 2" xfId="3241"/>
    <cellStyle name="쉼표 [0] 7 2 2 2 3" xfId="3242"/>
    <cellStyle name="쉼표 [0] 7 2 2 3" xfId="3243"/>
    <cellStyle name="쉼표 [0] 7 2 2 4" xfId="3244"/>
    <cellStyle name="쉼표 [0] 7 2 2 5" xfId="3245"/>
    <cellStyle name="쉼표 [0] 7 2 3" xfId="3246"/>
    <cellStyle name="쉼표 [0] 7 2 3 2" xfId="3247"/>
    <cellStyle name="쉼표 [0] 7 2 3 3" xfId="3248"/>
    <cellStyle name="쉼표 [0] 7 2 4" xfId="3249"/>
    <cellStyle name="쉼표 [0] 7 2 5" xfId="3250"/>
    <cellStyle name="쉼표 [0] 7 2 6" xfId="3251"/>
    <cellStyle name="쉼표 [0] 7 3" xfId="3252"/>
    <cellStyle name="쉼표 [0] 7 3 2" xfId="3253"/>
    <cellStyle name="쉼표 [0] 7 3 2 2" xfId="3254"/>
    <cellStyle name="쉼표 [0] 7 3 2 3" xfId="3255"/>
    <cellStyle name="쉼표 [0] 7 3 3" xfId="3256"/>
    <cellStyle name="쉼표 [0] 7 3 4" xfId="3257"/>
    <cellStyle name="쉼표 [0] 7 3 5" xfId="3258"/>
    <cellStyle name="쉼표 [0] 7 4" xfId="3259"/>
    <cellStyle name="쉼표 [0] 7 4 2" xfId="3260"/>
    <cellStyle name="쉼표 [0] 7 4 3" xfId="3261"/>
    <cellStyle name="쉼표 [0] 7 5" xfId="3262"/>
    <cellStyle name="쉼표 [0] 7 6" xfId="3263"/>
    <cellStyle name="쉼표 [0] 7 7" xfId="3264"/>
    <cellStyle name="쉼표 [0] 8" xfId="3265"/>
    <cellStyle name="쉼표 [0] 8 2" xfId="3266"/>
    <cellStyle name="쉼표 [0] 8 2 2" xfId="3267"/>
    <cellStyle name="쉼표 [0] 8 2 2 2" xfId="3268"/>
    <cellStyle name="쉼표 [0] 8 2 2 2 2" xfId="3269"/>
    <cellStyle name="쉼표 [0] 8 2 2 2 3" xfId="3270"/>
    <cellStyle name="쉼표 [0] 8 2 2 3" xfId="3271"/>
    <cellStyle name="쉼표 [0] 8 2 2 4" xfId="3272"/>
    <cellStyle name="쉼표 [0] 8 2 2 5" xfId="3273"/>
    <cellStyle name="쉼표 [0] 8 2 3" xfId="3274"/>
    <cellStyle name="쉼표 [0] 8 2 3 2" xfId="3275"/>
    <cellStyle name="쉼표 [0] 8 2 3 3" xfId="3276"/>
    <cellStyle name="쉼표 [0] 8 2 4" xfId="3277"/>
    <cellStyle name="쉼표 [0] 8 2 5" xfId="3278"/>
    <cellStyle name="쉼표 [0] 8 2 6" xfId="3279"/>
    <cellStyle name="쉼표 [0] 8 3" xfId="3280"/>
    <cellStyle name="쉼표 [0] 8 3 2" xfId="3281"/>
    <cellStyle name="쉼표 [0] 8 3 2 2" xfId="3282"/>
    <cellStyle name="쉼표 [0] 8 3 2 3" xfId="3283"/>
    <cellStyle name="쉼표 [0] 8 3 3" xfId="3284"/>
    <cellStyle name="쉼표 [0] 8 3 4" xfId="3285"/>
    <cellStyle name="쉼표 [0] 8 3 5" xfId="3286"/>
    <cellStyle name="쉼표 [0] 8 4" xfId="3287"/>
    <cellStyle name="쉼표 [0] 8 4 2" xfId="3288"/>
    <cellStyle name="쉼표 [0] 8 4 3" xfId="3289"/>
    <cellStyle name="쉼표 [0] 8 5" xfId="3290"/>
    <cellStyle name="쉼표 [0] 8 6" xfId="3291"/>
    <cellStyle name="쉼표 [0] 8 7" xfId="3292"/>
    <cellStyle name="쉼표 [0] 9" xfId="3293"/>
    <cellStyle name="쉼표 [0] 9 2" xfId="3294"/>
    <cellStyle name="쉼표 [0] 9 2 2" xfId="3295"/>
    <cellStyle name="쉼표 [0] 9 2 2 2" xfId="3296"/>
    <cellStyle name="쉼표 [0] 9 2 2 2 2" xfId="3297"/>
    <cellStyle name="쉼표 [0] 9 2 2 2 3" xfId="3298"/>
    <cellStyle name="쉼표 [0] 9 2 2 3" xfId="3299"/>
    <cellStyle name="쉼표 [0] 9 2 2 4" xfId="3300"/>
    <cellStyle name="쉼표 [0] 9 2 2 5" xfId="3301"/>
    <cellStyle name="쉼표 [0] 9 2 3" xfId="3302"/>
    <cellStyle name="쉼표 [0] 9 2 3 2" xfId="3303"/>
    <cellStyle name="쉼표 [0] 9 2 3 3" xfId="3304"/>
    <cellStyle name="쉼표 [0] 9 2 4" xfId="3305"/>
    <cellStyle name="쉼표 [0] 9 2 5" xfId="3306"/>
    <cellStyle name="쉼표 [0] 9 2 6" xfId="3307"/>
    <cellStyle name="쉼표 [0] 9 3" xfId="3308"/>
    <cellStyle name="쉼표 [0] 9 3 2" xfId="3309"/>
    <cellStyle name="쉼표 [0] 9 3 2 2" xfId="3310"/>
    <cellStyle name="쉼표 [0] 9 3 2 3" xfId="3311"/>
    <cellStyle name="쉼표 [0] 9 3 3" xfId="3312"/>
    <cellStyle name="쉼표 [0] 9 3 4" xfId="3313"/>
    <cellStyle name="쉼표 [0] 9 3 5" xfId="3314"/>
    <cellStyle name="쉼표 [0] 9 4" xfId="3315"/>
    <cellStyle name="쉼표 [0] 9 4 2" xfId="3316"/>
    <cellStyle name="쉼표 [0] 9 4 3" xfId="3317"/>
    <cellStyle name="쉼표 [0] 9 5" xfId="3318"/>
    <cellStyle name="쉼표 [0] 9 6" xfId="3319"/>
    <cellStyle name="쉼표 [0] 9 7" xfId="3320"/>
    <cellStyle name="스타일 1" xfId="3321"/>
    <cellStyle name="식" xfId="3322"/>
    <cellStyle name="식_FinancialModel1108(2)" xfId="3323"/>
    <cellStyle name="식_FinancialModel1108(2)_양식_(주)경화_물산업클러스터조성사업타당성조사,기본계획및입찰안내서작성용역" xfId="3324"/>
    <cellStyle name="식_양식_(주)경화_물산업클러스터조성사업타당성조사,기본계획및입찰안내서작성용역" xfId="3325"/>
    <cellStyle name="식_평택STP_01_09_27" xfId="3326"/>
    <cellStyle name="식_평택STP_01_09_27_FinancialModel1108" xfId="3327"/>
    <cellStyle name="식_평택STP_01_09_27_FinancialModel1108_FinancialModel1108(2)" xfId="3328"/>
    <cellStyle name="식_평택STP_01_09_27_FinancialModel1108_FinancialModel1108(2)_양식_(주)경화_물산업클러스터조성사업타당성조사,기본계획및입찰안내서작성용역" xfId="3329"/>
    <cellStyle name="식_평택STP_01_09_27_FinancialModel1108_양식_(주)경화_물산업클러스터조성사업타당성조사,기본계획및입찰안내서작성용역" xfId="3330"/>
    <cellStyle name="식_평택STP_01_09_27_Pt" xfId="3331"/>
    <cellStyle name="식_평택STP_01_09_27_Pt_FinancialModel1108(2)" xfId="3332"/>
    <cellStyle name="식_평택STP_01_09_27_Pt_FinancialModel1108(2)_양식_(주)경화_물산업클러스터조성사업타당성조사,기본계획및입찰안내서작성용역" xfId="3333"/>
    <cellStyle name="식_평택STP_01_09_27_Pt_양식_(주)경화_물산업클러스터조성사업타당성조사,기본계획및입찰안내서작성용역" xfId="3334"/>
    <cellStyle name="식_평택STP_01_09_27_양식_(주)경화_물산업클러스터조성사업타당성조사,기본계획및입찰안내서작성용역" xfId="3335"/>
    <cellStyle name="연결된 셀 10" xfId="3336"/>
    <cellStyle name="연결된 셀 10 2" xfId="3337"/>
    <cellStyle name="연결된 셀 11" xfId="3338"/>
    <cellStyle name="연결된 셀 11 2" xfId="3339"/>
    <cellStyle name="연결된 셀 12" xfId="3340"/>
    <cellStyle name="연결된 셀 13" xfId="3341"/>
    <cellStyle name="연결된 셀 14" xfId="3342"/>
    <cellStyle name="연결된 셀 15" xfId="3343"/>
    <cellStyle name="연결된 셀 16" xfId="3344"/>
    <cellStyle name="연결된 셀 17" xfId="3345"/>
    <cellStyle name="연결된 셀 18" xfId="3346"/>
    <cellStyle name="연결된 셀 19" xfId="3347"/>
    <cellStyle name="연결된 셀 2" xfId="3348"/>
    <cellStyle name="연결된 셀 2 10" xfId="3349"/>
    <cellStyle name="연결된 셀 2 2" xfId="3350"/>
    <cellStyle name="연결된 셀 2 2 2" xfId="3351"/>
    <cellStyle name="연결된 셀 2 2 3" xfId="3352"/>
    <cellStyle name="연결된 셀 2 3" xfId="3353"/>
    <cellStyle name="연결된 셀 2 4" xfId="3354"/>
    <cellStyle name="연결된 셀 2 5" xfId="3355"/>
    <cellStyle name="연결된 셀 2 6" xfId="3356"/>
    <cellStyle name="연결된 셀 2 7" xfId="3357"/>
    <cellStyle name="연결된 셀 2 8" xfId="3358"/>
    <cellStyle name="연결된 셀 2 9" xfId="3359"/>
    <cellStyle name="연결된 셀 20" xfId="3360"/>
    <cellStyle name="연결된 셀 21" xfId="3361"/>
    <cellStyle name="연결된 셀 22" xfId="3362"/>
    <cellStyle name="연결된 셀 23" xfId="3363"/>
    <cellStyle name="연결된 셀 24" xfId="3364"/>
    <cellStyle name="연결된 셀 25" xfId="3365"/>
    <cellStyle name="연결된 셀 3" xfId="3366"/>
    <cellStyle name="연결된 셀 3 10" xfId="3367"/>
    <cellStyle name="연결된 셀 3 2" xfId="3368"/>
    <cellStyle name="연결된 셀 3 3" xfId="3369"/>
    <cellStyle name="연결된 셀 3 4" xfId="3370"/>
    <cellStyle name="연결된 셀 3 5" xfId="3371"/>
    <cellStyle name="연결된 셀 3 6" xfId="3372"/>
    <cellStyle name="연결된 셀 3 7" xfId="3373"/>
    <cellStyle name="연결된 셀 3 8" xfId="3374"/>
    <cellStyle name="연결된 셀 3 9" xfId="3375"/>
    <cellStyle name="연결된 셀 4" xfId="3376"/>
    <cellStyle name="연결된 셀 4 2" xfId="3377"/>
    <cellStyle name="연결된 셀 4 3" xfId="3378"/>
    <cellStyle name="연결된 셀 4 4" xfId="3379"/>
    <cellStyle name="연결된 셀 4 5" xfId="3380"/>
    <cellStyle name="연결된 셀 4 6" xfId="3381"/>
    <cellStyle name="연결된 셀 4 7" xfId="3382"/>
    <cellStyle name="연결된 셀 4 8" xfId="3383"/>
    <cellStyle name="연결된 셀 5" xfId="3384"/>
    <cellStyle name="연결된 셀 5 2" xfId="3385"/>
    <cellStyle name="연결된 셀 5 3" xfId="3386"/>
    <cellStyle name="연결된 셀 5 4" xfId="3387"/>
    <cellStyle name="연결된 셀 5 5" xfId="3388"/>
    <cellStyle name="연결된 셀 5 6" xfId="3389"/>
    <cellStyle name="연결된 셀 5 7" xfId="3390"/>
    <cellStyle name="연결된 셀 5 8" xfId="3391"/>
    <cellStyle name="연결된 셀 6" xfId="3392"/>
    <cellStyle name="연결된 셀 6 2" xfId="3393"/>
    <cellStyle name="연결된 셀 6 3" xfId="3394"/>
    <cellStyle name="연결된 셀 6 4" xfId="3395"/>
    <cellStyle name="연결된 셀 6 5" xfId="3396"/>
    <cellStyle name="연결된 셀 6 6" xfId="3397"/>
    <cellStyle name="연결된 셀 6 7" xfId="3398"/>
    <cellStyle name="연결된 셀 6 8" xfId="3399"/>
    <cellStyle name="연결된 셀 7" xfId="3400"/>
    <cellStyle name="연결된 셀 7 2" xfId="3401"/>
    <cellStyle name="연결된 셀 8" xfId="3402"/>
    <cellStyle name="연결된 셀 8 2" xfId="3403"/>
    <cellStyle name="연결된 셀 9" xfId="3404"/>
    <cellStyle name="연결된 셀 9 2" xfId="3405"/>
    <cellStyle name="요약 10" xfId="3406"/>
    <cellStyle name="요약 10 2" xfId="3407"/>
    <cellStyle name="요약 11" xfId="3408"/>
    <cellStyle name="요약 11 2" xfId="3409"/>
    <cellStyle name="요약 12" xfId="3410"/>
    <cellStyle name="요약 13" xfId="3411"/>
    <cellStyle name="요약 14" xfId="3412"/>
    <cellStyle name="요약 15" xfId="3413"/>
    <cellStyle name="요약 16" xfId="3414"/>
    <cellStyle name="요약 17" xfId="3415"/>
    <cellStyle name="요약 18" xfId="3416"/>
    <cellStyle name="요약 19" xfId="3417"/>
    <cellStyle name="요약 2" xfId="3418"/>
    <cellStyle name="요약 2 10" xfId="3419"/>
    <cellStyle name="요약 2 2" xfId="3420"/>
    <cellStyle name="요약 2 2 2" xfId="3421"/>
    <cellStyle name="요약 2 2 3" xfId="3422"/>
    <cellStyle name="요약 2 3" xfId="3423"/>
    <cellStyle name="요약 2 4" xfId="3424"/>
    <cellStyle name="요약 2 5" xfId="3425"/>
    <cellStyle name="요약 2 6" xfId="3426"/>
    <cellStyle name="요약 2 7" xfId="3427"/>
    <cellStyle name="요약 2 8" xfId="3428"/>
    <cellStyle name="요약 2 9" xfId="3429"/>
    <cellStyle name="요약 20" xfId="3430"/>
    <cellStyle name="요약 21" xfId="3431"/>
    <cellStyle name="요약 22" xfId="3432"/>
    <cellStyle name="요약 23" xfId="3433"/>
    <cellStyle name="요약 24" xfId="3434"/>
    <cellStyle name="요약 25" xfId="3435"/>
    <cellStyle name="요약 3" xfId="3436"/>
    <cellStyle name="요약 3 10" xfId="3437"/>
    <cellStyle name="요약 3 2" xfId="3438"/>
    <cellStyle name="요약 3 3" xfId="3439"/>
    <cellStyle name="요약 3 4" xfId="3440"/>
    <cellStyle name="요약 3 5" xfId="3441"/>
    <cellStyle name="요약 3 6" xfId="3442"/>
    <cellStyle name="요약 3 7" xfId="3443"/>
    <cellStyle name="요약 3 8" xfId="3444"/>
    <cellStyle name="요약 3 9" xfId="3445"/>
    <cellStyle name="요약 4" xfId="3446"/>
    <cellStyle name="요약 4 2" xfId="3447"/>
    <cellStyle name="요약 4 3" xfId="3448"/>
    <cellStyle name="요약 4 4" xfId="3449"/>
    <cellStyle name="요약 4 5" xfId="3450"/>
    <cellStyle name="요약 4 6" xfId="3451"/>
    <cellStyle name="요약 4 7" xfId="3452"/>
    <cellStyle name="요약 4 8" xfId="3453"/>
    <cellStyle name="요약 5" xfId="3454"/>
    <cellStyle name="요약 5 2" xfId="3455"/>
    <cellStyle name="요약 5 3" xfId="3456"/>
    <cellStyle name="요약 5 4" xfId="3457"/>
    <cellStyle name="요약 5 5" xfId="3458"/>
    <cellStyle name="요약 5 6" xfId="3459"/>
    <cellStyle name="요약 5 7" xfId="3460"/>
    <cellStyle name="요약 5 8" xfId="3461"/>
    <cellStyle name="요약 6" xfId="3462"/>
    <cellStyle name="요약 6 2" xfId="3463"/>
    <cellStyle name="요약 6 3" xfId="3464"/>
    <cellStyle name="요약 6 4" xfId="3465"/>
    <cellStyle name="요약 6 5" xfId="3466"/>
    <cellStyle name="요약 6 6" xfId="3467"/>
    <cellStyle name="요약 6 7" xfId="3468"/>
    <cellStyle name="요약 6 8" xfId="3469"/>
    <cellStyle name="요약 7" xfId="3470"/>
    <cellStyle name="요약 7 2" xfId="3471"/>
    <cellStyle name="요약 8" xfId="3472"/>
    <cellStyle name="요약 8 2" xfId="3473"/>
    <cellStyle name="요약 9" xfId="3474"/>
    <cellStyle name="요약 9 2" xfId="3475"/>
    <cellStyle name="一般_GARMENT STEP FORM HK" xfId="3476"/>
    <cellStyle name="입력 10" xfId="3477"/>
    <cellStyle name="입력 10 2" xfId="3478"/>
    <cellStyle name="입력 11" xfId="3479"/>
    <cellStyle name="입력 11 2" xfId="3480"/>
    <cellStyle name="입력 12" xfId="3481"/>
    <cellStyle name="입력 13" xfId="3482"/>
    <cellStyle name="입력 14" xfId="3483"/>
    <cellStyle name="입력 15" xfId="3484"/>
    <cellStyle name="입력 16" xfId="3485"/>
    <cellStyle name="입력 17" xfId="3486"/>
    <cellStyle name="입력 18" xfId="3487"/>
    <cellStyle name="입력 19" xfId="3488"/>
    <cellStyle name="입력 2" xfId="3489"/>
    <cellStyle name="입력 2 10" xfId="3490"/>
    <cellStyle name="입력 2 2" xfId="3491"/>
    <cellStyle name="입력 2 2 2" xfId="3492"/>
    <cellStyle name="입력 2 2 3" xfId="3493"/>
    <cellStyle name="입력 2 3" xfId="3494"/>
    <cellStyle name="입력 2 4" xfId="3495"/>
    <cellStyle name="입력 2 5" xfId="3496"/>
    <cellStyle name="입력 2 6" xfId="3497"/>
    <cellStyle name="입력 2 7" xfId="3498"/>
    <cellStyle name="입력 2 8" xfId="3499"/>
    <cellStyle name="입력 2 9" xfId="3500"/>
    <cellStyle name="입력 20" xfId="3501"/>
    <cellStyle name="입력 21" xfId="3502"/>
    <cellStyle name="입력 22" xfId="3503"/>
    <cellStyle name="입력 23" xfId="3504"/>
    <cellStyle name="입력 24" xfId="3505"/>
    <cellStyle name="입력 25" xfId="3506"/>
    <cellStyle name="입력 3" xfId="3507"/>
    <cellStyle name="입력 3 10" xfId="3508"/>
    <cellStyle name="입력 3 2" xfId="3509"/>
    <cellStyle name="입력 3 3" xfId="3510"/>
    <cellStyle name="입력 3 4" xfId="3511"/>
    <cellStyle name="입력 3 5" xfId="3512"/>
    <cellStyle name="입력 3 6" xfId="3513"/>
    <cellStyle name="입력 3 7" xfId="3514"/>
    <cellStyle name="입력 3 8" xfId="3515"/>
    <cellStyle name="입력 3 9" xfId="3516"/>
    <cellStyle name="입력 4" xfId="3517"/>
    <cellStyle name="입력 4 2" xfId="3518"/>
    <cellStyle name="입력 4 3" xfId="3519"/>
    <cellStyle name="입력 4 4" xfId="3520"/>
    <cellStyle name="입력 4 5" xfId="3521"/>
    <cellStyle name="입력 4 6" xfId="3522"/>
    <cellStyle name="입력 4 7" xfId="3523"/>
    <cellStyle name="입력 4 8" xfId="3524"/>
    <cellStyle name="입력 5" xfId="3525"/>
    <cellStyle name="입력 5 2" xfId="3526"/>
    <cellStyle name="입력 5 3" xfId="3527"/>
    <cellStyle name="입력 5 4" xfId="3528"/>
    <cellStyle name="입력 5 5" xfId="3529"/>
    <cellStyle name="입력 5 6" xfId="3530"/>
    <cellStyle name="입력 5 7" xfId="3531"/>
    <cellStyle name="입력 5 8" xfId="3532"/>
    <cellStyle name="입력 6" xfId="3533"/>
    <cellStyle name="입력 6 2" xfId="3534"/>
    <cellStyle name="입력 6 3" xfId="3535"/>
    <cellStyle name="입력 6 4" xfId="3536"/>
    <cellStyle name="입력 6 5" xfId="3537"/>
    <cellStyle name="입력 6 6" xfId="3538"/>
    <cellStyle name="입력 6 7" xfId="3539"/>
    <cellStyle name="입력 6 8" xfId="3540"/>
    <cellStyle name="입력 7" xfId="3541"/>
    <cellStyle name="입력 7 2" xfId="3542"/>
    <cellStyle name="입력 8" xfId="3543"/>
    <cellStyle name="입력 8 2" xfId="3544"/>
    <cellStyle name="입력 9" xfId="3545"/>
    <cellStyle name="입력 9 2" xfId="3546"/>
    <cellStyle name="자리수" xfId="3547"/>
    <cellStyle name="자리수0" xfId="3548"/>
    <cellStyle name="제목 1 10" xfId="3549"/>
    <cellStyle name="제목 1 10 2" xfId="3550"/>
    <cellStyle name="제목 1 11" xfId="3551"/>
    <cellStyle name="제목 1 11 2" xfId="3552"/>
    <cellStyle name="제목 1 12" xfId="3553"/>
    <cellStyle name="제목 1 13" xfId="3554"/>
    <cellStyle name="제목 1 14" xfId="3555"/>
    <cellStyle name="제목 1 15" xfId="3556"/>
    <cellStyle name="제목 1 16" xfId="3557"/>
    <cellStyle name="제목 1 17" xfId="3558"/>
    <cellStyle name="제목 1 18" xfId="3559"/>
    <cellStyle name="제목 1 19" xfId="3560"/>
    <cellStyle name="제목 1 2" xfId="3561"/>
    <cellStyle name="제목 1 2 10" xfId="3562"/>
    <cellStyle name="제목 1 2 2" xfId="3563"/>
    <cellStyle name="제목 1 2 2 2" xfId="3564"/>
    <cellStyle name="제목 1 2 2 3" xfId="3565"/>
    <cellStyle name="제목 1 2 3" xfId="3566"/>
    <cellStyle name="제목 1 2 4" xfId="3567"/>
    <cellStyle name="제목 1 2 5" xfId="3568"/>
    <cellStyle name="제목 1 2 6" xfId="3569"/>
    <cellStyle name="제목 1 2 7" xfId="3570"/>
    <cellStyle name="제목 1 2 8" xfId="3571"/>
    <cellStyle name="제목 1 2 9" xfId="3572"/>
    <cellStyle name="제목 1 20" xfId="3573"/>
    <cellStyle name="제목 1 21" xfId="3574"/>
    <cellStyle name="제목 1 22" xfId="3575"/>
    <cellStyle name="제목 1 23" xfId="3576"/>
    <cellStyle name="제목 1 24" xfId="3577"/>
    <cellStyle name="제목 1 25" xfId="3578"/>
    <cellStyle name="제목 1 3" xfId="3579"/>
    <cellStyle name="제목 1 3 10" xfId="3580"/>
    <cellStyle name="제목 1 3 2" xfId="3581"/>
    <cellStyle name="제목 1 3 3" xfId="3582"/>
    <cellStyle name="제목 1 3 4" xfId="3583"/>
    <cellStyle name="제목 1 3 5" xfId="3584"/>
    <cellStyle name="제목 1 3 6" xfId="3585"/>
    <cellStyle name="제목 1 3 7" xfId="3586"/>
    <cellStyle name="제목 1 3 8" xfId="3587"/>
    <cellStyle name="제목 1 3 9" xfId="3588"/>
    <cellStyle name="제목 1 4" xfId="3589"/>
    <cellStyle name="제목 1 4 2" xfId="3590"/>
    <cellStyle name="제목 1 4 3" xfId="3591"/>
    <cellStyle name="제목 1 4 4" xfId="3592"/>
    <cellStyle name="제목 1 4 5" xfId="3593"/>
    <cellStyle name="제목 1 4 6" xfId="3594"/>
    <cellStyle name="제목 1 4 7" xfId="3595"/>
    <cellStyle name="제목 1 4 8" xfId="3596"/>
    <cellStyle name="제목 1 5" xfId="3597"/>
    <cellStyle name="제목 1 5 2" xfId="3598"/>
    <cellStyle name="제목 1 5 3" xfId="3599"/>
    <cellStyle name="제목 1 5 4" xfId="3600"/>
    <cellStyle name="제목 1 5 5" xfId="3601"/>
    <cellStyle name="제목 1 5 6" xfId="3602"/>
    <cellStyle name="제목 1 5 7" xfId="3603"/>
    <cellStyle name="제목 1 5 8" xfId="3604"/>
    <cellStyle name="제목 1 6" xfId="3605"/>
    <cellStyle name="제목 1 6 2" xfId="3606"/>
    <cellStyle name="제목 1 6 3" xfId="3607"/>
    <cellStyle name="제목 1 6 4" xfId="3608"/>
    <cellStyle name="제목 1 6 5" xfId="3609"/>
    <cellStyle name="제목 1 6 6" xfId="3610"/>
    <cellStyle name="제목 1 6 7" xfId="3611"/>
    <cellStyle name="제목 1 6 8" xfId="3612"/>
    <cellStyle name="제목 1 7" xfId="3613"/>
    <cellStyle name="제목 1 7 2" xfId="3614"/>
    <cellStyle name="제목 1 8" xfId="3615"/>
    <cellStyle name="제목 1 8 2" xfId="3616"/>
    <cellStyle name="제목 1 9" xfId="3617"/>
    <cellStyle name="제목 1 9 2" xfId="3618"/>
    <cellStyle name="제목 10" xfId="3619"/>
    <cellStyle name="제목 10 2" xfId="3620"/>
    <cellStyle name="제목 11" xfId="3621"/>
    <cellStyle name="제목 11 2" xfId="3622"/>
    <cellStyle name="제목 12" xfId="3623"/>
    <cellStyle name="제목 12 2" xfId="3624"/>
    <cellStyle name="제목 13" xfId="3625"/>
    <cellStyle name="제목 13 2" xfId="3626"/>
    <cellStyle name="제목 14" xfId="3627"/>
    <cellStyle name="제목 14 2" xfId="3628"/>
    <cellStyle name="제목 15" xfId="3629"/>
    <cellStyle name="제목 16" xfId="3630"/>
    <cellStyle name="제목 17" xfId="3631"/>
    <cellStyle name="제목 18" xfId="3632"/>
    <cellStyle name="제목 19" xfId="3633"/>
    <cellStyle name="제목 2 10" xfId="3634"/>
    <cellStyle name="제목 2 10 2" xfId="3635"/>
    <cellStyle name="제목 2 11" xfId="3636"/>
    <cellStyle name="제목 2 11 2" xfId="3637"/>
    <cellStyle name="제목 2 12" xfId="3638"/>
    <cellStyle name="제목 2 13" xfId="3639"/>
    <cellStyle name="제목 2 14" xfId="3640"/>
    <cellStyle name="제목 2 15" xfId="3641"/>
    <cellStyle name="제목 2 16" xfId="3642"/>
    <cellStyle name="제목 2 17" xfId="3643"/>
    <cellStyle name="제목 2 18" xfId="3644"/>
    <cellStyle name="제목 2 19" xfId="3645"/>
    <cellStyle name="제목 2 2" xfId="3646"/>
    <cellStyle name="제목 2 2 10" xfId="3647"/>
    <cellStyle name="제목 2 2 2" xfId="3648"/>
    <cellStyle name="제목 2 2 2 2" xfId="3649"/>
    <cellStyle name="제목 2 2 2 3" xfId="3650"/>
    <cellStyle name="제목 2 2 3" xfId="3651"/>
    <cellStyle name="제목 2 2 4" xfId="3652"/>
    <cellStyle name="제목 2 2 5" xfId="3653"/>
    <cellStyle name="제목 2 2 6" xfId="3654"/>
    <cellStyle name="제목 2 2 7" xfId="3655"/>
    <cellStyle name="제목 2 2 8" xfId="3656"/>
    <cellStyle name="제목 2 2 9" xfId="3657"/>
    <cellStyle name="제목 2 20" xfId="3658"/>
    <cellStyle name="제목 2 21" xfId="3659"/>
    <cellStyle name="제목 2 22" xfId="3660"/>
    <cellStyle name="제목 2 23" xfId="3661"/>
    <cellStyle name="제목 2 24" xfId="3662"/>
    <cellStyle name="제목 2 25" xfId="3663"/>
    <cellStyle name="제목 2 3" xfId="3664"/>
    <cellStyle name="제목 2 3 10" xfId="3665"/>
    <cellStyle name="제목 2 3 2" xfId="3666"/>
    <cellStyle name="제목 2 3 3" xfId="3667"/>
    <cellStyle name="제목 2 3 4" xfId="3668"/>
    <cellStyle name="제목 2 3 5" xfId="3669"/>
    <cellStyle name="제목 2 3 6" xfId="3670"/>
    <cellStyle name="제목 2 3 7" xfId="3671"/>
    <cellStyle name="제목 2 3 8" xfId="3672"/>
    <cellStyle name="제목 2 3 9" xfId="3673"/>
    <cellStyle name="제목 2 4" xfId="3674"/>
    <cellStyle name="제목 2 4 2" xfId="3675"/>
    <cellStyle name="제목 2 4 3" xfId="3676"/>
    <cellStyle name="제목 2 4 4" xfId="3677"/>
    <cellStyle name="제목 2 4 5" xfId="3678"/>
    <cellStyle name="제목 2 4 6" xfId="3679"/>
    <cellStyle name="제목 2 4 7" xfId="3680"/>
    <cellStyle name="제목 2 4 8" xfId="3681"/>
    <cellStyle name="제목 2 5" xfId="3682"/>
    <cellStyle name="제목 2 5 2" xfId="3683"/>
    <cellStyle name="제목 2 5 3" xfId="3684"/>
    <cellStyle name="제목 2 5 4" xfId="3685"/>
    <cellStyle name="제목 2 5 5" xfId="3686"/>
    <cellStyle name="제목 2 5 6" xfId="3687"/>
    <cellStyle name="제목 2 5 7" xfId="3688"/>
    <cellStyle name="제목 2 5 8" xfId="3689"/>
    <cellStyle name="제목 2 6" xfId="3690"/>
    <cellStyle name="제목 2 6 2" xfId="3691"/>
    <cellStyle name="제목 2 6 3" xfId="3692"/>
    <cellStyle name="제목 2 6 4" xfId="3693"/>
    <cellStyle name="제목 2 6 5" xfId="3694"/>
    <cellStyle name="제목 2 6 6" xfId="3695"/>
    <cellStyle name="제목 2 6 7" xfId="3696"/>
    <cellStyle name="제목 2 6 8" xfId="3697"/>
    <cellStyle name="제목 2 7" xfId="3698"/>
    <cellStyle name="제목 2 7 2" xfId="3699"/>
    <cellStyle name="제목 2 8" xfId="3700"/>
    <cellStyle name="제목 2 8 2" xfId="3701"/>
    <cellStyle name="제목 2 9" xfId="3702"/>
    <cellStyle name="제목 2 9 2" xfId="3703"/>
    <cellStyle name="제목 20" xfId="3704"/>
    <cellStyle name="제목 21" xfId="3705"/>
    <cellStyle name="제목 22" xfId="3706"/>
    <cellStyle name="제목 23" xfId="3707"/>
    <cellStyle name="제목 24" xfId="3708"/>
    <cellStyle name="제목 25" xfId="3709"/>
    <cellStyle name="제목 26" xfId="3710"/>
    <cellStyle name="제목 27" xfId="3711"/>
    <cellStyle name="제목 28" xfId="3712"/>
    <cellStyle name="제목 3 10" xfId="3713"/>
    <cellStyle name="제목 3 10 2" xfId="3714"/>
    <cellStyle name="제목 3 11" xfId="3715"/>
    <cellStyle name="제목 3 11 2" xfId="3716"/>
    <cellStyle name="제목 3 12" xfId="3717"/>
    <cellStyle name="제목 3 13" xfId="3718"/>
    <cellStyle name="제목 3 14" xfId="3719"/>
    <cellStyle name="제목 3 15" xfId="3720"/>
    <cellStyle name="제목 3 16" xfId="3721"/>
    <cellStyle name="제목 3 17" xfId="3722"/>
    <cellStyle name="제목 3 18" xfId="3723"/>
    <cellStyle name="제목 3 19" xfId="3724"/>
    <cellStyle name="제목 3 2" xfId="3725"/>
    <cellStyle name="제목 3 2 10" xfId="3726"/>
    <cellStyle name="제목 3 2 2" xfId="3727"/>
    <cellStyle name="제목 3 2 2 2" xfId="3728"/>
    <cellStyle name="제목 3 2 2 3" xfId="3729"/>
    <cellStyle name="제목 3 2 3" xfId="3730"/>
    <cellStyle name="제목 3 2 4" xfId="3731"/>
    <cellStyle name="제목 3 2 5" xfId="3732"/>
    <cellStyle name="제목 3 2 6" xfId="3733"/>
    <cellStyle name="제목 3 2 7" xfId="3734"/>
    <cellStyle name="제목 3 2 8" xfId="3735"/>
    <cellStyle name="제목 3 2 9" xfId="3736"/>
    <cellStyle name="제목 3 20" xfId="3737"/>
    <cellStyle name="제목 3 21" xfId="3738"/>
    <cellStyle name="제목 3 22" xfId="3739"/>
    <cellStyle name="제목 3 23" xfId="3740"/>
    <cellStyle name="제목 3 24" xfId="3741"/>
    <cellStyle name="제목 3 25" xfId="3742"/>
    <cellStyle name="제목 3 3" xfId="3743"/>
    <cellStyle name="제목 3 3 10" xfId="3744"/>
    <cellStyle name="제목 3 3 2" xfId="3745"/>
    <cellStyle name="제목 3 3 3" xfId="3746"/>
    <cellStyle name="제목 3 3 4" xfId="3747"/>
    <cellStyle name="제목 3 3 5" xfId="3748"/>
    <cellStyle name="제목 3 3 6" xfId="3749"/>
    <cellStyle name="제목 3 3 7" xfId="3750"/>
    <cellStyle name="제목 3 3 8" xfId="3751"/>
    <cellStyle name="제목 3 3 9" xfId="3752"/>
    <cellStyle name="제목 3 4" xfId="3753"/>
    <cellStyle name="제목 3 4 2" xfId="3754"/>
    <cellStyle name="제목 3 4 3" xfId="3755"/>
    <cellStyle name="제목 3 4 4" xfId="3756"/>
    <cellStyle name="제목 3 4 5" xfId="3757"/>
    <cellStyle name="제목 3 4 6" xfId="3758"/>
    <cellStyle name="제목 3 4 7" xfId="3759"/>
    <cellStyle name="제목 3 4 8" xfId="3760"/>
    <cellStyle name="제목 3 5" xfId="3761"/>
    <cellStyle name="제목 3 5 2" xfId="3762"/>
    <cellStyle name="제목 3 5 3" xfId="3763"/>
    <cellStyle name="제목 3 5 4" xfId="3764"/>
    <cellStyle name="제목 3 5 5" xfId="3765"/>
    <cellStyle name="제목 3 5 6" xfId="3766"/>
    <cellStyle name="제목 3 5 7" xfId="3767"/>
    <cellStyle name="제목 3 5 8" xfId="3768"/>
    <cellStyle name="제목 3 6" xfId="3769"/>
    <cellStyle name="제목 3 6 2" xfId="3770"/>
    <cellStyle name="제목 3 6 3" xfId="3771"/>
    <cellStyle name="제목 3 6 4" xfId="3772"/>
    <cellStyle name="제목 3 6 5" xfId="3773"/>
    <cellStyle name="제목 3 6 6" xfId="3774"/>
    <cellStyle name="제목 3 6 7" xfId="3775"/>
    <cellStyle name="제목 3 6 8" xfId="3776"/>
    <cellStyle name="제목 3 7" xfId="3777"/>
    <cellStyle name="제목 3 7 2" xfId="3778"/>
    <cellStyle name="제목 3 8" xfId="3779"/>
    <cellStyle name="제목 3 8 2" xfId="3780"/>
    <cellStyle name="제목 3 9" xfId="3781"/>
    <cellStyle name="제목 3 9 2" xfId="3782"/>
    <cellStyle name="제목 4 10" xfId="3783"/>
    <cellStyle name="제목 4 10 2" xfId="3784"/>
    <cellStyle name="제목 4 11" xfId="3785"/>
    <cellStyle name="제목 4 11 2" xfId="3786"/>
    <cellStyle name="제목 4 12" xfId="3787"/>
    <cellStyle name="제목 4 13" xfId="3788"/>
    <cellStyle name="제목 4 14" xfId="3789"/>
    <cellStyle name="제목 4 15" xfId="3790"/>
    <cellStyle name="제목 4 16" xfId="3791"/>
    <cellStyle name="제목 4 17" xfId="3792"/>
    <cellStyle name="제목 4 18" xfId="3793"/>
    <cellStyle name="제목 4 19" xfId="3794"/>
    <cellStyle name="제목 4 2" xfId="3795"/>
    <cellStyle name="제목 4 2 10" xfId="3796"/>
    <cellStyle name="제목 4 2 2" xfId="3797"/>
    <cellStyle name="제목 4 2 2 2" xfId="3798"/>
    <cellStyle name="제목 4 2 2 3" xfId="3799"/>
    <cellStyle name="제목 4 2 3" xfId="3800"/>
    <cellStyle name="제목 4 2 4" xfId="3801"/>
    <cellStyle name="제목 4 2 5" xfId="3802"/>
    <cellStyle name="제목 4 2 6" xfId="3803"/>
    <cellStyle name="제목 4 2 7" xfId="3804"/>
    <cellStyle name="제목 4 2 8" xfId="3805"/>
    <cellStyle name="제목 4 2 9" xfId="3806"/>
    <cellStyle name="제목 4 20" xfId="3807"/>
    <cellStyle name="제목 4 21" xfId="3808"/>
    <cellStyle name="제목 4 22" xfId="3809"/>
    <cellStyle name="제목 4 23" xfId="3810"/>
    <cellStyle name="제목 4 24" xfId="3811"/>
    <cellStyle name="제목 4 25" xfId="3812"/>
    <cellStyle name="제목 4 3" xfId="3813"/>
    <cellStyle name="제목 4 3 10" xfId="3814"/>
    <cellStyle name="제목 4 3 2" xfId="3815"/>
    <cellStyle name="제목 4 3 3" xfId="3816"/>
    <cellStyle name="제목 4 3 4" xfId="3817"/>
    <cellStyle name="제목 4 3 5" xfId="3818"/>
    <cellStyle name="제목 4 3 6" xfId="3819"/>
    <cellStyle name="제목 4 3 7" xfId="3820"/>
    <cellStyle name="제목 4 3 8" xfId="3821"/>
    <cellStyle name="제목 4 3 9" xfId="3822"/>
    <cellStyle name="제목 4 4" xfId="3823"/>
    <cellStyle name="제목 4 4 2" xfId="3824"/>
    <cellStyle name="제목 4 4 3" xfId="3825"/>
    <cellStyle name="제목 4 4 4" xfId="3826"/>
    <cellStyle name="제목 4 4 5" xfId="3827"/>
    <cellStyle name="제목 4 4 6" xfId="3828"/>
    <cellStyle name="제목 4 4 7" xfId="3829"/>
    <cellStyle name="제목 4 4 8" xfId="3830"/>
    <cellStyle name="제목 4 5" xfId="3831"/>
    <cellStyle name="제목 4 5 2" xfId="3832"/>
    <cellStyle name="제목 4 5 3" xfId="3833"/>
    <cellStyle name="제목 4 5 4" xfId="3834"/>
    <cellStyle name="제목 4 5 5" xfId="3835"/>
    <cellStyle name="제목 4 5 6" xfId="3836"/>
    <cellStyle name="제목 4 5 7" xfId="3837"/>
    <cellStyle name="제목 4 5 8" xfId="3838"/>
    <cellStyle name="제목 4 6" xfId="3839"/>
    <cellStyle name="제목 4 6 2" xfId="3840"/>
    <cellStyle name="제목 4 6 3" xfId="3841"/>
    <cellStyle name="제목 4 6 4" xfId="3842"/>
    <cellStyle name="제목 4 6 5" xfId="3843"/>
    <cellStyle name="제목 4 6 6" xfId="3844"/>
    <cellStyle name="제목 4 6 7" xfId="3845"/>
    <cellStyle name="제목 4 6 8" xfId="3846"/>
    <cellStyle name="제목 4 7" xfId="3847"/>
    <cellStyle name="제목 4 7 2" xfId="3848"/>
    <cellStyle name="제목 4 8" xfId="3849"/>
    <cellStyle name="제목 4 8 2" xfId="3850"/>
    <cellStyle name="제목 4 9" xfId="3851"/>
    <cellStyle name="제목 4 9 2" xfId="3852"/>
    <cellStyle name="제목 5" xfId="3853"/>
    <cellStyle name="제목 5 10" xfId="3854"/>
    <cellStyle name="제목 5 2" xfId="3855"/>
    <cellStyle name="제목 5 2 2" xfId="3856"/>
    <cellStyle name="제목 5 2 3" xfId="3857"/>
    <cellStyle name="제목 5 3" xfId="3858"/>
    <cellStyle name="제목 5 4" xfId="3859"/>
    <cellStyle name="제목 5 5" xfId="3860"/>
    <cellStyle name="제목 5 6" xfId="3861"/>
    <cellStyle name="제목 5 7" xfId="3862"/>
    <cellStyle name="제목 5 8" xfId="3863"/>
    <cellStyle name="제목 5 9" xfId="3864"/>
    <cellStyle name="제목 6" xfId="3865"/>
    <cellStyle name="제목 6 10" xfId="3866"/>
    <cellStyle name="제목 6 2" xfId="3867"/>
    <cellStyle name="제목 6 3" xfId="3868"/>
    <cellStyle name="제목 6 4" xfId="3869"/>
    <cellStyle name="제목 6 5" xfId="3870"/>
    <cellStyle name="제목 6 6" xfId="3871"/>
    <cellStyle name="제목 6 7" xfId="3872"/>
    <cellStyle name="제목 6 8" xfId="3873"/>
    <cellStyle name="제목 6 9" xfId="3874"/>
    <cellStyle name="제목 7" xfId="3875"/>
    <cellStyle name="제목 7 2" xfId="3876"/>
    <cellStyle name="제목 7 3" xfId="3877"/>
    <cellStyle name="제목 7 4" xfId="3878"/>
    <cellStyle name="제목 7 5" xfId="3879"/>
    <cellStyle name="제목 7 6" xfId="3880"/>
    <cellStyle name="제목 7 7" xfId="3881"/>
    <cellStyle name="제목 7 8" xfId="3882"/>
    <cellStyle name="제목 8" xfId="3883"/>
    <cellStyle name="제목 8 2" xfId="3884"/>
    <cellStyle name="제목 8 3" xfId="3885"/>
    <cellStyle name="제목 8 4" xfId="3886"/>
    <cellStyle name="제목 8 5" xfId="3887"/>
    <cellStyle name="제목 8 6" xfId="3888"/>
    <cellStyle name="제목 8 7" xfId="3889"/>
    <cellStyle name="제목 8 8" xfId="3890"/>
    <cellStyle name="제목 9" xfId="3891"/>
    <cellStyle name="제목 9 2" xfId="3892"/>
    <cellStyle name="제목 9 3" xfId="3893"/>
    <cellStyle name="제목 9 4" xfId="3894"/>
    <cellStyle name="제목 9 5" xfId="3895"/>
    <cellStyle name="제목 9 6" xfId="3896"/>
    <cellStyle name="제목 9 7" xfId="3897"/>
    <cellStyle name="제목 9 8" xfId="3898"/>
    <cellStyle name="제목1" xfId="3899"/>
    <cellStyle name="제목2" xfId="3900"/>
    <cellStyle name="좋음 10" xfId="3901"/>
    <cellStyle name="좋음 10 2" xfId="3902"/>
    <cellStyle name="좋음 11" xfId="3903"/>
    <cellStyle name="좋음 11 2" xfId="3904"/>
    <cellStyle name="좋음 12" xfId="3905"/>
    <cellStyle name="좋음 13" xfId="3906"/>
    <cellStyle name="좋음 14" xfId="3907"/>
    <cellStyle name="좋음 15" xfId="3908"/>
    <cellStyle name="좋음 16" xfId="3909"/>
    <cellStyle name="좋음 17" xfId="3910"/>
    <cellStyle name="좋음 18" xfId="3911"/>
    <cellStyle name="좋음 19" xfId="3912"/>
    <cellStyle name="좋음 2" xfId="3913"/>
    <cellStyle name="좋음 2 10" xfId="3914"/>
    <cellStyle name="좋음 2 2" xfId="3915"/>
    <cellStyle name="좋음 2 2 2" xfId="3916"/>
    <cellStyle name="좋음 2 2 3" xfId="3917"/>
    <cellStyle name="좋음 2 3" xfId="3918"/>
    <cellStyle name="좋음 2 4" xfId="3919"/>
    <cellStyle name="좋음 2 5" xfId="3920"/>
    <cellStyle name="좋음 2 6" xfId="3921"/>
    <cellStyle name="좋음 2 7" xfId="3922"/>
    <cellStyle name="좋음 2 8" xfId="3923"/>
    <cellStyle name="좋음 2 9" xfId="3924"/>
    <cellStyle name="좋음 20" xfId="3925"/>
    <cellStyle name="좋음 21" xfId="3926"/>
    <cellStyle name="좋음 22" xfId="3927"/>
    <cellStyle name="좋음 23" xfId="3928"/>
    <cellStyle name="좋음 24" xfId="3929"/>
    <cellStyle name="좋음 25" xfId="3930"/>
    <cellStyle name="좋음 3" xfId="3931"/>
    <cellStyle name="좋음 3 10" xfId="3932"/>
    <cellStyle name="좋음 3 2" xfId="3933"/>
    <cellStyle name="좋음 3 3" xfId="3934"/>
    <cellStyle name="좋음 3 4" xfId="3935"/>
    <cellStyle name="좋음 3 5" xfId="3936"/>
    <cellStyle name="좋음 3 6" xfId="3937"/>
    <cellStyle name="좋음 3 7" xfId="3938"/>
    <cellStyle name="좋음 3 8" xfId="3939"/>
    <cellStyle name="좋음 3 9" xfId="3940"/>
    <cellStyle name="좋음 4" xfId="3941"/>
    <cellStyle name="좋음 4 2" xfId="3942"/>
    <cellStyle name="좋음 4 3" xfId="3943"/>
    <cellStyle name="좋음 4 4" xfId="3944"/>
    <cellStyle name="좋음 4 5" xfId="3945"/>
    <cellStyle name="좋음 4 6" xfId="3946"/>
    <cellStyle name="좋음 4 7" xfId="3947"/>
    <cellStyle name="좋음 4 8" xfId="3948"/>
    <cellStyle name="좋음 5" xfId="3949"/>
    <cellStyle name="좋음 5 2" xfId="3950"/>
    <cellStyle name="좋음 5 3" xfId="3951"/>
    <cellStyle name="좋음 5 4" xfId="3952"/>
    <cellStyle name="좋음 5 5" xfId="3953"/>
    <cellStyle name="좋음 5 6" xfId="3954"/>
    <cellStyle name="좋음 5 7" xfId="3955"/>
    <cellStyle name="좋음 5 8" xfId="3956"/>
    <cellStyle name="좋음 6" xfId="3957"/>
    <cellStyle name="좋음 6 2" xfId="3958"/>
    <cellStyle name="좋음 6 3" xfId="3959"/>
    <cellStyle name="좋음 6 4" xfId="3960"/>
    <cellStyle name="좋음 6 5" xfId="3961"/>
    <cellStyle name="좋음 6 6" xfId="3962"/>
    <cellStyle name="좋음 6 7" xfId="3963"/>
    <cellStyle name="좋음 6 8" xfId="3964"/>
    <cellStyle name="좋음 7" xfId="3965"/>
    <cellStyle name="좋음 7 2" xfId="3966"/>
    <cellStyle name="좋음 8" xfId="3967"/>
    <cellStyle name="좋음 8 2" xfId="3968"/>
    <cellStyle name="좋음 9" xfId="3969"/>
    <cellStyle name="좋음 9 2" xfId="3970"/>
    <cellStyle name="千分位[0]_GARMENT STEP FORM HK" xfId="3971"/>
    <cellStyle name="千分位_GARMENT STEP FORM HK" xfId="3972"/>
    <cellStyle name="출력 10" xfId="3973"/>
    <cellStyle name="출력 10 2" xfId="3974"/>
    <cellStyle name="출력 11" xfId="3975"/>
    <cellStyle name="출력 11 2" xfId="3976"/>
    <cellStyle name="출력 12" xfId="3977"/>
    <cellStyle name="출력 13" xfId="3978"/>
    <cellStyle name="출력 14" xfId="3979"/>
    <cellStyle name="출력 15" xfId="3980"/>
    <cellStyle name="출력 16" xfId="3981"/>
    <cellStyle name="출력 17" xfId="3982"/>
    <cellStyle name="출력 18" xfId="3983"/>
    <cellStyle name="출력 19" xfId="3984"/>
    <cellStyle name="출력 2" xfId="3985"/>
    <cellStyle name="출력 2 10" xfId="3986"/>
    <cellStyle name="출력 2 2" xfId="3987"/>
    <cellStyle name="출력 2 2 2" xfId="3988"/>
    <cellStyle name="출력 2 2 3" xfId="3989"/>
    <cellStyle name="출력 2 3" xfId="3990"/>
    <cellStyle name="출력 2 4" xfId="3991"/>
    <cellStyle name="출력 2 5" xfId="3992"/>
    <cellStyle name="출력 2 6" xfId="3993"/>
    <cellStyle name="출력 2 7" xfId="3994"/>
    <cellStyle name="출력 2 8" xfId="3995"/>
    <cellStyle name="출력 2 9" xfId="3996"/>
    <cellStyle name="출력 20" xfId="3997"/>
    <cellStyle name="출력 21" xfId="3998"/>
    <cellStyle name="출력 22" xfId="3999"/>
    <cellStyle name="출력 23" xfId="4000"/>
    <cellStyle name="출력 24" xfId="4001"/>
    <cellStyle name="출력 25" xfId="4002"/>
    <cellStyle name="출력 3" xfId="4003"/>
    <cellStyle name="출력 3 10" xfId="4004"/>
    <cellStyle name="출력 3 2" xfId="4005"/>
    <cellStyle name="출력 3 3" xfId="4006"/>
    <cellStyle name="출력 3 4" xfId="4007"/>
    <cellStyle name="출력 3 5" xfId="4008"/>
    <cellStyle name="출력 3 6" xfId="4009"/>
    <cellStyle name="출력 3 7" xfId="4010"/>
    <cellStyle name="출력 3 8" xfId="4011"/>
    <cellStyle name="출력 3 9" xfId="4012"/>
    <cellStyle name="출력 4" xfId="4013"/>
    <cellStyle name="출력 4 2" xfId="4014"/>
    <cellStyle name="출력 4 3" xfId="4015"/>
    <cellStyle name="출력 4 4" xfId="4016"/>
    <cellStyle name="출력 4 5" xfId="4017"/>
    <cellStyle name="출력 4 6" xfId="4018"/>
    <cellStyle name="출력 4 7" xfId="4019"/>
    <cellStyle name="출력 4 8" xfId="4020"/>
    <cellStyle name="출력 5" xfId="4021"/>
    <cellStyle name="출력 5 2" xfId="4022"/>
    <cellStyle name="출력 5 3" xfId="4023"/>
    <cellStyle name="출력 5 4" xfId="4024"/>
    <cellStyle name="출력 5 5" xfId="4025"/>
    <cellStyle name="출력 5 6" xfId="4026"/>
    <cellStyle name="출력 5 7" xfId="4027"/>
    <cellStyle name="출력 5 8" xfId="4028"/>
    <cellStyle name="출력 6" xfId="4029"/>
    <cellStyle name="출력 6 2" xfId="4030"/>
    <cellStyle name="출력 6 3" xfId="4031"/>
    <cellStyle name="출력 6 4" xfId="4032"/>
    <cellStyle name="출력 6 5" xfId="4033"/>
    <cellStyle name="출력 6 6" xfId="4034"/>
    <cellStyle name="출력 6 7" xfId="4035"/>
    <cellStyle name="출력 6 8" xfId="4036"/>
    <cellStyle name="출력 7" xfId="4037"/>
    <cellStyle name="출력 7 2" xfId="4038"/>
    <cellStyle name="출력 8" xfId="4039"/>
    <cellStyle name="출력 8 2" xfId="4040"/>
    <cellStyle name="출력 9" xfId="4041"/>
    <cellStyle name="출력 9 2" xfId="4042"/>
    <cellStyle name="콤마 [0]_" xfId="4043"/>
    <cellStyle name="콤마 [2]" xfId="4044"/>
    <cellStyle name="콤마_  종  합  " xfId="4045"/>
    <cellStyle name="통화 [0] 2" xfId="4046"/>
    <cellStyle name="통화 [0] 2 2" xfId="4047"/>
    <cellStyle name="퍼센트" xfId="4048"/>
    <cellStyle name="평" xfId="4049"/>
    <cellStyle name="평_FinancialModel1108(2)" xfId="4050"/>
    <cellStyle name="평_FinancialModel1108(2)_양식_(주)경화_물산업클러스터조성사업타당성조사,기본계획및입찰안내서작성용역" xfId="4051"/>
    <cellStyle name="평_양식_(주)경화_물산업클러스터조성사업타당성조사,기본계획및입찰안내서작성용역" xfId="4052"/>
    <cellStyle name="평_평택STP_01_09_27" xfId="4053"/>
    <cellStyle name="평_평택STP_01_09_27_FinancialModel1108" xfId="4054"/>
    <cellStyle name="평_평택STP_01_09_27_FinancialModel1108_FinancialModel1108(2)" xfId="4055"/>
    <cellStyle name="평_평택STP_01_09_27_FinancialModel1108_FinancialModel1108(2)_양식_(주)경화_물산업클러스터조성사업타당성조사,기본계획및입찰안내서작성용역" xfId="4056"/>
    <cellStyle name="평_평택STP_01_09_27_FinancialModel1108_양식_(주)경화_물산업클러스터조성사업타당성조사,기본계획및입찰안내서작성용역" xfId="4057"/>
    <cellStyle name="평_평택STP_01_09_27_Pt" xfId="4058"/>
    <cellStyle name="평_평택STP_01_09_27_Pt_FinancialModel1108(2)" xfId="4059"/>
    <cellStyle name="평_평택STP_01_09_27_Pt_FinancialModel1108(2)_양식_(주)경화_물산업클러스터조성사업타당성조사,기본계획및입찰안내서작성용역" xfId="4060"/>
    <cellStyle name="평_평택STP_01_09_27_Pt_양식_(주)경화_물산업클러스터조성사업타당성조사,기본계획및입찰안내서작성용역" xfId="4061"/>
    <cellStyle name="평_평택STP_01_09_27_양식_(주)경화_물산업클러스터조성사업타당성조사,기본계획및입찰안내서작성용역" xfId="4062"/>
    <cellStyle name="표준" xfId="0" builtinId="0"/>
    <cellStyle name="표준 10" xfId="4063"/>
    <cellStyle name="표준 10 2" xfId="4064"/>
    <cellStyle name="표준 11" xfId="4065"/>
    <cellStyle name="표준 11 2" xfId="4066"/>
    <cellStyle name="표준 12" xfId="4067"/>
    <cellStyle name="표준 12 10 2 2" xfId="4068"/>
    <cellStyle name="표준 12 2" xfId="4069"/>
    <cellStyle name="표준 12 2 2" xfId="4070"/>
    <cellStyle name="표준 12 2 2 2" xfId="4071"/>
    <cellStyle name="표준 12 2 2 2 2" xfId="4072"/>
    <cellStyle name="표준 12 2 2 2 2 2" xfId="4073"/>
    <cellStyle name="표준 12 2 2 2 2 3" xfId="4074"/>
    <cellStyle name="표준 12 2 2 2 3" xfId="4075"/>
    <cellStyle name="표준 12 2 2 2 4" xfId="4076"/>
    <cellStyle name="표준 12 2 2 2 5" xfId="4077"/>
    <cellStyle name="표준 12 2 2 3" xfId="4078"/>
    <cellStyle name="표준 12 2 2 3 2" xfId="4079"/>
    <cellStyle name="표준 12 2 2 3 3" xfId="4080"/>
    <cellStyle name="표준 12 2 2 4" xfId="4081"/>
    <cellStyle name="표준 12 2 2 5" xfId="4082"/>
    <cellStyle name="표준 12 2 2 6" xfId="4083"/>
    <cellStyle name="표준 12 2 3" xfId="4084"/>
    <cellStyle name="표준 12 2 3 2" xfId="4085"/>
    <cellStyle name="표준 12 2 3 2 2" xfId="4086"/>
    <cellStyle name="표준 12 2 3 2 3" xfId="4087"/>
    <cellStyle name="표준 12 2 3 3" xfId="4088"/>
    <cellStyle name="표준 12 2 3 4" xfId="4089"/>
    <cellStyle name="표준 12 2 3 5" xfId="4090"/>
    <cellStyle name="표준 12 2 4" xfId="4091"/>
    <cellStyle name="표준 12 2 4 2" xfId="4092"/>
    <cellStyle name="표준 12 2 4 3" xfId="4093"/>
    <cellStyle name="표준 12 2 5" xfId="4094"/>
    <cellStyle name="표준 12 2 6" xfId="4095"/>
    <cellStyle name="표준 12 2 7" xfId="4096"/>
    <cellStyle name="표준 12 3" xfId="4097"/>
    <cellStyle name="표준 12 3 2" xfId="4098"/>
    <cellStyle name="표준 12 3 2 2" xfId="4099"/>
    <cellStyle name="표준 12 3 2 2 2" xfId="4100"/>
    <cellStyle name="표준 12 3 2 2 2 2" xfId="4101"/>
    <cellStyle name="표준 12 3 2 2 2 3" xfId="4102"/>
    <cellStyle name="표준 12 3 2 2 3" xfId="4103"/>
    <cellStyle name="표준 12 3 2 2 4" xfId="4104"/>
    <cellStyle name="표준 12 3 2 2 5" xfId="4105"/>
    <cellStyle name="표준 12 3 2 3" xfId="4106"/>
    <cellStyle name="표준 12 3 2 3 2" xfId="4107"/>
    <cellStyle name="표준 12 3 2 3 3" xfId="4108"/>
    <cellStyle name="표준 12 3 2 4" xfId="4109"/>
    <cellStyle name="표준 12 3 2 5" xfId="4110"/>
    <cellStyle name="표준 12 3 2 6" xfId="4111"/>
    <cellStyle name="표준 12 3 3" xfId="4112"/>
    <cellStyle name="표준 12 3 3 2" xfId="4113"/>
    <cellStyle name="표준 12 3 3 2 2" xfId="4114"/>
    <cellStyle name="표준 12 3 3 2 3" xfId="4115"/>
    <cellStyle name="표준 12 3 3 3" xfId="4116"/>
    <cellStyle name="표준 12 3 3 4" xfId="4117"/>
    <cellStyle name="표준 12 3 3 5" xfId="4118"/>
    <cellStyle name="표준 12 3 4" xfId="4119"/>
    <cellStyle name="표준 12 3 4 2" xfId="4120"/>
    <cellStyle name="표준 12 3 4 3" xfId="4121"/>
    <cellStyle name="표준 12 3 5" xfId="4122"/>
    <cellStyle name="표준 12 3 6" xfId="4123"/>
    <cellStyle name="표준 12 3 7" xfId="4124"/>
    <cellStyle name="표준 12 4" xfId="4125"/>
    <cellStyle name="표준 12 4 2" xfId="4126"/>
    <cellStyle name="표준 12 4 2 2" xfId="4127"/>
    <cellStyle name="표준 12 4 2 2 2" xfId="4128"/>
    <cellStyle name="표준 12 4 2 2 3" xfId="4129"/>
    <cellStyle name="표준 12 4 2 3" xfId="4130"/>
    <cellStyle name="표준 12 4 2 4" xfId="4131"/>
    <cellStyle name="표준 12 4 2 5" xfId="4132"/>
    <cellStyle name="표준 12 4 3" xfId="4133"/>
    <cellStyle name="표준 12 4 3 2" xfId="4134"/>
    <cellStyle name="표준 12 4 3 3" xfId="4135"/>
    <cellStyle name="표준 12 4 4" xfId="4136"/>
    <cellStyle name="표준 12 4 5" xfId="4137"/>
    <cellStyle name="표준 12 4 6" xfId="4138"/>
    <cellStyle name="표준 12 5" xfId="4139"/>
    <cellStyle name="표준 12 5 2" xfId="4140"/>
    <cellStyle name="표준 12 5 2 2" xfId="4141"/>
    <cellStyle name="표준 12 5 2 3" xfId="4142"/>
    <cellStyle name="표준 12 5 3" xfId="4143"/>
    <cellStyle name="표준 12 5 4" xfId="4144"/>
    <cellStyle name="표준 12 5 5" xfId="4145"/>
    <cellStyle name="표준 12 6" xfId="4146"/>
    <cellStyle name="표준 12 6 2" xfId="4147"/>
    <cellStyle name="표준 12 6 3" xfId="4148"/>
    <cellStyle name="표준 12 7" xfId="4149"/>
    <cellStyle name="표준 12 8" xfId="4150"/>
    <cellStyle name="표준 12 9" xfId="4151"/>
    <cellStyle name="표준 13" xfId="4152"/>
    <cellStyle name="표준 13 2" xfId="4153"/>
    <cellStyle name="표준 13 2 2" xfId="4154"/>
    <cellStyle name="표준 13 2 2 2" xfId="4155"/>
    <cellStyle name="표준 13 2 2 2 2" xfId="4156"/>
    <cellStyle name="표준 13 2 2 2 2 2" xfId="4157"/>
    <cellStyle name="표준 13 2 2 2 2 3" xfId="4158"/>
    <cellStyle name="표준 13 2 2 2 3" xfId="4159"/>
    <cellStyle name="표준 13 2 2 2 4" xfId="4160"/>
    <cellStyle name="표준 13 2 2 2 5" xfId="4161"/>
    <cellStyle name="표준 13 2 2 3" xfId="4162"/>
    <cellStyle name="표준 13 2 2 3 2" xfId="4163"/>
    <cellStyle name="표준 13 2 2 3 3" xfId="4164"/>
    <cellStyle name="표준 13 2 2 4" xfId="4165"/>
    <cellStyle name="표준 13 2 2 5" xfId="4166"/>
    <cellStyle name="표준 13 2 2 6" xfId="4167"/>
    <cellStyle name="표준 13 2 3" xfId="4168"/>
    <cellStyle name="표준 13 2 3 2" xfId="4169"/>
    <cellStyle name="표준 13 2 3 2 2" xfId="4170"/>
    <cellStyle name="표준 13 2 3 2 3" xfId="4171"/>
    <cellStyle name="표준 13 2 3 3" xfId="4172"/>
    <cellStyle name="표준 13 2 3 4" xfId="4173"/>
    <cellStyle name="표준 13 2 3 5" xfId="4174"/>
    <cellStyle name="표준 13 2 4" xfId="4175"/>
    <cellStyle name="표준 13 2 4 2" xfId="4176"/>
    <cellStyle name="표준 13 2 4 3" xfId="4177"/>
    <cellStyle name="표준 13 2 5" xfId="4178"/>
    <cellStyle name="표준 13 2 6" xfId="4179"/>
    <cellStyle name="표준 13 2 7" xfId="4180"/>
    <cellStyle name="표준 13 3" xfId="4181"/>
    <cellStyle name="표준 13 3 2" xfId="4182"/>
    <cellStyle name="표준 13 3 2 2" xfId="4183"/>
    <cellStyle name="표준 13 3 2 2 2" xfId="4184"/>
    <cellStyle name="표준 13 3 2 2 2 2" xfId="4185"/>
    <cellStyle name="표준 13 3 2 2 2 3" xfId="4186"/>
    <cellStyle name="표준 13 3 2 2 3" xfId="4187"/>
    <cellStyle name="표준 13 3 2 2 4" xfId="4188"/>
    <cellStyle name="표준 13 3 2 2 5" xfId="4189"/>
    <cellStyle name="표준 13 3 2 3" xfId="4190"/>
    <cellStyle name="표준 13 3 2 3 2" xfId="4191"/>
    <cellStyle name="표준 13 3 2 3 3" xfId="4192"/>
    <cellStyle name="표준 13 3 2 4" xfId="4193"/>
    <cellStyle name="표준 13 3 2 5" xfId="4194"/>
    <cellStyle name="표준 13 3 2 6" xfId="4195"/>
    <cellStyle name="표준 13 3 3" xfId="4196"/>
    <cellStyle name="표준 13 3 3 2" xfId="4197"/>
    <cellStyle name="표준 13 3 3 2 2" xfId="4198"/>
    <cellStyle name="표준 13 3 3 2 3" xfId="4199"/>
    <cellStyle name="표준 13 3 3 3" xfId="4200"/>
    <cellStyle name="표준 13 3 3 4" xfId="4201"/>
    <cellStyle name="표준 13 3 3 5" xfId="4202"/>
    <cellStyle name="표준 13 3 4" xfId="4203"/>
    <cellStyle name="표준 13 3 4 2" xfId="4204"/>
    <cellStyle name="표준 13 3 4 3" xfId="4205"/>
    <cellStyle name="표준 13 3 5" xfId="4206"/>
    <cellStyle name="표준 13 3 6" xfId="4207"/>
    <cellStyle name="표준 13 3 7" xfId="4208"/>
    <cellStyle name="표준 13 4" xfId="4209"/>
    <cellStyle name="표준 13 4 2" xfId="4210"/>
    <cellStyle name="표준 13 4 2 2" xfId="4211"/>
    <cellStyle name="표준 13 4 2 2 2" xfId="4212"/>
    <cellStyle name="표준 13 4 2 2 3" xfId="4213"/>
    <cellStyle name="표준 13 4 2 3" xfId="4214"/>
    <cellStyle name="표준 13 4 2 4" xfId="4215"/>
    <cellStyle name="표준 13 4 2 5" xfId="4216"/>
    <cellStyle name="표준 13 4 3" xfId="4217"/>
    <cellStyle name="표준 13 4 3 2" xfId="4218"/>
    <cellStyle name="표준 13 4 3 3" xfId="4219"/>
    <cellStyle name="표준 13 4 4" xfId="4220"/>
    <cellStyle name="표준 13 4 5" xfId="4221"/>
    <cellStyle name="표준 13 4 6" xfId="4222"/>
    <cellStyle name="표준 13 5" xfId="4223"/>
    <cellStyle name="표준 13 5 2" xfId="4224"/>
    <cellStyle name="표준 13 5 2 2" xfId="4225"/>
    <cellStyle name="표준 13 5 2 3" xfId="4226"/>
    <cellStyle name="표준 13 5 3" xfId="4227"/>
    <cellStyle name="표준 13 5 4" xfId="4228"/>
    <cellStyle name="표준 13 5 5" xfId="4229"/>
    <cellStyle name="표준 13 6" xfId="4230"/>
    <cellStyle name="표준 13 6 2" xfId="4231"/>
    <cellStyle name="표준 13 6 3" xfId="4232"/>
    <cellStyle name="표준 13 7" xfId="4233"/>
    <cellStyle name="표준 13 8" xfId="4234"/>
    <cellStyle name="표준 13 9" xfId="4235"/>
    <cellStyle name="표준 14" xfId="4236"/>
    <cellStyle name="표준 14 2" xfId="4237"/>
    <cellStyle name="표준 15" xfId="4238"/>
    <cellStyle name="표준 15 2" xfId="4239"/>
    <cellStyle name="표준 16" xfId="4240"/>
    <cellStyle name="표준 16 2" xfId="4241"/>
    <cellStyle name="표준 17" xfId="4242"/>
    <cellStyle name="표준 17 2" xfId="4243"/>
    <cellStyle name="표준 18" xfId="4244"/>
    <cellStyle name="표준 18 2" xfId="4245"/>
    <cellStyle name="표준 19" xfId="4246"/>
    <cellStyle name="표준 19 2" xfId="4247"/>
    <cellStyle name="표준 2" xfId="3"/>
    <cellStyle name="표준 2 10" xfId="4248"/>
    <cellStyle name="표준 2 11" xfId="4249"/>
    <cellStyle name="표준 2 12" xfId="4250"/>
    <cellStyle name="표준 2 13" xfId="4251"/>
    <cellStyle name="표준 2 14" xfId="4252"/>
    <cellStyle name="표준 2 15" xfId="4253"/>
    <cellStyle name="표준 2 16" xfId="4254"/>
    <cellStyle name="표준 2 2" xfId="4"/>
    <cellStyle name="표준 2 2 10" xfId="4255"/>
    <cellStyle name="표준 2 2 11" xfId="4256"/>
    <cellStyle name="표준 2 2 12" xfId="4257"/>
    <cellStyle name="표준 2 2 2" xfId="9"/>
    <cellStyle name="표준 2 2 2 2" xfId="4258"/>
    <cellStyle name="표준 2 2 3" xfId="4259"/>
    <cellStyle name="표준 2 2 4" xfId="4260"/>
    <cellStyle name="표준 2 2 5" xfId="4261"/>
    <cellStyle name="표준 2 2 6" xfId="4262"/>
    <cellStyle name="표준 2 2 7" xfId="4263"/>
    <cellStyle name="표준 2 2 8" xfId="4264"/>
    <cellStyle name="표준 2 2 9" xfId="4265"/>
    <cellStyle name="표준 2 3" xfId="4266"/>
    <cellStyle name="표준 2 3 2" xfId="4267"/>
    <cellStyle name="표준 2 4" xfId="4268"/>
    <cellStyle name="표준 2 4 2" xfId="4269"/>
    <cellStyle name="표준 2 4 3" xfId="4270"/>
    <cellStyle name="표준 2 4 4" xfId="4271"/>
    <cellStyle name="표준 2 5" xfId="4272"/>
    <cellStyle name="표준 2 5 2" xfId="4273"/>
    <cellStyle name="표준 2 5 3" xfId="4274"/>
    <cellStyle name="표준 2 6" xfId="4275"/>
    <cellStyle name="표준 2 6 2" xfId="4276"/>
    <cellStyle name="표준 2 6 3" xfId="4277"/>
    <cellStyle name="표준 2 7" xfId="4278"/>
    <cellStyle name="표준 2 8" xfId="4279"/>
    <cellStyle name="표준 2 9" xfId="4280"/>
    <cellStyle name="표준 2_4-다.기술활용실적-근거" xfId="4281"/>
    <cellStyle name="표준 20" xfId="4282"/>
    <cellStyle name="표준 20 2" xfId="4283"/>
    <cellStyle name="표준 20 2 2" xfId="4284"/>
    <cellStyle name="표준 20 2 2 2" xfId="4285"/>
    <cellStyle name="표준 20 2 2 2 2" xfId="4286"/>
    <cellStyle name="표준 20 2 2 2 2 2" xfId="4287"/>
    <cellStyle name="표준 20 2 2 2 2 3" xfId="4288"/>
    <cellStyle name="표준 20 2 2 2 3" xfId="4289"/>
    <cellStyle name="표준 20 2 2 2 4" xfId="4290"/>
    <cellStyle name="표준 20 2 2 2 5" xfId="4291"/>
    <cellStyle name="표준 20 2 2 3" xfId="4292"/>
    <cellStyle name="표준 20 2 2 3 2" xfId="4293"/>
    <cellStyle name="표준 20 2 2 3 3" xfId="4294"/>
    <cellStyle name="표준 20 2 2 4" xfId="4295"/>
    <cellStyle name="표준 20 2 2 5" xfId="4296"/>
    <cellStyle name="표준 20 2 2 6" xfId="4297"/>
    <cellStyle name="표준 20 2 3" xfId="4298"/>
    <cellStyle name="표준 20 2 3 2" xfId="4299"/>
    <cellStyle name="표준 20 2 3 2 2" xfId="4300"/>
    <cellStyle name="표준 20 2 3 2 3" xfId="4301"/>
    <cellStyle name="표준 20 2 3 3" xfId="4302"/>
    <cellStyle name="표준 20 2 3 4" xfId="4303"/>
    <cellStyle name="표준 20 2 3 5" xfId="4304"/>
    <cellStyle name="표준 20 2 4" xfId="4305"/>
    <cellStyle name="표준 20 2 4 2" xfId="4306"/>
    <cellStyle name="표준 20 2 4 3" xfId="4307"/>
    <cellStyle name="표준 20 2 5" xfId="4308"/>
    <cellStyle name="표준 20 2 6" xfId="4309"/>
    <cellStyle name="표준 20 2 7" xfId="4310"/>
    <cellStyle name="표준 20 3" xfId="4311"/>
    <cellStyle name="표준 20 3 2" xfId="4312"/>
    <cellStyle name="표준 20 3 2 2" xfId="4313"/>
    <cellStyle name="표준 20 3 2 2 2" xfId="4314"/>
    <cellStyle name="표준 20 3 2 2 2 2" xfId="4315"/>
    <cellStyle name="표준 20 3 2 2 2 3" xfId="4316"/>
    <cellStyle name="표준 20 3 2 2 3" xfId="4317"/>
    <cellStyle name="표준 20 3 2 2 4" xfId="4318"/>
    <cellStyle name="표준 20 3 2 2 5" xfId="4319"/>
    <cellStyle name="표준 20 3 2 3" xfId="4320"/>
    <cellStyle name="표준 20 3 2 3 2" xfId="4321"/>
    <cellStyle name="표준 20 3 2 3 3" xfId="4322"/>
    <cellStyle name="표준 20 3 2 4" xfId="4323"/>
    <cellStyle name="표준 20 3 2 5" xfId="4324"/>
    <cellStyle name="표준 20 3 2 6" xfId="4325"/>
    <cellStyle name="표준 20 3 3" xfId="4326"/>
    <cellStyle name="표준 20 3 3 2" xfId="4327"/>
    <cellStyle name="표준 20 3 3 2 2" xfId="4328"/>
    <cellStyle name="표준 20 3 3 2 3" xfId="4329"/>
    <cellStyle name="표준 20 3 3 3" xfId="4330"/>
    <cellStyle name="표준 20 3 3 4" xfId="4331"/>
    <cellStyle name="표준 20 3 3 5" xfId="4332"/>
    <cellStyle name="표준 20 3 4" xfId="4333"/>
    <cellStyle name="표준 20 3 4 2" xfId="4334"/>
    <cellStyle name="표준 20 3 4 3" xfId="4335"/>
    <cellStyle name="표준 20 3 5" xfId="4336"/>
    <cellStyle name="표준 20 3 6" xfId="4337"/>
    <cellStyle name="표준 20 3 7" xfId="4338"/>
    <cellStyle name="표준 20 4" xfId="4339"/>
    <cellStyle name="표준 20 4 2" xfId="4340"/>
    <cellStyle name="표준 20 4 2 2" xfId="4341"/>
    <cellStyle name="표준 20 4 2 2 2" xfId="4342"/>
    <cellStyle name="표준 20 4 2 2 3" xfId="4343"/>
    <cellStyle name="표준 20 4 2 3" xfId="4344"/>
    <cellStyle name="표준 20 4 2 4" xfId="4345"/>
    <cellStyle name="표준 20 4 2 5" xfId="4346"/>
    <cellStyle name="표준 20 4 3" xfId="4347"/>
    <cellStyle name="표준 20 4 3 2" xfId="4348"/>
    <cellStyle name="표준 20 4 3 3" xfId="4349"/>
    <cellStyle name="표준 20 4 4" xfId="4350"/>
    <cellStyle name="표준 20 4 5" xfId="4351"/>
    <cellStyle name="표준 20 4 6" xfId="4352"/>
    <cellStyle name="표준 20 5" xfId="4353"/>
    <cellStyle name="표준 20 5 2" xfId="4354"/>
    <cellStyle name="표준 20 5 2 2" xfId="4355"/>
    <cellStyle name="표준 20 5 2 3" xfId="4356"/>
    <cellStyle name="표준 20 5 3" xfId="4357"/>
    <cellStyle name="표준 20 5 4" xfId="4358"/>
    <cellStyle name="표준 20 5 5" xfId="4359"/>
    <cellStyle name="표준 20 6" xfId="4360"/>
    <cellStyle name="표준 20 6 2" xfId="4361"/>
    <cellStyle name="표준 20 6 3" xfId="4362"/>
    <cellStyle name="표준 20 7" xfId="4363"/>
    <cellStyle name="표준 20 8" xfId="4364"/>
    <cellStyle name="표준 20 9" xfId="4365"/>
    <cellStyle name="표준 21" xfId="4366"/>
    <cellStyle name="표준 21 2" xfId="4367"/>
    <cellStyle name="표준 21 2 2" xfId="4368"/>
    <cellStyle name="표준 21 2 2 2" xfId="4369"/>
    <cellStyle name="표준 21 2 2 2 2" xfId="4370"/>
    <cellStyle name="표준 21 2 2 2 3" xfId="4371"/>
    <cellStyle name="표준 21 2 2 3" xfId="4372"/>
    <cellStyle name="표준 21 2 2 4" xfId="4373"/>
    <cellStyle name="표준 21 2 2 5" xfId="4374"/>
    <cellStyle name="표준 21 2 3" xfId="4375"/>
    <cellStyle name="표준 21 2 3 2" xfId="4376"/>
    <cellStyle name="표준 21 2 3 3" xfId="4377"/>
    <cellStyle name="표준 21 2 4" xfId="4378"/>
    <cellStyle name="표준 21 2 5" xfId="4379"/>
    <cellStyle name="표준 21 2 6" xfId="4380"/>
    <cellStyle name="표준 21 3" xfId="4381"/>
    <cellStyle name="표준 21 3 2" xfId="4382"/>
    <cellStyle name="표준 21 3 2 2" xfId="4383"/>
    <cellStyle name="표준 21 3 2 3" xfId="4384"/>
    <cellStyle name="표준 21 3 3" xfId="4385"/>
    <cellStyle name="표준 21 3 4" xfId="4386"/>
    <cellStyle name="표준 21 3 5" xfId="4387"/>
    <cellStyle name="표준 21 4" xfId="4388"/>
    <cellStyle name="표준 21 4 2" xfId="4389"/>
    <cellStyle name="표준 21 4 3" xfId="4390"/>
    <cellStyle name="표준 21 5" xfId="4391"/>
    <cellStyle name="표준 21 6" xfId="4392"/>
    <cellStyle name="표준 21 7" xfId="4393"/>
    <cellStyle name="표준 22" xfId="4394"/>
    <cellStyle name="표준 22 2" xfId="4395"/>
    <cellStyle name="표준 22 2 2" xfId="4396"/>
    <cellStyle name="표준 22 2 2 2" xfId="4397"/>
    <cellStyle name="표준 22 2 2 2 2" xfId="4398"/>
    <cellStyle name="표준 22 2 2 2 3" xfId="4399"/>
    <cellStyle name="표준 22 2 2 3" xfId="4400"/>
    <cellStyle name="표준 22 2 2 4" xfId="4401"/>
    <cellStyle name="표준 22 2 2 5" xfId="4402"/>
    <cellStyle name="표준 22 2 3" xfId="4403"/>
    <cellStyle name="표준 22 2 3 2" xfId="4404"/>
    <cellStyle name="표준 22 2 3 3" xfId="4405"/>
    <cellStyle name="표준 22 2 4" xfId="4406"/>
    <cellStyle name="표준 22 2 5" xfId="4407"/>
    <cellStyle name="표준 22 2 6" xfId="4408"/>
    <cellStyle name="표준 22 3" xfId="4409"/>
    <cellStyle name="표준 22 3 2" xfId="4410"/>
    <cellStyle name="표준 22 3 2 2" xfId="4411"/>
    <cellStyle name="표준 22 3 2 3" xfId="4412"/>
    <cellStyle name="표준 22 3 3" xfId="4413"/>
    <cellStyle name="표준 22 3 4" xfId="4414"/>
    <cellStyle name="표준 22 3 5" xfId="4415"/>
    <cellStyle name="표준 22 4" xfId="4416"/>
    <cellStyle name="표준 22 4 2" xfId="4417"/>
    <cellStyle name="표준 22 4 3" xfId="4418"/>
    <cellStyle name="표준 22 5" xfId="4419"/>
    <cellStyle name="표준 22 6" xfId="4420"/>
    <cellStyle name="표준 22 7" xfId="4421"/>
    <cellStyle name="표준 23" xfId="4422"/>
    <cellStyle name="표준 24" xfId="4423"/>
    <cellStyle name="표준 25" xfId="4424"/>
    <cellStyle name="표준 26" xfId="4425"/>
    <cellStyle name="표준 27" xfId="4426"/>
    <cellStyle name="표준 28" xfId="4427"/>
    <cellStyle name="표준 28 2" xfId="4428"/>
    <cellStyle name="표준 28 2 2" xfId="4429"/>
    <cellStyle name="표준 28 2 2 2" xfId="4430"/>
    <cellStyle name="표준 28 2 2 2 2" xfId="4431"/>
    <cellStyle name="표준 28 2 2 2 3" xfId="4432"/>
    <cellStyle name="표준 28 2 2 3" xfId="4433"/>
    <cellStyle name="표준 28 2 2 4" xfId="4434"/>
    <cellStyle name="표준 28 2 2 5" xfId="4435"/>
    <cellStyle name="표준 28 2 3" xfId="4436"/>
    <cellStyle name="표준 28 2 3 2" xfId="4437"/>
    <cellStyle name="표준 28 2 3 3" xfId="4438"/>
    <cellStyle name="표준 28 2 4" xfId="4439"/>
    <cellStyle name="표준 28 2 5" xfId="4440"/>
    <cellStyle name="표준 28 2 6" xfId="4441"/>
    <cellStyle name="표준 28 3" xfId="4442"/>
    <cellStyle name="표준 28 3 2" xfId="4443"/>
    <cellStyle name="표준 28 3 2 2" xfId="4444"/>
    <cellStyle name="표준 28 3 2 3" xfId="4445"/>
    <cellStyle name="표준 28 3 3" xfId="4446"/>
    <cellStyle name="표준 28 3 4" xfId="4447"/>
    <cellStyle name="표준 28 3 5" xfId="4448"/>
    <cellStyle name="표준 28 4" xfId="4449"/>
    <cellStyle name="표준 28 4 2" xfId="4450"/>
    <cellStyle name="표준 28 4 3" xfId="4451"/>
    <cellStyle name="표준 28 5" xfId="4452"/>
    <cellStyle name="표준 28 6" xfId="4453"/>
    <cellStyle name="표준 28 7" xfId="4454"/>
    <cellStyle name="표준 29" xfId="4455"/>
    <cellStyle name="표준 29 2" xfId="4456"/>
    <cellStyle name="표준 29 2 2" xfId="4457"/>
    <cellStyle name="표준 29 2 2 2" xfId="4458"/>
    <cellStyle name="표준 29 2 2 2 2" xfId="4459"/>
    <cellStyle name="표준 29 2 2 2 3" xfId="4460"/>
    <cellStyle name="표준 29 2 2 3" xfId="4461"/>
    <cellStyle name="표준 29 2 2 4" xfId="4462"/>
    <cellStyle name="표준 29 2 2 5" xfId="4463"/>
    <cellStyle name="표준 29 2 3" xfId="4464"/>
    <cellStyle name="표준 29 2 3 2" xfId="4465"/>
    <cellStyle name="표준 29 2 3 3" xfId="4466"/>
    <cellStyle name="표준 29 2 4" xfId="4467"/>
    <cellStyle name="표준 29 2 5" xfId="4468"/>
    <cellStyle name="표준 29 2 6" xfId="4469"/>
    <cellStyle name="표준 29 3" xfId="4470"/>
    <cellStyle name="표준 29 3 10" xfId="4471"/>
    <cellStyle name="표준 29 3 2" xfId="4472"/>
    <cellStyle name="표준 29 3 2 2" xfId="4473"/>
    <cellStyle name="표준 29 3 2 3" xfId="4474"/>
    <cellStyle name="표준 29 3 3" xfId="4475"/>
    <cellStyle name="표준 29 3 4" xfId="4476"/>
    <cellStyle name="표준 29 3 5" xfId="4477"/>
    <cellStyle name="표준 29 4" xfId="4478"/>
    <cellStyle name="표준 29 4 2" xfId="4479"/>
    <cellStyle name="표준 29 4 3" xfId="4480"/>
    <cellStyle name="표준 29 5" xfId="4481"/>
    <cellStyle name="표준 29 6" xfId="4482"/>
    <cellStyle name="표준 29 7" xfId="4483"/>
    <cellStyle name="표준 3" xfId="5"/>
    <cellStyle name="표준 3 2" xfId="4484"/>
    <cellStyle name="표준 3 2 2" xfId="4485"/>
    <cellStyle name="표준 3 2 2 2" xfId="4486"/>
    <cellStyle name="표준 3 2 3" xfId="4487"/>
    <cellStyle name="표준 3 3" xfId="4488"/>
    <cellStyle name="표준 3 4" xfId="4489"/>
    <cellStyle name="표준 3 5" xfId="4490"/>
    <cellStyle name="표준 3 6" xfId="4491"/>
    <cellStyle name="표준 3 7" xfId="4492"/>
    <cellStyle name="표준 31 4" xfId="4493"/>
    <cellStyle name="표준 4" xfId="6"/>
    <cellStyle name="표준 4 2" xfId="4494"/>
    <cellStyle name="표준 4 2 2" xfId="4495"/>
    <cellStyle name="표준 4 3" xfId="4496"/>
    <cellStyle name="표준 4 4" xfId="4497"/>
    <cellStyle name="표준 4 5" xfId="4498"/>
    <cellStyle name="표준 4 6" xfId="4499"/>
    <cellStyle name="표준 5" xfId="11"/>
    <cellStyle name="표준 5 2" xfId="4500"/>
    <cellStyle name="표준 5 2 2" xfId="4501"/>
    <cellStyle name="표준 5 2 2 2" xfId="4502"/>
    <cellStyle name="표준 5 2 2 2 2" xfId="4503"/>
    <cellStyle name="표준 5 2 2 2 2 2" xfId="4504"/>
    <cellStyle name="표준 5 2 2 2 2 3" xfId="4505"/>
    <cellStyle name="표준 5 2 2 2 3" xfId="4506"/>
    <cellStyle name="표준 5 2 2 2 4" xfId="4507"/>
    <cellStyle name="표준 5 2 2 2 5" xfId="4508"/>
    <cellStyle name="표준 5 2 2 3" xfId="4509"/>
    <cellStyle name="표준 5 2 2 3 2" xfId="4510"/>
    <cellStyle name="표준 5 2 2 3 3" xfId="4511"/>
    <cellStyle name="표준 5 2 2 4" xfId="4512"/>
    <cellStyle name="표준 5 2 2 5" xfId="4513"/>
    <cellStyle name="표준 5 2 2 6" xfId="4514"/>
    <cellStyle name="표준 5 3" xfId="4515"/>
    <cellStyle name="표준 5 4" xfId="4516"/>
    <cellStyle name="표준 5 4 2" xfId="4517"/>
    <cellStyle name="표준 5 4 2 2" xfId="4518"/>
    <cellStyle name="표준 5 4 2 2 2" xfId="4519"/>
    <cellStyle name="표준 5 4 2 2 2 2" xfId="4520"/>
    <cellStyle name="표준 5 4 2 2 2 3" xfId="4521"/>
    <cellStyle name="표준 5 4 2 2 3" xfId="4522"/>
    <cellStyle name="표준 5 4 2 2 4" xfId="4523"/>
    <cellStyle name="표준 5 4 2 2 5" xfId="4524"/>
    <cellStyle name="표준 5 4 2 3" xfId="4525"/>
    <cellStyle name="표준 5 4 2 3 2" xfId="4526"/>
    <cellStyle name="표준 5 4 2 3 3" xfId="4527"/>
    <cellStyle name="표준 5 4 2 4" xfId="4528"/>
    <cellStyle name="표준 5 4 2 5" xfId="4529"/>
    <cellStyle name="표준 5 4 2 6" xfId="4530"/>
    <cellStyle name="표준 5 4 3" xfId="4531"/>
    <cellStyle name="표준 5 4 3 2" xfId="4532"/>
    <cellStyle name="표준 5 4 3 2 2" xfId="4533"/>
    <cellStyle name="표준 5 4 3 2 3" xfId="4534"/>
    <cellStyle name="표준 5 4 3 3" xfId="4535"/>
    <cellStyle name="표준 5 4 3 4" xfId="4536"/>
    <cellStyle name="표준 5 4 3 5" xfId="4537"/>
    <cellStyle name="표준 5 4 4" xfId="4538"/>
    <cellStyle name="표준 5 4 4 2" xfId="4539"/>
    <cellStyle name="표준 5 4 4 3" xfId="4540"/>
    <cellStyle name="표준 5 4 5" xfId="4541"/>
    <cellStyle name="표준 5 4 6" xfId="4542"/>
    <cellStyle name="표준 5 4 7" xfId="4543"/>
    <cellStyle name="표준 5 5" xfId="4544"/>
    <cellStyle name="표준 5 6" xfId="4545"/>
    <cellStyle name="표준 6" xfId="14"/>
    <cellStyle name="표준 6 2" xfId="4546"/>
    <cellStyle name="표준 6 2 2" xfId="4547"/>
    <cellStyle name="표준 6 2 3" xfId="4548"/>
    <cellStyle name="표준 6 3" xfId="4549"/>
    <cellStyle name="표준 6 4" xfId="4550"/>
    <cellStyle name="표준 6 5" xfId="4551"/>
    <cellStyle name="표준 6 6" xfId="4552"/>
    <cellStyle name="표준 7" xfId="4553"/>
    <cellStyle name="표준 7 2" xfId="4554"/>
    <cellStyle name="표준 7 3" xfId="4555"/>
    <cellStyle name="표준 7 4" xfId="4556"/>
    <cellStyle name="표준 8" xfId="4557"/>
    <cellStyle name="표준 8 2" xfId="4558"/>
    <cellStyle name="표준 9" xfId="4559"/>
    <cellStyle name="표준 9 2" xfId="4560"/>
    <cellStyle name="표준_15_도로설계실적현황관리(수성+용마)" xfId="7"/>
    <cellStyle name="標準_Akia(F）-8" xfId="4561"/>
    <cellStyle name="하이퍼링크" xfId="4570" builtinId="8"/>
    <cellStyle name="합계" xfId="4562"/>
    <cellStyle name="합산" xfId="4563"/>
    <cellStyle name="貨幣 [0]_GARMENT STEP FORM HK" xfId="4564"/>
    <cellStyle name="貨幣_GARMENT STEP FORM HK" xfId="4565"/>
    <cellStyle name="화폐기호" xfId="4566"/>
    <cellStyle name="화폐기호0" xfId="4567"/>
  </cellStyles>
  <dxfs count="0"/>
  <tableStyles count="0" defaultTableStyle="TableStyleMedium9" defaultPivotStyle="PivotStyleLight16"/>
  <colors>
    <mruColors>
      <color rgb="FFFFCC99"/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382732</xdr:colOff>
      <xdr:row>3</xdr:row>
      <xdr:rowOff>73602</xdr:rowOff>
    </xdr:from>
    <xdr:to>
      <xdr:col>2</xdr:col>
      <xdr:colOff>49357</xdr:colOff>
      <xdr:row>3</xdr:row>
      <xdr:rowOff>311727</xdr:rowOff>
    </xdr:to>
    <xdr:sp macro="" textlink="">
      <xdr:nvSpPr>
        <xdr:cNvPr id="38913" name="Rectangle 1"/>
        <xdr:cNvSpPr>
          <a:spLocks noChangeArrowheads="1"/>
        </xdr:cNvSpPr>
      </xdr:nvSpPr>
      <xdr:spPr bwMode="auto">
        <a:xfrm>
          <a:off x="1144732" y="826943"/>
          <a:ext cx="428625" cy="2381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234661</xdr:colOff>
      <xdr:row>4</xdr:row>
      <xdr:rowOff>73602</xdr:rowOff>
    </xdr:from>
    <xdr:to>
      <xdr:col>2</xdr:col>
      <xdr:colOff>663286</xdr:colOff>
      <xdr:row>4</xdr:row>
      <xdr:rowOff>311727</xdr:rowOff>
    </xdr:to>
    <xdr:sp macro="" textlink="">
      <xdr:nvSpPr>
        <xdr:cNvPr id="38914" name="Rectangle 2"/>
        <xdr:cNvSpPr>
          <a:spLocks noChangeArrowheads="1"/>
        </xdr:cNvSpPr>
      </xdr:nvSpPr>
      <xdr:spPr bwMode="auto">
        <a:xfrm>
          <a:off x="1758661" y="1207943"/>
          <a:ext cx="428625" cy="2381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557927</xdr:colOff>
      <xdr:row>14</xdr:row>
      <xdr:rowOff>118504</xdr:rowOff>
    </xdr:from>
    <xdr:to>
      <xdr:col>12</xdr:col>
      <xdr:colOff>0</xdr:colOff>
      <xdr:row>21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9751" y="5463710"/>
          <a:ext cx="3476190" cy="2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23"/>
  <sheetViews>
    <sheetView workbookViewId="0">
      <selection activeCell="A2" sqref="A2"/>
    </sheetView>
  </sheetViews>
  <sheetFormatPr defaultRowHeight="13.5"/>
  <cols>
    <col min="1" max="13" width="8.88671875" style="54"/>
  </cols>
  <sheetData>
    <row r="2" spans="1:13" ht="32.25" customHeight="1">
      <c r="A2" s="55" t="s">
        <v>313</v>
      </c>
    </row>
    <row r="4" spans="1:13" s="58" customFormat="1" ht="30" customHeight="1">
      <c r="A4" s="56" t="s">
        <v>31</v>
      </c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58" customFormat="1" ht="30" customHeight="1">
      <c r="A5" s="56" t="s">
        <v>40</v>
      </c>
      <c r="B5" s="57"/>
      <c r="C5" s="56"/>
      <c r="D5" s="56" t="s">
        <v>107</v>
      </c>
      <c r="E5" s="56"/>
      <c r="F5" s="56"/>
      <c r="G5" s="56"/>
      <c r="H5" s="56"/>
      <c r="I5" s="56"/>
      <c r="J5" s="56"/>
      <c r="K5" s="56"/>
      <c r="L5" s="56"/>
      <c r="M5" s="56"/>
    </row>
    <row r="6" spans="1:13" s="58" customFormat="1" ht="30" customHeight="1">
      <c r="A6" s="56" t="s">
        <v>106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s="58" customFormat="1" ht="30" customHeight="1">
      <c r="A7" s="56" t="s">
        <v>41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58" customFormat="1" ht="30" customHeight="1">
      <c r="A8" s="366" t="s">
        <v>104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56"/>
      <c r="M8" s="56"/>
    </row>
    <row r="9" spans="1:13" s="58" customFormat="1" ht="30" customHeight="1">
      <c r="A9" s="56" t="s">
        <v>42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ht="45" customHeight="1">
      <c r="A10" s="365" t="s">
        <v>43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</row>
    <row r="11" spans="1:13" ht="30" customHeight="1">
      <c r="A11" s="56" t="s">
        <v>44</v>
      </c>
    </row>
    <row r="12" spans="1:13" ht="30" customHeight="1">
      <c r="A12" s="56" t="s">
        <v>108</v>
      </c>
    </row>
    <row r="13" spans="1:13" ht="30" customHeight="1">
      <c r="A13" s="56" t="s">
        <v>105</v>
      </c>
    </row>
    <row r="14" spans="1:13" ht="26.25" customHeight="1"/>
    <row r="15" spans="1:13" ht="26.25" customHeight="1"/>
    <row r="16" spans="1:13" ht="26.25" customHeight="1"/>
    <row r="23" spans="16:16">
      <c r="P23" s="128"/>
    </row>
  </sheetData>
  <mergeCells count="2">
    <mergeCell ref="A10:M10"/>
    <mergeCell ref="A8:K8"/>
  </mergeCells>
  <phoneticPr fontId="4" type="noConversion"/>
  <pageMargins left="0.75" right="0.75" top="1" bottom="1" header="0.5" footer="0.5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229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230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231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232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233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56"/>
  <sheetViews>
    <sheetView view="pageBreakPreview" zoomScale="85" zoomScaleNormal="85" zoomScaleSheetLayoutView="85" workbookViewId="0">
      <selection sqref="A1:D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234</v>
      </c>
      <c r="B1" s="453"/>
      <c r="C1" s="453"/>
      <c r="D1" s="453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0</v>
      </c>
      <c r="B3" s="460" t="s">
        <v>1</v>
      </c>
      <c r="C3" s="462" t="s">
        <v>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3</v>
      </c>
    </row>
    <row r="4" spans="1:16" s="67" customFormat="1" ht="33" customHeight="1">
      <c r="A4" s="459"/>
      <c r="B4" s="461"/>
      <c r="C4" s="463"/>
      <c r="D4" s="463"/>
      <c r="E4" s="465"/>
      <c r="F4" s="212" t="s">
        <v>82</v>
      </c>
      <c r="G4" s="164" t="s">
        <v>83</v>
      </c>
      <c r="H4" s="212" t="s">
        <v>84</v>
      </c>
      <c r="I4" s="212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:J6" si="0">I5-H5+1</f>
        <v>1157</v>
      </c>
      <c r="K5" s="172">
        <v>3650000</v>
      </c>
      <c r="L5" s="158">
        <f t="shared" ref="L5:L6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si="0"/>
        <v>1157</v>
      </c>
      <c r="K6" s="172">
        <v>1200000</v>
      </c>
      <c r="L6" s="158">
        <f t="shared" si="1"/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O3:O4"/>
    <mergeCell ref="A20:M20"/>
    <mergeCell ref="B22:M22"/>
    <mergeCell ref="B29:M29"/>
    <mergeCell ref="A1:D1"/>
    <mergeCell ref="F3:G3"/>
    <mergeCell ref="H3:J3"/>
    <mergeCell ref="K3:K4"/>
    <mergeCell ref="L3:L4"/>
    <mergeCell ref="M3:M4"/>
    <mergeCell ref="N3:N4"/>
    <mergeCell ref="A3:A4"/>
    <mergeCell ref="B3:B4"/>
    <mergeCell ref="C3:C4"/>
    <mergeCell ref="D3:D4"/>
    <mergeCell ref="E3:E4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6"/>
  <sheetViews>
    <sheetView view="pageBreakPreview" zoomScale="85" zoomScaleNormal="100" zoomScaleSheetLayoutView="85" workbookViewId="0">
      <selection activeCell="B1" sqref="B1:D1"/>
    </sheetView>
  </sheetViews>
  <sheetFormatPr defaultColWidth="8.88671875" defaultRowHeight="15.95" customHeight="1"/>
  <cols>
    <col min="1" max="1" width="2.77734375" style="14" customWidth="1"/>
    <col min="2" max="5" width="11.77734375" style="14" customWidth="1"/>
    <col min="6" max="7" width="11.77734375" style="34" customWidth="1"/>
    <col min="8" max="8" width="2.77734375" style="1" customWidth="1"/>
    <col min="9" max="11" width="11.77734375" style="12" customWidth="1"/>
    <col min="12" max="12" width="11.77734375" style="1" customWidth="1"/>
    <col min="13" max="13" width="3.33203125" style="1" customWidth="1"/>
    <col min="14" max="16" width="11.88671875" style="1" customWidth="1"/>
    <col min="17" max="16384" width="8.88671875" style="1"/>
  </cols>
  <sheetData>
    <row r="1" spans="2:12" s="6" customFormat="1" ht="30" customHeight="1">
      <c r="B1" s="403" t="s">
        <v>236</v>
      </c>
      <c r="C1" s="403"/>
      <c r="D1" s="403"/>
      <c r="E1" s="198"/>
      <c r="F1" s="198"/>
      <c r="G1" s="198"/>
      <c r="H1" s="198"/>
      <c r="K1" s="11"/>
      <c r="L1" s="11"/>
    </row>
    <row r="2" spans="2:12" ht="9.9499999999999993" customHeight="1"/>
    <row r="3" spans="2:12" ht="33.75" customHeight="1">
      <c r="B3" s="409" t="s">
        <v>114</v>
      </c>
      <c r="C3" s="410"/>
      <c r="D3" s="410"/>
      <c r="E3" s="411"/>
      <c r="F3" s="202" t="s">
        <v>110</v>
      </c>
      <c r="G3" s="15"/>
      <c r="H3" s="14"/>
      <c r="I3" s="1"/>
      <c r="J3" s="1"/>
      <c r="L3" s="12"/>
    </row>
    <row r="4" spans="2:12" ht="39.950000000000003" customHeight="1">
      <c r="B4" s="477" t="s">
        <v>238</v>
      </c>
      <c r="C4" s="478"/>
      <c r="D4" s="478"/>
      <c r="E4" s="479"/>
      <c r="F4" s="240">
        <f>G8</f>
        <v>2</v>
      </c>
      <c r="G4" s="15"/>
      <c r="H4" s="14"/>
      <c r="I4" s="1"/>
      <c r="J4" s="1"/>
      <c r="L4" s="12"/>
    </row>
    <row r="5" spans="2:12" ht="9.9499999999999993" customHeight="1"/>
    <row r="6" spans="2:12" ht="33.75" customHeight="1">
      <c r="B6" s="453" t="s">
        <v>247</v>
      </c>
      <c r="C6" s="453"/>
      <c r="D6" s="453"/>
      <c r="E6" s="453"/>
    </row>
    <row r="7" spans="2:12" ht="33.75" customHeight="1">
      <c r="B7" s="404" t="s">
        <v>242</v>
      </c>
      <c r="C7" s="404"/>
      <c r="D7" s="210" t="s">
        <v>239</v>
      </c>
      <c r="E7" s="210" t="s">
        <v>110</v>
      </c>
      <c r="F7" s="209" t="s">
        <v>19</v>
      </c>
      <c r="G7" s="209" t="s">
        <v>243</v>
      </c>
      <c r="H7" s="34"/>
      <c r="I7" s="1"/>
      <c r="L7" s="12"/>
    </row>
    <row r="8" spans="2:12" ht="33.75" customHeight="1">
      <c r="B8" s="405" t="str">
        <f>참여업체!C6</f>
        <v>주관사</v>
      </c>
      <c r="C8" s="405"/>
      <c r="D8" s="302">
        <v>0.03</v>
      </c>
      <c r="E8" s="306">
        <f>IF(D8&gt;=배점기준!$E$58,배점기준!$E$59,IF(D8&gt;=배점기준!$F$58,배점기준!$F$59,IF(D8&gt;=배점기준!$G$58,배점기준!$G$59,)))</f>
        <v>2</v>
      </c>
      <c r="F8" s="211">
        <f>참여업체!C7</f>
        <v>0.35</v>
      </c>
      <c r="G8" s="476">
        <f>SUMPRODUCT(E8:E12,F8:F12)</f>
        <v>2</v>
      </c>
      <c r="H8" s="34"/>
      <c r="I8" s="1"/>
      <c r="L8" s="12"/>
    </row>
    <row r="9" spans="2:12" ht="33.75" customHeight="1">
      <c r="B9" s="405" t="str">
        <f>참여업체!D6</f>
        <v>부관사1</v>
      </c>
      <c r="C9" s="405"/>
      <c r="D9" s="302">
        <v>0.03</v>
      </c>
      <c r="E9" s="306">
        <f>IF(D9&gt;=배점기준!$E$58,배점기준!$E$59,IF(D9&gt;=배점기준!$F$58,배점기준!$F$59,IF(D9&gt;=배점기준!$G$58,배점기준!$G$59,)))</f>
        <v>2</v>
      </c>
      <c r="F9" s="211">
        <f>참여업체!D7</f>
        <v>0.2</v>
      </c>
      <c r="G9" s="476"/>
      <c r="H9" s="34"/>
      <c r="I9" s="1"/>
      <c r="L9" s="12"/>
    </row>
    <row r="10" spans="2:12" ht="33.75" customHeight="1">
      <c r="B10" s="405" t="str">
        <f>참여업체!E6</f>
        <v>부관사2</v>
      </c>
      <c r="C10" s="405"/>
      <c r="D10" s="302">
        <v>0.03</v>
      </c>
      <c r="E10" s="306">
        <f>IF(D10&gt;=배점기준!$E$58,배점기준!$E$59,IF(D10&gt;=배점기준!$F$58,배점기준!$F$59,IF(D10&gt;=배점기준!$G$58,배점기준!$G$59,)))</f>
        <v>2</v>
      </c>
      <c r="F10" s="211">
        <f>참여업체!E7</f>
        <v>0.2</v>
      </c>
      <c r="G10" s="476"/>
      <c r="H10" s="34"/>
      <c r="I10" s="1"/>
      <c r="L10" s="12"/>
    </row>
    <row r="11" spans="2:12" ht="33.75" customHeight="1">
      <c r="B11" s="405" t="str">
        <f>참여업체!F6</f>
        <v>부관사3</v>
      </c>
      <c r="C11" s="405"/>
      <c r="D11" s="302">
        <v>0.03</v>
      </c>
      <c r="E11" s="306">
        <f>IF(D11&gt;=배점기준!$E$58,배점기준!$E$59,IF(D11&gt;=배점기준!$F$58,배점기준!$F$59,IF(D11&gt;=배점기준!$G$58,배점기준!$G$59,)))</f>
        <v>2</v>
      </c>
      <c r="F11" s="211">
        <f>참여업체!F7</f>
        <v>0.15</v>
      </c>
      <c r="G11" s="476"/>
      <c r="H11" s="34"/>
      <c r="I11" s="1"/>
      <c r="L11" s="12"/>
    </row>
    <row r="12" spans="2:12" ht="33.75" customHeight="1">
      <c r="B12" s="405" t="str">
        <f>참여업체!G6</f>
        <v>부관사4</v>
      </c>
      <c r="C12" s="405"/>
      <c r="D12" s="302">
        <v>0.03</v>
      </c>
      <c r="E12" s="306">
        <f>IF(D12&gt;=배점기준!$E$58,배점기준!$E$59,IF(D12&gt;=배점기준!$F$58,배점기준!$F$59,IF(D12&gt;=배점기준!$G$58,배점기준!$G$59,)))</f>
        <v>2</v>
      </c>
      <c r="F12" s="211">
        <f>참여업체!G7</f>
        <v>0.1</v>
      </c>
      <c r="G12" s="476"/>
      <c r="H12" s="34"/>
      <c r="I12" s="1"/>
      <c r="L12" s="12"/>
    </row>
    <row r="13" spans="2:12" ht="33.75" customHeight="1"/>
    <row r="14" spans="2:12" s="6" customFormat="1" ht="30" customHeight="1">
      <c r="B14" s="403" t="s">
        <v>237</v>
      </c>
      <c r="C14" s="403"/>
      <c r="D14" s="403"/>
      <c r="E14" s="198"/>
      <c r="F14" s="198"/>
      <c r="G14" s="198"/>
      <c r="H14" s="198"/>
      <c r="K14" s="11"/>
      <c r="L14" s="11"/>
    </row>
    <row r="15" spans="2:12" ht="9.9499999999999993" customHeight="1"/>
    <row r="16" spans="2:12" ht="33.75" customHeight="1">
      <c r="B16" s="409" t="s">
        <v>114</v>
      </c>
      <c r="C16" s="410"/>
      <c r="D16" s="410"/>
      <c r="E16" s="411"/>
      <c r="F16" s="202" t="s">
        <v>110</v>
      </c>
      <c r="G16" s="15"/>
      <c r="H16" s="15"/>
      <c r="L16" s="12"/>
    </row>
    <row r="17" spans="2:12" ht="33.75" customHeight="1">
      <c r="B17" s="405" t="s">
        <v>240</v>
      </c>
      <c r="C17" s="405"/>
      <c r="D17" s="405"/>
      <c r="E17" s="405"/>
      <c r="F17" s="240">
        <f>F21</f>
        <v>-0.105</v>
      </c>
      <c r="G17" s="15"/>
      <c r="H17" s="15"/>
      <c r="L17" s="12"/>
    </row>
    <row r="18" spans="2:12" ht="9.9499999999999993" customHeight="1"/>
    <row r="19" spans="2:12" ht="33.75" customHeight="1">
      <c r="B19" s="453" t="s">
        <v>241</v>
      </c>
      <c r="C19" s="453"/>
      <c r="D19" s="453"/>
      <c r="E19" s="453"/>
    </row>
    <row r="20" spans="2:12" ht="33.75" customHeight="1">
      <c r="B20" s="404" t="s">
        <v>242</v>
      </c>
      <c r="C20" s="404"/>
      <c r="D20" s="209" t="s">
        <v>57</v>
      </c>
      <c r="E20" s="209" t="s">
        <v>19</v>
      </c>
      <c r="F20" s="209" t="s">
        <v>243</v>
      </c>
    </row>
    <row r="21" spans="2:12" ht="33.75" customHeight="1">
      <c r="B21" s="405" t="str">
        <f>B8</f>
        <v>주관사</v>
      </c>
      <c r="C21" s="405"/>
      <c r="D21" s="303">
        <v>-0.3</v>
      </c>
      <c r="E21" s="211">
        <f t="shared" ref="E21:E25" si="0">F8</f>
        <v>0.35</v>
      </c>
      <c r="F21" s="475">
        <f>SUMPRODUCT(D21:D25,E21:E25)</f>
        <v>-0.105</v>
      </c>
    </row>
    <row r="22" spans="2:12" ht="33.75" customHeight="1">
      <c r="B22" s="405" t="str">
        <f t="shared" ref="B22:B25" si="1">B9</f>
        <v>부관사1</v>
      </c>
      <c r="C22" s="405"/>
      <c r="D22" s="304"/>
      <c r="E22" s="211">
        <f t="shared" si="0"/>
        <v>0.2</v>
      </c>
      <c r="F22" s="475"/>
    </row>
    <row r="23" spans="2:12" ht="33.75" customHeight="1">
      <c r="B23" s="405" t="str">
        <f t="shared" si="1"/>
        <v>부관사2</v>
      </c>
      <c r="C23" s="405"/>
      <c r="D23" s="304"/>
      <c r="E23" s="211">
        <f t="shared" si="0"/>
        <v>0.2</v>
      </c>
      <c r="F23" s="475"/>
    </row>
    <row r="24" spans="2:12" ht="33.75" customHeight="1">
      <c r="B24" s="405" t="str">
        <f t="shared" si="1"/>
        <v>부관사3</v>
      </c>
      <c r="C24" s="405"/>
      <c r="D24" s="303"/>
      <c r="E24" s="211">
        <f t="shared" si="0"/>
        <v>0.15</v>
      </c>
      <c r="F24" s="475"/>
    </row>
    <row r="25" spans="2:12" ht="33.75" customHeight="1">
      <c r="B25" s="405" t="str">
        <f t="shared" si="1"/>
        <v>부관사4</v>
      </c>
      <c r="C25" s="405"/>
      <c r="D25" s="304"/>
      <c r="E25" s="211">
        <f t="shared" si="0"/>
        <v>0.1</v>
      </c>
      <c r="F25" s="475"/>
    </row>
    <row r="26" spans="2:12" ht="33.75" customHeight="1"/>
  </sheetData>
  <mergeCells count="22">
    <mergeCell ref="B1:D1"/>
    <mergeCell ref="B14:D14"/>
    <mergeCell ref="B16:E16"/>
    <mergeCell ref="B17:E17"/>
    <mergeCell ref="F21:F25"/>
    <mergeCell ref="B6:E6"/>
    <mergeCell ref="B7:C7"/>
    <mergeCell ref="G8:G12"/>
    <mergeCell ref="B3:E3"/>
    <mergeCell ref="B4:E4"/>
    <mergeCell ref="B19:E19"/>
    <mergeCell ref="B20:C20"/>
    <mergeCell ref="B8:C8"/>
    <mergeCell ref="B9:C9"/>
    <mergeCell ref="B10:C10"/>
    <mergeCell ref="B11:C11"/>
    <mergeCell ref="B12:C12"/>
    <mergeCell ref="B21:C21"/>
    <mergeCell ref="B22:C22"/>
    <mergeCell ref="B23:C23"/>
    <mergeCell ref="B24:C24"/>
    <mergeCell ref="B25:C25"/>
  </mergeCells>
  <phoneticPr fontId="4" type="noConversion"/>
  <pageMargins left="0.74803149606299213" right="0.70866141732283472" top="1.023622047244094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8"/>
  <sheetViews>
    <sheetView view="pageBreakPreview" zoomScale="85" zoomScaleNormal="100" zoomScaleSheetLayoutView="85" workbookViewId="0">
      <selection activeCell="B1" sqref="B1:E1"/>
    </sheetView>
  </sheetViews>
  <sheetFormatPr defaultColWidth="8.88671875" defaultRowHeight="15.95" customHeight="1"/>
  <cols>
    <col min="1" max="1" width="2.77734375" style="14" customWidth="1"/>
    <col min="2" max="4" width="11.77734375" style="14" customWidth="1"/>
    <col min="5" max="5" width="11.77734375" style="33" customWidth="1"/>
    <col min="6" max="7" width="11.77734375" style="34" customWidth="1"/>
    <col min="8" max="8" width="11.77734375" style="14" customWidth="1"/>
    <col min="9" max="10" width="11.77734375" style="1" customWidth="1"/>
    <col min="11" max="11" width="2.77734375" style="1" customWidth="1"/>
    <col min="12" max="13" width="11.77734375" style="1" customWidth="1"/>
    <col min="14" max="14" width="11.109375" style="1" customWidth="1"/>
    <col min="15" max="16384" width="8.88671875" style="1"/>
  </cols>
  <sheetData>
    <row r="1" spans="1:13" s="7" customFormat="1" ht="32.25" customHeight="1">
      <c r="A1" s="28"/>
      <c r="B1" s="384" t="s">
        <v>258</v>
      </c>
      <c r="C1" s="384"/>
      <c r="D1" s="384"/>
      <c r="E1" s="384"/>
      <c r="F1" s="30"/>
      <c r="G1" s="30"/>
      <c r="H1" s="27"/>
    </row>
    <row r="2" spans="1:13" s="5" customFormat="1" ht="9.9499999999999993" customHeight="1">
      <c r="A2" s="31"/>
      <c r="B2" s="21"/>
      <c r="C2" s="21"/>
      <c r="D2" s="21"/>
      <c r="E2" s="32"/>
      <c r="F2" s="22"/>
      <c r="G2" s="22"/>
      <c r="H2" s="21"/>
    </row>
    <row r="3" spans="1:13" s="3" customFormat="1" ht="39.950000000000003" customHeight="1">
      <c r="A3" s="15"/>
      <c r="B3" s="404" t="s">
        <v>18</v>
      </c>
      <c r="C3" s="404"/>
      <c r="D3" s="404" t="s">
        <v>124</v>
      </c>
      <c r="E3" s="404"/>
      <c r="F3" s="404"/>
      <c r="G3" s="404"/>
      <c r="H3" s="404"/>
      <c r="I3" s="404"/>
      <c r="J3" s="301" t="s">
        <v>250</v>
      </c>
    </row>
    <row r="4" spans="1:13" s="3" customFormat="1" ht="39.950000000000003" customHeight="1">
      <c r="A4" s="15"/>
      <c r="B4" s="480" t="s">
        <v>248</v>
      </c>
      <c r="C4" s="480"/>
      <c r="D4" s="480" t="s">
        <v>251</v>
      </c>
      <c r="E4" s="480"/>
      <c r="F4" s="480"/>
      <c r="G4" s="480"/>
      <c r="H4" s="480"/>
      <c r="I4" s="480"/>
      <c r="J4" s="308">
        <v>0</v>
      </c>
    </row>
    <row r="5" spans="1:13" s="3" customFormat="1" ht="39.950000000000003" customHeight="1">
      <c r="A5" s="15"/>
      <c r="B5" s="480" t="s">
        <v>249</v>
      </c>
      <c r="C5" s="480"/>
      <c r="D5" s="480" t="s">
        <v>252</v>
      </c>
      <c r="E5" s="480"/>
      <c r="F5" s="480"/>
      <c r="G5" s="480"/>
      <c r="H5" s="480"/>
      <c r="I5" s="480"/>
      <c r="J5" s="308">
        <v>0</v>
      </c>
    </row>
    <row r="6" spans="1:13" s="3" customFormat="1" ht="39.950000000000003" customHeight="1">
      <c r="A6" s="15"/>
      <c r="B6" s="480" t="s">
        <v>253</v>
      </c>
      <c r="C6" s="480"/>
      <c r="D6" s="480" t="s">
        <v>254</v>
      </c>
      <c r="E6" s="480"/>
      <c r="F6" s="480"/>
      <c r="G6" s="480"/>
      <c r="H6" s="480"/>
      <c r="I6" s="480"/>
      <c r="J6" s="308">
        <v>0</v>
      </c>
    </row>
    <row r="7" spans="1:13" ht="15.95" customHeight="1">
      <c r="B7" s="35"/>
      <c r="C7" s="35"/>
      <c r="D7" s="35"/>
      <c r="E7" s="36"/>
      <c r="F7" s="37"/>
      <c r="G7" s="37"/>
      <c r="I7" s="8"/>
      <c r="J7" s="8"/>
      <c r="K7" s="8"/>
      <c r="L7" s="8"/>
      <c r="M7" s="8"/>
    </row>
    <row r="8" spans="1:13" s="7" customFormat="1" ht="32.25" customHeight="1">
      <c r="A8" s="28"/>
      <c r="B8" s="403" t="s">
        <v>259</v>
      </c>
      <c r="C8" s="403"/>
      <c r="D8" s="403"/>
      <c r="E8" s="29"/>
      <c r="F8" s="30"/>
      <c r="G8" s="30"/>
      <c r="H8" s="27"/>
    </row>
    <row r="9" spans="1:13" s="5" customFormat="1" ht="9.9499999999999993" customHeight="1">
      <c r="A9" s="31"/>
      <c r="B9" s="21"/>
      <c r="C9" s="21"/>
      <c r="D9" s="21"/>
      <c r="E9" s="32"/>
      <c r="F9" s="22"/>
      <c r="G9" s="22"/>
      <c r="H9" s="21"/>
    </row>
    <row r="10" spans="1:13" s="3" customFormat="1" ht="39.950000000000003" customHeight="1">
      <c r="A10" s="15"/>
      <c r="B10" s="404" t="s">
        <v>18</v>
      </c>
      <c r="C10" s="404"/>
      <c r="D10" s="404" t="s">
        <v>124</v>
      </c>
      <c r="E10" s="404"/>
      <c r="F10" s="404"/>
      <c r="G10" s="404"/>
      <c r="H10" s="404"/>
      <c r="I10" s="404"/>
      <c r="J10" s="210" t="s">
        <v>14</v>
      </c>
    </row>
    <row r="11" spans="1:13" s="3" customFormat="1" ht="39.950000000000003" customHeight="1">
      <c r="A11" s="15"/>
      <c r="B11" s="480" t="s">
        <v>255</v>
      </c>
      <c r="C11" s="480"/>
      <c r="D11" s="480" t="s">
        <v>256</v>
      </c>
      <c r="E11" s="480"/>
      <c r="F11" s="480"/>
      <c r="G11" s="480"/>
      <c r="H11" s="480"/>
      <c r="I11" s="480"/>
      <c r="J11" s="309">
        <v>0</v>
      </c>
    </row>
    <row r="12" spans="1:13" s="3" customFormat="1" ht="80.099999999999994" customHeight="1">
      <c r="A12" s="15"/>
      <c r="B12" s="480" t="s">
        <v>257</v>
      </c>
      <c r="C12" s="480"/>
      <c r="D12" s="480" t="s">
        <v>260</v>
      </c>
      <c r="E12" s="480"/>
      <c r="F12" s="480"/>
      <c r="G12" s="480"/>
      <c r="H12" s="480"/>
      <c r="I12" s="480"/>
      <c r="J12" s="309">
        <v>0</v>
      </c>
    </row>
    <row r="14" spans="1:13" s="7" customFormat="1" ht="32.25" customHeight="1">
      <c r="A14" s="28"/>
      <c r="B14" s="403" t="s">
        <v>270</v>
      </c>
      <c r="C14" s="403"/>
      <c r="D14" s="403"/>
      <c r="E14" s="29"/>
      <c r="F14" s="30"/>
      <c r="G14" s="30"/>
      <c r="H14" s="27"/>
    </row>
    <row r="15" spans="1:13" s="5" customFormat="1" ht="9.9499999999999993" customHeight="1">
      <c r="A15" s="31"/>
      <c r="B15" s="21"/>
      <c r="C15" s="21"/>
      <c r="D15" s="21"/>
      <c r="E15" s="32"/>
      <c r="F15" s="22"/>
      <c r="G15" s="22"/>
      <c r="H15" s="21"/>
    </row>
    <row r="16" spans="1:13" s="3" customFormat="1" ht="39.950000000000003" customHeight="1">
      <c r="A16" s="15"/>
      <c r="B16" s="404" t="s">
        <v>18</v>
      </c>
      <c r="C16" s="404"/>
      <c r="D16" s="404" t="s">
        <v>124</v>
      </c>
      <c r="E16" s="404"/>
      <c r="F16" s="404"/>
      <c r="G16" s="404"/>
      <c r="H16" s="404"/>
      <c r="I16" s="301" t="s">
        <v>262</v>
      </c>
      <c r="J16" s="210" t="s">
        <v>14</v>
      </c>
    </row>
    <row r="17" spans="1:11" s="3" customFormat="1" ht="80.099999999999994" customHeight="1">
      <c r="A17" s="15"/>
      <c r="B17" s="480" t="s">
        <v>266</v>
      </c>
      <c r="C17" s="480"/>
      <c r="D17" s="480" t="s">
        <v>261</v>
      </c>
      <c r="E17" s="480"/>
      <c r="F17" s="480"/>
      <c r="G17" s="480"/>
      <c r="H17" s="480"/>
      <c r="I17" s="310" t="s">
        <v>264</v>
      </c>
      <c r="J17" s="309">
        <f>IF(I17="해당",-3,0)</f>
        <v>0</v>
      </c>
    </row>
    <row r="18" spans="1:11" ht="15.95" customHeight="1"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</sheetData>
  <mergeCells count="21">
    <mergeCell ref="B14:D14"/>
    <mergeCell ref="B16:C16"/>
    <mergeCell ref="D16:H16"/>
    <mergeCell ref="B17:C17"/>
    <mergeCell ref="D17:H17"/>
    <mergeCell ref="B12:C12"/>
    <mergeCell ref="D12:I12"/>
    <mergeCell ref="B1:E1"/>
    <mergeCell ref="B8:D8"/>
    <mergeCell ref="B10:C10"/>
    <mergeCell ref="D10:I10"/>
    <mergeCell ref="B11:C11"/>
    <mergeCell ref="D11:I11"/>
    <mergeCell ref="B6:C6"/>
    <mergeCell ref="D6:I6"/>
    <mergeCell ref="B3:C3"/>
    <mergeCell ref="D3:I3"/>
    <mergeCell ref="B4:C4"/>
    <mergeCell ref="D4:I4"/>
    <mergeCell ref="B5:C5"/>
    <mergeCell ref="D5:I5"/>
  </mergeCells>
  <phoneticPr fontId="4" type="noConversion"/>
  <dataValidations count="1">
    <dataValidation type="list" allowBlank="1" showInputMessage="1" showErrorMessage="1" sqref="I17">
      <formula1>"해당,미해당"</formula1>
    </dataValidation>
  </dataValidations>
  <pageMargins left="0.75" right="0.75" top="1.1299999999999999" bottom="1" header="0.5" footer="0.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249977111117893"/>
    <pageSetUpPr fitToPage="1"/>
  </sheetPr>
  <dimension ref="A1:Q43"/>
  <sheetViews>
    <sheetView view="pageBreakPreview" zoomScale="85" zoomScaleNormal="100" zoomScaleSheetLayoutView="85" workbookViewId="0">
      <selection activeCell="B2" sqref="B2:H2"/>
    </sheetView>
  </sheetViews>
  <sheetFormatPr defaultColWidth="8.88671875" defaultRowHeight="13.5"/>
  <cols>
    <col min="1" max="1" width="3.77734375" style="1" customWidth="1"/>
    <col min="2" max="2" width="13.109375" style="1" customWidth="1"/>
    <col min="3" max="4" width="20.88671875" style="1" customWidth="1"/>
    <col min="5" max="5" width="22.5546875" style="1" customWidth="1"/>
    <col min="6" max="6" width="20.88671875" style="1" customWidth="1"/>
    <col min="7" max="7" width="20.77734375" style="1" customWidth="1"/>
    <col min="8" max="8" width="10.77734375" style="1" customWidth="1"/>
    <col min="9" max="9" width="3.77734375" style="1" customWidth="1"/>
    <col min="10" max="10" width="8.88671875" style="1"/>
    <col min="11" max="11" width="11.5546875" style="1" customWidth="1"/>
    <col min="12" max="16384" width="8.88671875" style="1"/>
  </cols>
  <sheetData>
    <row r="1" spans="1:9" ht="12" customHeight="1" thickBot="1"/>
    <row r="2" spans="1:9" ht="47.25" customHeight="1" thickBot="1">
      <c r="B2" s="367" t="s">
        <v>224</v>
      </c>
      <c r="C2" s="368"/>
      <c r="D2" s="368"/>
      <c r="E2" s="368"/>
      <c r="F2" s="368"/>
      <c r="G2" s="368"/>
      <c r="H2" s="369"/>
    </row>
    <row r="3" spans="1:9" s="2" customFormat="1" ht="27" customHeight="1">
      <c r="B3" s="13"/>
      <c r="C3" s="13"/>
      <c r="D3" s="13"/>
      <c r="E3" s="13"/>
      <c r="F3" s="13"/>
      <c r="G3" s="13"/>
      <c r="H3" s="13"/>
    </row>
    <row r="4" spans="1:9" ht="36" customHeight="1">
      <c r="B4" s="105" t="s">
        <v>225</v>
      </c>
      <c r="C4" s="105"/>
      <c r="D4" s="105"/>
      <c r="E4" s="105"/>
      <c r="F4" s="105"/>
      <c r="G4" s="105"/>
      <c r="H4" s="105"/>
    </row>
    <row r="5" spans="1:9" ht="9" customHeight="1">
      <c r="B5" s="106"/>
      <c r="C5" s="106"/>
      <c r="D5" s="106"/>
      <c r="E5" s="106"/>
      <c r="F5" s="106"/>
      <c r="G5" s="106"/>
      <c r="H5" s="106"/>
    </row>
    <row r="6" spans="1:9" ht="120" customHeight="1">
      <c r="B6" s="107" t="s">
        <v>13</v>
      </c>
      <c r="C6" s="148" t="s">
        <v>117</v>
      </c>
      <c r="D6" s="148" t="s">
        <v>118</v>
      </c>
      <c r="E6" s="148" t="s">
        <v>119</v>
      </c>
      <c r="F6" s="148" t="s">
        <v>120</v>
      </c>
      <c r="G6" s="148" t="s">
        <v>121</v>
      </c>
      <c r="H6" s="107" t="s">
        <v>23</v>
      </c>
    </row>
    <row r="7" spans="1:9" ht="120" customHeight="1">
      <c r="B7" s="107" t="s">
        <v>19</v>
      </c>
      <c r="C7" s="149">
        <v>0.35</v>
      </c>
      <c r="D7" s="149">
        <v>0.2</v>
      </c>
      <c r="E7" s="150">
        <v>0.2</v>
      </c>
      <c r="F7" s="149">
        <v>0.15</v>
      </c>
      <c r="G7" s="149">
        <v>0.1</v>
      </c>
      <c r="H7" s="108"/>
    </row>
    <row r="8" spans="1:9" s="121" customFormat="1" ht="19.5" customHeight="1">
      <c r="A8" s="120"/>
      <c r="B8" s="197" t="s">
        <v>109</v>
      </c>
      <c r="C8" s="196"/>
      <c r="D8" s="196"/>
      <c r="E8" s="196"/>
      <c r="F8" s="196"/>
      <c r="G8" s="196"/>
      <c r="H8" s="196"/>
      <c r="I8" s="102"/>
    </row>
    <row r="9" spans="1:9" ht="13.5" customHeight="1">
      <c r="B9" s="3"/>
      <c r="C9" s="3"/>
      <c r="D9" s="3"/>
      <c r="E9" s="3"/>
      <c r="F9" s="3"/>
      <c r="G9" s="3"/>
    </row>
    <row r="10" spans="1:9" ht="13.5" customHeight="1">
      <c r="B10" s="3"/>
      <c r="C10" s="3"/>
      <c r="D10" s="3"/>
      <c r="E10" s="3"/>
      <c r="F10" s="3"/>
      <c r="G10" s="3"/>
    </row>
    <row r="11" spans="1:9" ht="13.5" customHeight="1">
      <c r="B11" s="3"/>
      <c r="C11" s="3"/>
      <c r="D11" s="3"/>
      <c r="E11" s="3"/>
      <c r="F11" s="3"/>
      <c r="G11" s="3"/>
    </row>
    <row r="12" spans="1:9" ht="13.5" customHeight="1">
      <c r="B12" s="3"/>
      <c r="C12" s="3"/>
      <c r="D12" s="3"/>
      <c r="E12" s="3"/>
      <c r="F12" s="3"/>
      <c r="G12" s="3"/>
    </row>
    <row r="13" spans="1:9" ht="13.5" customHeight="1">
      <c r="B13" s="3"/>
      <c r="C13" s="3"/>
      <c r="D13" s="3"/>
      <c r="E13" s="3"/>
      <c r="F13" s="3"/>
      <c r="G13" s="3"/>
    </row>
    <row r="14" spans="1:9" ht="13.5" customHeight="1">
      <c r="B14" s="3"/>
      <c r="C14" s="3"/>
      <c r="D14" s="3"/>
      <c r="E14" s="3"/>
      <c r="F14" s="3"/>
      <c r="G14" s="3"/>
    </row>
    <row r="15" spans="1:9" ht="13.5" customHeight="1">
      <c r="B15" s="3"/>
      <c r="C15" s="3"/>
      <c r="D15" s="3"/>
      <c r="E15" s="3"/>
      <c r="F15" s="3"/>
      <c r="G15" s="3"/>
    </row>
    <row r="16" spans="1:9" ht="13.5" customHeight="1">
      <c r="B16" s="3"/>
      <c r="C16" s="3"/>
      <c r="D16" s="3"/>
      <c r="E16" s="3"/>
      <c r="F16" s="3"/>
      <c r="G16" s="3"/>
    </row>
    <row r="17" spans="2:17" ht="13.5" customHeight="1">
      <c r="B17" s="3"/>
      <c r="C17" s="3"/>
      <c r="D17" s="3"/>
      <c r="E17" s="3"/>
      <c r="F17" s="3"/>
      <c r="G17" s="3"/>
    </row>
    <row r="18" spans="2:17" ht="13.5" customHeight="1">
      <c r="B18" s="3"/>
      <c r="C18" s="3"/>
      <c r="D18" s="3"/>
      <c r="E18" s="3"/>
      <c r="F18" s="3"/>
      <c r="G18" s="3"/>
    </row>
    <row r="19" spans="2:17" ht="13.5" customHeight="1">
      <c r="B19" s="3"/>
      <c r="C19" s="3"/>
      <c r="D19" s="3"/>
      <c r="E19" s="3"/>
      <c r="F19" s="3"/>
      <c r="G19" s="3"/>
    </row>
    <row r="20" spans="2:17" ht="13.5" customHeight="1">
      <c r="B20" s="3"/>
      <c r="C20" s="3"/>
      <c r="D20" s="3"/>
      <c r="E20" s="3"/>
      <c r="F20" s="3"/>
      <c r="G20" s="3"/>
    </row>
    <row r="21" spans="2:17" ht="13.5" customHeight="1">
      <c r="B21" s="3"/>
      <c r="C21" s="3"/>
      <c r="D21" s="3"/>
      <c r="E21" s="3"/>
      <c r="F21" s="3"/>
      <c r="G21" s="3"/>
    </row>
    <row r="22" spans="2:17" ht="13.5" customHeight="1">
      <c r="B22" s="3"/>
      <c r="C22" s="3"/>
      <c r="D22" s="3"/>
      <c r="E22" s="3"/>
      <c r="F22" s="3"/>
      <c r="G22" s="3"/>
    </row>
    <row r="23" spans="2:17" ht="13.5" customHeight="1">
      <c r="B23" s="3"/>
      <c r="C23" s="3"/>
      <c r="D23" s="3"/>
      <c r="E23" s="3"/>
      <c r="F23" s="3"/>
      <c r="G23" s="3"/>
      <c r="Q23" s="126"/>
    </row>
    <row r="24" spans="2:17" ht="13.5" customHeight="1">
      <c r="B24" s="3"/>
      <c r="C24" s="3"/>
      <c r="D24" s="3"/>
      <c r="E24" s="3"/>
      <c r="F24" s="3"/>
      <c r="G24" s="3"/>
    </row>
    <row r="25" spans="2:17" ht="13.5" customHeight="1">
      <c r="B25" s="3"/>
      <c r="C25" s="3"/>
      <c r="D25" s="3"/>
      <c r="E25" s="3"/>
      <c r="F25" s="3"/>
      <c r="G25" s="3"/>
    </row>
    <row r="26" spans="2:17" ht="13.5" customHeight="1">
      <c r="B26" s="3"/>
      <c r="C26" s="3"/>
      <c r="D26" s="3"/>
      <c r="E26" s="3"/>
      <c r="F26" s="3"/>
      <c r="G26" s="3"/>
    </row>
    <row r="27" spans="2:17" ht="13.5" customHeight="1">
      <c r="B27" s="3"/>
      <c r="C27" s="3"/>
      <c r="D27" s="3"/>
      <c r="E27" s="3"/>
      <c r="F27" s="3"/>
      <c r="G27" s="3"/>
    </row>
    <row r="28" spans="2:17" ht="13.5" customHeight="1">
      <c r="B28" s="3"/>
      <c r="C28" s="3"/>
      <c r="D28" s="3"/>
      <c r="E28" s="3"/>
      <c r="F28" s="3"/>
      <c r="G28" s="3"/>
    </row>
    <row r="29" spans="2:17" ht="13.5" customHeight="1">
      <c r="B29" s="3"/>
      <c r="C29" s="3"/>
      <c r="D29" s="3"/>
      <c r="E29" s="3"/>
      <c r="F29" s="3"/>
      <c r="G29" s="3"/>
    </row>
    <row r="30" spans="2:17" ht="13.5" customHeight="1">
      <c r="B30" s="3"/>
      <c r="C30" s="3"/>
      <c r="D30" s="3"/>
      <c r="E30" s="3"/>
      <c r="F30" s="3"/>
      <c r="G30" s="3"/>
    </row>
    <row r="31" spans="2:17" ht="13.5" customHeight="1">
      <c r="B31" s="3"/>
      <c r="C31" s="3"/>
      <c r="D31" s="3"/>
      <c r="E31" s="3"/>
      <c r="F31" s="3"/>
      <c r="G31" s="3"/>
    </row>
    <row r="32" spans="2:17" ht="13.5" customHeight="1">
      <c r="B32" s="3"/>
      <c r="C32" s="3"/>
      <c r="D32" s="3"/>
      <c r="E32" s="3"/>
      <c r="F32" s="3"/>
      <c r="G32" s="3"/>
    </row>
    <row r="33" spans="2:7" ht="13.5" customHeight="1">
      <c r="B33" s="3"/>
      <c r="C33" s="3"/>
      <c r="D33" s="3"/>
      <c r="E33" s="3"/>
      <c r="F33" s="3"/>
      <c r="G33" s="3"/>
    </row>
    <row r="34" spans="2:7" ht="13.5" customHeight="1">
      <c r="B34" s="3"/>
      <c r="C34" s="3"/>
      <c r="D34" s="3"/>
      <c r="E34" s="3"/>
      <c r="F34" s="3"/>
      <c r="G34" s="3"/>
    </row>
    <row r="35" spans="2:7" ht="13.5" customHeight="1">
      <c r="B35" s="3"/>
      <c r="C35" s="3"/>
      <c r="D35" s="3"/>
      <c r="E35" s="3"/>
      <c r="F35" s="3"/>
      <c r="G35" s="3"/>
    </row>
    <row r="36" spans="2:7" ht="13.5" customHeight="1">
      <c r="B36" s="3"/>
      <c r="C36" s="3"/>
      <c r="D36" s="3"/>
      <c r="E36" s="3"/>
      <c r="F36" s="3"/>
      <c r="G36" s="3"/>
    </row>
    <row r="37" spans="2:7" ht="13.5" customHeight="1">
      <c r="B37" s="3"/>
      <c r="C37" s="3"/>
      <c r="D37" s="3"/>
      <c r="E37" s="3"/>
      <c r="F37" s="3"/>
      <c r="G37" s="3"/>
    </row>
    <row r="38" spans="2:7" ht="13.5" customHeight="1">
      <c r="B38" s="3"/>
      <c r="C38" s="3"/>
      <c r="D38" s="3"/>
      <c r="E38" s="3"/>
      <c r="F38" s="3"/>
      <c r="G38" s="3"/>
    </row>
    <row r="39" spans="2:7" ht="13.5" customHeight="1">
      <c r="B39" s="3"/>
      <c r="C39" s="3"/>
      <c r="D39" s="3"/>
      <c r="E39" s="3"/>
      <c r="F39" s="3"/>
      <c r="G39" s="3"/>
    </row>
    <row r="40" spans="2:7" ht="13.5" customHeight="1">
      <c r="B40" s="3"/>
      <c r="C40" s="3"/>
      <c r="D40" s="3"/>
      <c r="E40" s="3"/>
      <c r="F40" s="3"/>
      <c r="G40" s="3"/>
    </row>
    <row r="41" spans="2:7" ht="13.5" customHeight="1">
      <c r="B41" s="3"/>
      <c r="C41" s="3"/>
      <c r="D41" s="3"/>
      <c r="E41" s="3"/>
      <c r="F41" s="3"/>
      <c r="G41" s="3"/>
    </row>
    <row r="42" spans="2:7" ht="13.5" customHeight="1">
      <c r="B42" s="3"/>
      <c r="C42" s="3"/>
      <c r="D42" s="3"/>
      <c r="E42" s="3"/>
      <c r="F42" s="3"/>
      <c r="G42" s="3"/>
    </row>
    <row r="43" spans="2:7" ht="13.5" customHeight="1"/>
  </sheetData>
  <mergeCells count="1">
    <mergeCell ref="B2:H2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-0.249977111117893"/>
    <pageSetUpPr fitToPage="1"/>
  </sheetPr>
  <dimension ref="A1:L87"/>
  <sheetViews>
    <sheetView workbookViewId="0">
      <selection sqref="A1:C1"/>
    </sheetView>
  </sheetViews>
  <sheetFormatPr defaultColWidth="8.88671875" defaultRowHeight="12"/>
  <cols>
    <col min="1" max="1" width="17.109375" style="17" customWidth="1"/>
    <col min="2" max="2" width="15.77734375" style="17" customWidth="1"/>
    <col min="3" max="3" width="10.44140625" style="20" customWidth="1"/>
    <col min="4" max="4" width="17.21875" style="17" customWidth="1"/>
    <col min="5" max="7" width="16.88671875" style="17" customWidth="1"/>
    <col min="8" max="9" width="16.6640625" style="17" bestFit="1" customWidth="1"/>
    <col min="10" max="10" width="13.44140625" style="10" customWidth="1"/>
    <col min="11" max="11" width="20.5546875" style="10" bestFit="1" customWidth="1"/>
    <col min="12" max="12" width="18.44140625" style="10" bestFit="1" customWidth="1"/>
    <col min="13" max="16384" width="8.88671875" style="10"/>
  </cols>
  <sheetData>
    <row r="1" spans="1:10" ht="30" customHeight="1">
      <c r="A1" s="384" t="s">
        <v>122</v>
      </c>
      <c r="B1" s="384"/>
      <c r="C1" s="384"/>
      <c r="D1" s="214"/>
      <c r="E1" s="16"/>
      <c r="F1" s="385"/>
      <c r="G1" s="385"/>
      <c r="I1" s="16"/>
    </row>
    <row r="2" spans="1:10" s="218" customFormat="1" ht="9.9499999999999993" customHeight="1">
      <c r="A2" s="214"/>
      <c r="B2" s="214"/>
      <c r="C2" s="214"/>
      <c r="D2" s="214"/>
      <c r="E2" s="215"/>
      <c r="F2" s="216"/>
      <c r="G2" s="216"/>
      <c r="H2" s="217"/>
      <c r="I2" s="215"/>
    </row>
    <row r="3" spans="1:10" ht="20.100000000000001" customHeight="1">
      <c r="A3" s="219" t="s">
        <v>22</v>
      </c>
      <c r="B3" s="386" t="s">
        <v>124</v>
      </c>
      <c r="C3" s="387"/>
      <c r="D3" s="220"/>
      <c r="E3" s="220"/>
      <c r="F3" s="220"/>
      <c r="I3" s="192"/>
      <c r="J3" s="192"/>
    </row>
    <row r="4" spans="1:10" ht="20.100000000000001" customHeight="1">
      <c r="A4" s="221" t="s">
        <v>116</v>
      </c>
      <c r="B4" s="382">
        <v>45200</v>
      </c>
      <c r="C4" s="383"/>
      <c r="D4" s="220"/>
      <c r="E4" s="220"/>
      <c r="F4" s="156"/>
      <c r="I4" s="193"/>
      <c r="J4" s="194"/>
    </row>
    <row r="5" spans="1:10" ht="20.100000000000001" customHeight="1">
      <c r="A5" s="221" t="s">
        <v>125</v>
      </c>
      <c r="B5" s="380">
        <v>5000000</v>
      </c>
      <c r="C5" s="381"/>
      <c r="D5" s="220"/>
      <c r="E5" s="220"/>
      <c r="F5" s="220"/>
      <c r="I5" s="193"/>
      <c r="J5" s="195"/>
    </row>
    <row r="6" spans="1:10" ht="20.100000000000001" customHeight="1">
      <c r="A6" s="222"/>
      <c r="B6" s="220"/>
      <c r="C6" s="220"/>
      <c r="D6" s="220"/>
      <c r="E6" s="220"/>
      <c r="F6" s="156"/>
      <c r="G6" s="195"/>
      <c r="H6" s="156"/>
      <c r="I6" s="194"/>
    </row>
    <row r="7" spans="1:10" ht="21.75" customHeight="1">
      <c r="A7" s="219" t="s">
        <v>24</v>
      </c>
      <c r="B7" s="219" t="s">
        <v>18</v>
      </c>
      <c r="C7" s="219" t="s">
        <v>32</v>
      </c>
      <c r="D7" s="219" t="s">
        <v>17</v>
      </c>
      <c r="E7" s="192"/>
      <c r="G7" s="192"/>
      <c r="H7" s="192"/>
      <c r="I7" s="10"/>
    </row>
    <row r="8" spans="1:10" ht="17.25" customHeight="1">
      <c r="A8" s="370" t="s">
        <v>128</v>
      </c>
      <c r="B8" s="225" t="s">
        <v>25</v>
      </c>
      <c r="C8" s="226" t="s">
        <v>126</v>
      </c>
      <c r="D8" s="227">
        <v>0.2</v>
      </c>
      <c r="E8" s="193"/>
      <c r="F8" s="10"/>
      <c r="G8" s="193"/>
      <c r="H8" s="194"/>
      <c r="I8" s="10"/>
    </row>
    <row r="9" spans="1:10" ht="17.25" customHeight="1">
      <c r="A9" s="370"/>
      <c r="B9" s="228" t="s">
        <v>26</v>
      </c>
      <c r="C9" s="229" t="s">
        <v>99</v>
      </c>
      <c r="D9" s="230">
        <v>0.2</v>
      </c>
      <c r="E9" s="193"/>
      <c r="F9" s="10"/>
      <c r="G9" s="193"/>
      <c r="H9" s="195"/>
      <c r="I9" s="10"/>
    </row>
    <row r="10" spans="1:10" ht="18" customHeight="1">
      <c r="A10" s="370"/>
      <c r="B10" s="228" t="s">
        <v>27</v>
      </c>
      <c r="C10" s="231" t="s">
        <v>127</v>
      </c>
      <c r="D10" s="230">
        <v>0.2</v>
      </c>
      <c r="E10" s="194"/>
      <c r="F10" s="156"/>
      <c r="G10" s="194"/>
      <c r="H10" s="193"/>
      <c r="I10" s="195"/>
    </row>
    <row r="11" spans="1:10" ht="17.25" customHeight="1">
      <c r="A11" s="370"/>
      <c r="B11" s="228" t="s">
        <v>28</v>
      </c>
      <c r="C11" s="229" t="s">
        <v>69</v>
      </c>
      <c r="D11" s="230">
        <v>0.2</v>
      </c>
      <c r="H11" s="193"/>
      <c r="I11" s="195"/>
    </row>
    <row r="12" spans="1:10" ht="17.25" customHeight="1">
      <c r="A12" s="370"/>
      <c r="B12" s="228" t="s">
        <v>29</v>
      </c>
      <c r="C12" s="231" t="s">
        <v>100</v>
      </c>
      <c r="D12" s="230">
        <v>0.1</v>
      </c>
      <c r="E12" s="195"/>
      <c r="F12" s="193"/>
      <c r="G12" s="195"/>
      <c r="H12" s="193"/>
      <c r="I12" s="195"/>
    </row>
    <row r="13" spans="1:10" ht="17.25" customHeight="1">
      <c r="A13" s="370"/>
      <c r="B13" s="232" t="s">
        <v>46</v>
      </c>
      <c r="C13" s="233" t="s">
        <v>123</v>
      </c>
      <c r="D13" s="234">
        <v>0.1</v>
      </c>
      <c r="E13" s="195"/>
      <c r="F13" s="193"/>
      <c r="G13" s="195"/>
      <c r="H13" s="193"/>
      <c r="I13" s="195"/>
    </row>
    <row r="14" spans="1:10" ht="17.25" customHeight="1">
      <c r="A14" s="370"/>
      <c r="B14" s="375" t="s">
        <v>37</v>
      </c>
      <c r="C14" s="375"/>
      <c r="D14" s="224">
        <f>SUM(D8:D13)</f>
        <v>1</v>
      </c>
      <c r="E14" s="195"/>
      <c r="F14" s="156"/>
      <c r="G14" s="195"/>
      <c r="H14" s="156"/>
      <c r="I14" s="194"/>
    </row>
    <row r="15" spans="1:10" ht="17.25" customHeight="1">
      <c r="A15" s="156"/>
      <c r="B15" s="223"/>
      <c r="C15" s="223"/>
      <c r="D15" s="351"/>
      <c r="E15" s="353"/>
      <c r="F15" s="156"/>
      <c r="G15" s="195"/>
      <c r="H15" s="156"/>
      <c r="I15" s="194"/>
    </row>
    <row r="16" spans="1:10" ht="18.75" customHeight="1">
      <c r="A16" s="219" t="s">
        <v>38</v>
      </c>
      <c r="B16" s="219" t="s">
        <v>15</v>
      </c>
      <c r="C16" s="219" t="s">
        <v>30</v>
      </c>
      <c r="D16" s="219" t="s">
        <v>18</v>
      </c>
      <c r="E16" s="352" t="s">
        <v>20</v>
      </c>
      <c r="F16" s="339"/>
      <c r="G16" s="316"/>
      <c r="H16" s="316"/>
      <c r="I16" s="316"/>
      <c r="J16" s="318"/>
    </row>
    <row r="17" spans="1:11" ht="20.100000000000001" customHeight="1">
      <c r="A17" s="371" t="s">
        <v>309</v>
      </c>
      <c r="B17" s="371"/>
      <c r="C17" s="372">
        <v>10</v>
      </c>
      <c r="D17" s="311" t="s">
        <v>18</v>
      </c>
      <c r="E17" s="348" t="s">
        <v>310</v>
      </c>
      <c r="F17" s="340"/>
      <c r="G17" s="318"/>
      <c r="H17" s="223"/>
      <c r="I17" s="223"/>
      <c r="J17" s="318"/>
    </row>
    <row r="18" spans="1:11" ht="20.100000000000001" customHeight="1">
      <c r="A18" s="371"/>
      <c r="B18" s="371"/>
      <c r="C18" s="373"/>
      <c r="D18" s="221" t="s">
        <v>16</v>
      </c>
      <c r="E18" s="349">
        <f>C17</f>
        <v>10</v>
      </c>
      <c r="F18" s="340"/>
      <c r="G18" s="318"/>
      <c r="H18" s="223"/>
      <c r="I18" s="223"/>
      <c r="J18" s="318"/>
    </row>
    <row r="19" spans="1:11" ht="20.100000000000001" customHeight="1">
      <c r="A19" s="371" t="s">
        <v>271</v>
      </c>
      <c r="B19" s="371" t="s">
        <v>272</v>
      </c>
      <c r="C19" s="372" t="s">
        <v>273</v>
      </c>
      <c r="D19" s="311" t="s">
        <v>18</v>
      </c>
      <c r="E19" s="348" t="s">
        <v>274</v>
      </c>
      <c r="F19" s="340"/>
      <c r="G19" s="318"/>
      <c r="H19" s="223"/>
      <c r="I19" s="223"/>
      <c r="J19" s="318"/>
    </row>
    <row r="20" spans="1:11" ht="20.100000000000001" customHeight="1">
      <c r="A20" s="371"/>
      <c r="B20" s="371"/>
      <c r="C20" s="373"/>
      <c r="D20" s="221" t="s">
        <v>16</v>
      </c>
      <c r="E20" s="349" t="str">
        <f>C19</f>
        <v>-0.2점/건</v>
      </c>
      <c r="F20" s="350"/>
      <c r="G20" s="318"/>
      <c r="H20" s="223"/>
      <c r="I20" s="223"/>
      <c r="J20" s="318"/>
    </row>
    <row r="21" spans="1:11" ht="20.100000000000001" customHeight="1">
      <c r="A21" s="371" t="s">
        <v>275</v>
      </c>
      <c r="B21" s="371" t="s">
        <v>276</v>
      </c>
      <c r="C21" s="372">
        <v>1</v>
      </c>
      <c r="D21" s="311" t="s">
        <v>277</v>
      </c>
      <c r="E21" s="319" t="s">
        <v>58</v>
      </c>
      <c r="F21" s="337" t="s">
        <v>59</v>
      </c>
      <c r="G21" s="341"/>
      <c r="H21" s="157"/>
      <c r="I21" s="157"/>
      <c r="J21" s="318"/>
    </row>
    <row r="22" spans="1:11" ht="20.100000000000001" customHeight="1">
      <c r="A22" s="371"/>
      <c r="B22" s="371"/>
      <c r="C22" s="372"/>
      <c r="D22" s="221" t="s">
        <v>16</v>
      </c>
      <c r="E22" s="320">
        <v>0.5</v>
      </c>
      <c r="F22" s="321">
        <v>0</v>
      </c>
      <c r="G22" s="346"/>
      <c r="H22" s="347"/>
      <c r="I22" s="347"/>
      <c r="J22" s="318"/>
    </row>
    <row r="23" spans="1:11" ht="20.100000000000001" customHeight="1">
      <c r="A23" s="371"/>
      <c r="B23" s="371"/>
      <c r="C23" s="372"/>
      <c r="D23" s="311" t="s">
        <v>278</v>
      </c>
      <c r="E23" s="322">
        <v>0.82</v>
      </c>
      <c r="F23" s="322">
        <v>0.77</v>
      </c>
      <c r="G23" s="336">
        <v>0.7</v>
      </c>
      <c r="H23" s="336">
        <v>0.65</v>
      </c>
      <c r="I23" s="337" t="s">
        <v>279</v>
      </c>
      <c r="J23" s="340"/>
    </row>
    <row r="24" spans="1:11" ht="20.100000000000001" customHeight="1">
      <c r="A24" s="371"/>
      <c r="B24" s="371"/>
      <c r="C24" s="373"/>
      <c r="D24" s="221" t="s">
        <v>16</v>
      </c>
      <c r="E24" s="320">
        <v>0.5</v>
      </c>
      <c r="F24" s="323">
        <v>0.4</v>
      </c>
      <c r="G24" s="323">
        <v>0.3</v>
      </c>
      <c r="H24" s="323">
        <v>0.2</v>
      </c>
      <c r="I24" s="323">
        <v>0</v>
      </c>
      <c r="J24" s="340"/>
    </row>
    <row r="25" spans="1:11" ht="20.100000000000001" customHeight="1">
      <c r="A25" s="370" t="s">
        <v>280</v>
      </c>
      <c r="B25" s="371" t="s">
        <v>281</v>
      </c>
      <c r="C25" s="371"/>
      <c r="D25" s="311" t="s">
        <v>282</v>
      </c>
      <c r="E25" s="324">
        <v>2</v>
      </c>
      <c r="F25" s="324">
        <v>2.5</v>
      </c>
      <c r="G25" s="324">
        <v>3</v>
      </c>
      <c r="H25" s="324">
        <v>3.5</v>
      </c>
      <c r="I25" s="325">
        <v>3.5</v>
      </c>
      <c r="J25" s="340"/>
    </row>
    <row r="26" spans="1:11" ht="20.100000000000001" customHeight="1">
      <c r="A26" s="370"/>
      <c r="B26" s="213" t="s">
        <v>54</v>
      </c>
      <c r="C26" s="326">
        <v>3</v>
      </c>
      <c r="D26" s="221" t="s">
        <v>60</v>
      </c>
      <c r="E26" s="320">
        <f>$C$26*1</f>
        <v>3</v>
      </c>
      <c r="F26" s="320">
        <f>E26*0.9</f>
        <v>2.7</v>
      </c>
      <c r="G26" s="320">
        <f>+E26*0.8</f>
        <v>2.4000000000000004</v>
      </c>
      <c r="H26" s="320">
        <f>+E26*0.7</f>
        <v>2.0999999999999996</v>
      </c>
      <c r="I26" s="320">
        <f>+E26*0.6</f>
        <v>1.7999999999999998</v>
      </c>
      <c r="J26" s="340"/>
    </row>
    <row r="27" spans="1:11" ht="20.100000000000001" customHeight="1">
      <c r="A27" s="370"/>
      <c r="B27" s="370" t="s">
        <v>56</v>
      </c>
      <c r="C27" s="379">
        <v>4</v>
      </c>
      <c r="D27" s="221" t="s">
        <v>286</v>
      </c>
      <c r="E27" s="327">
        <f>SUM(E28:E33)</f>
        <v>4</v>
      </c>
      <c r="F27" s="327">
        <f t="shared" ref="F27" si="0">SUM(F28:F33)</f>
        <v>3.6</v>
      </c>
      <c r="G27" s="327">
        <f t="shared" ref="G27" si="1">SUM(G28:G33)</f>
        <v>3.2000000000000011</v>
      </c>
      <c r="H27" s="327">
        <f t="shared" ref="H27" si="2">SUM(H28:H33)</f>
        <v>2.7999999999999994</v>
      </c>
      <c r="I27" s="327">
        <f t="shared" ref="I27" si="3">SUM(I28:I33)</f>
        <v>2.4000000000000004</v>
      </c>
      <c r="J27" s="340"/>
    </row>
    <row r="28" spans="1:11" ht="20.100000000000001" customHeight="1">
      <c r="A28" s="370"/>
      <c r="B28" s="370"/>
      <c r="C28" s="379"/>
      <c r="D28" s="213" t="str">
        <f t="shared" ref="D28:D33" si="4">C8</f>
        <v>도시계획</v>
      </c>
      <c r="E28" s="320">
        <f>$C$27*D8/(D8+D9+D10+D11+D12+D13)</f>
        <v>0.8</v>
      </c>
      <c r="F28" s="320">
        <f t="shared" ref="F28:F47" si="5">E28*0.9</f>
        <v>0.72000000000000008</v>
      </c>
      <c r="G28" s="320">
        <f t="shared" ref="G28:G47" si="6">+E28*0.8</f>
        <v>0.64000000000000012</v>
      </c>
      <c r="H28" s="320">
        <f t="shared" ref="H28:H47" si="7">+E28*0.7</f>
        <v>0.55999999999999994</v>
      </c>
      <c r="I28" s="320">
        <f t="shared" ref="I28:I47" si="8">+E28*0.6</f>
        <v>0.48</v>
      </c>
      <c r="J28" s="340"/>
    </row>
    <row r="29" spans="1:11" ht="20.100000000000001" customHeight="1">
      <c r="A29" s="370"/>
      <c r="B29" s="370"/>
      <c r="C29" s="379"/>
      <c r="D29" s="213" t="str">
        <f t="shared" si="4"/>
        <v>토질지질</v>
      </c>
      <c r="E29" s="320">
        <f>$C$27*D9/(D8+D9+D10+D11+D12+D13)</f>
        <v>0.8</v>
      </c>
      <c r="F29" s="320">
        <f t="shared" si="5"/>
        <v>0.72000000000000008</v>
      </c>
      <c r="G29" s="320">
        <f t="shared" si="6"/>
        <v>0.64000000000000012</v>
      </c>
      <c r="H29" s="320">
        <f t="shared" si="7"/>
        <v>0.55999999999999994</v>
      </c>
      <c r="I29" s="320">
        <f t="shared" si="8"/>
        <v>0.48</v>
      </c>
      <c r="J29" s="340"/>
    </row>
    <row r="30" spans="1:11" ht="20.100000000000001" customHeight="1">
      <c r="A30" s="370"/>
      <c r="B30" s="370"/>
      <c r="C30" s="379"/>
      <c r="D30" s="213" t="str">
        <f t="shared" si="4"/>
        <v>도로및공항</v>
      </c>
      <c r="E30" s="320">
        <f>$C$27*D10/(D8+D9+D10+D11+D12+D13)</f>
        <v>0.8</v>
      </c>
      <c r="F30" s="320">
        <f t="shared" si="5"/>
        <v>0.72000000000000008</v>
      </c>
      <c r="G30" s="320">
        <f t="shared" si="6"/>
        <v>0.64000000000000012</v>
      </c>
      <c r="H30" s="320">
        <f t="shared" si="7"/>
        <v>0.55999999999999994</v>
      </c>
      <c r="I30" s="320">
        <f t="shared" si="8"/>
        <v>0.48</v>
      </c>
      <c r="J30" s="340"/>
    </row>
    <row r="31" spans="1:11" s="9" customFormat="1" ht="20.100000000000001" customHeight="1">
      <c r="A31" s="370"/>
      <c r="B31" s="370"/>
      <c r="C31" s="379"/>
      <c r="D31" s="213" t="str">
        <f t="shared" si="4"/>
        <v>토목구조</v>
      </c>
      <c r="E31" s="320">
        <f>$C$27*D11/(D8+D9+D10+D11+D12+D13)</f>
        <v>0.8</v>
      </c>
      <c r="F31" s="320">
        <f t="shared" si="5"/>
        <v>0.72000000000000008</v>
      </c>
      <c r="G31" s="320">
        <f t="shared" si="6"/>
        <v>0.64000000000000012</v>
      </c>
      <c r="H31" s="320">
        <f t="shared" si="7"/>
        <v>0.55999999999999994</v>
      </c>
      <c r="I31" s="320">
        <f t="shared" si="8"/>
        <v>0.48</v>
      </c>
      <c r="J31" s="340"/>
      <c r="K31" s="10"/>
    </row>
    <row r="32" spans="1:11" s="9" customFormat="1" ht="20.100000000000001" customHeight="1">
      <c r="A32" s="370"/>
      <c r="B32" s="370"/>
      <c r="C32" s="379"/>
      <c r="D32" s="213" t="str">
        <f t="shared" si="4"/>
        <v>상하수도</v>
      </c>
      <c r="E32" s="320">
        <f>$C$27*D12/(D8+D9+D10+D11+D12+D13)</f>
        <v>0.4</v>
      </c>
      <c r="F32" s="320">
        <f t="shared" si="5"/>
        <v>0.36000000000000004</v>
      </c>
      <c r="G32" s="320">
        <f t="shared" si="6"/>
        <v>0.32000000000000006</v>
      </c>
      <c r="H32" s="320">
        <f t="shared" si="7"/>
        <v>0.27999999999999997</v>
      </c>
      <c r="I32" s="320">
        <f t="shared" si="8"/>
        <v>0.24</v>
      </c>
      <c r="J32" s="340"/>
      <c r="K32" s="10"/>
    </row>
    <row r="33" spans="1:11" s="9" customFormat="1" ht="20.100000000000001" customHeight="1">
      <c r="A33" s="370"/>
      <c r="B33" s="370"/>
      <c r="C33" s="379"/>
      <c r="D33" s="213" t="str">
        <f t="shared" si="4"/>
        <v>조경계획</v>
      </c>
      <c r="E33" s="320">
        <f>$C$27*D13/(D8+D9+D10+D11+D12+D13)</f>
        <v>0.4</v>
      </c>
      <c r="F33" s="320">
        <f t="shared" si="5"/>
        <v>0.36000000000000004</v>
      </c>
      <c r="G33" s="320">
        <f t="shared" si="6"/>
        <v>0.32000000000000006</v>
      </c>
      <c r="H33" s="320">
        <f t="shared" si="7"/>
        <v>0.27999999999999997</v>
      </c>
      <c r="I33" s="320">
        <f t="shared" si="8"/>
        <v>0.24</v>
      </c>
      <c r="J33" s="340"/>
      <c r="K33" s="10"/>
    </row>
    <row r="34" spans="1:11" s="9" customFormat="1" ht="20.100000000000001" customHeight="1">
      <c r="A34" s="370"/>
      <c r="B34" s="370" t="s">
        <v>61</v>
      </c>
      <c r="C34" s="374">
        <v>2</v>
      </c>
      <c r="D34" s="221" t="s">
        <v>286</v>
      </c>
      <c r="E34" s="327">
        <f>SUM(E35:E40)</f>
        <v>2</v>
      </c>
      <c r="F34" s="327">
        <f t="shared" ref="F34" si="9">SUM(F35:F40)</f>
        <v>1.8</v>
      </c>
      <c r="G34" s="327">
        <f t="shared" ref="G34" si="10">SUM(G35:G40)</f>
        <v>1.6000000000000005</v>
      </c>
      <c r="H34" s="327">
        <f t="shared" ref="H34" si="11">SUM(H35:H40)</f>
        <v>1.3999999999999997</v>
      </c>
      <c r="I34" s="327">
        <f t="shared" ref="I34" si="12">SUM(I35:I40)</f>
        <v>1.2000000000000002</v>
      </c>
      <c r="J34" s="340"/>
      <c r="K34" s="10"/>
    </row>
    <row r="35" spans="1:11" s="9" customFormat="1" ht="20.100000000000001" customHeight="1">
      <c r="A35" s="370"/>
      <c r="B35" s="370"/>
      <c r="C35" s="374"/>
      <c r="D35" s="213" t="str">
        <f t="shared" ref="D35:D40" si="13">D28</f>
        <v>도시계획</v>
      </c>
      <c r="E35" s="320">
        <f>$C$34*D8/(D8+D9+D10+D11+D12+D13)</f>
        <v>0.4</v>
      </c>
      <c r="F35" s="320">
        <f t="shared" si="5"/>
        <v>0.36000000000000004</v>
      </c>
      <c r="G35" s="320">
        <f t="shared" si="6"/>
        <v>0.32000000000000006</v>
      </c>
      <c r="H35" s="320">
        <f t="shared" si="7"/>
        <v>0.27999999999999997</v>
      </c>
      <c r="I35" s="320">
        <f t="shared" si="8"/>
        <v>0.24</v>
      </c>
      <c r="J35" s="340"/>
      <c r="K35" s="10"/>
    </row>
    <row r="36" spans="1:11" ht="20.100000000000001" customHeight="1">
      <c r="A36" s="370"/>
      <c r="B36" s="370"/>
      <c r="C36" s="374"/>
      <c r="D36" s="213" t="str">
        <f t="shared" si="13"/>
        <v>토질지질</v>
      </c>
      <c r="E36" s="320">
        <f>$C$34*D9/(D8+D9+D10+D11+D12+D13)</f>
        <v>0.4</v>
      </c>
      <c r="F36" s="320">
        <f t="shared" si="5"/>
        <v>0.36000000000000004</v>
      </c>
      <c r="G36" s="320">
        <f t="shared" si="6"/>
        <v>0.32000000000000006</v>
      </c>
      <c r="H36" s="320">
        <f t="shared" si="7"/>
        <v>0.27999999999999997</v>
      </c>
      <c r="I36" s="320">
        <f t="shared" si="8"/>
        <v>0.24</v>
      </c>
      <c r="J36" s="340"/>
    </row>
    <row r="37" spans="1:11" ht="20.100000000000001" customHeight="1">
      <c r="A37" s="370"/>
      <c r="B37" s="370"/>
      <c r="C37" s="374"/>
      <c r="D37" s="213" t="str">
        <f t="shared" si="13"/>
        <v>도로및공항</v>
      </c>
      <c r="E37" s="320">
        <f>$C$34*D10/(D8+D9+D10+D11+D12+D13)</f>
        <v>0.4</v>
      </c>
      <c r="F37" s="320">
        <f t="shared" si="5"/>
        <v>0.36000000000000004</v>
      </c>
      <c r="G37" s="320">
        <f t="shared" si="6"/>
        <v>0.32000000000000006</v>
      </c>
      <c r="H37" s="320">
        <f t="shared" si="7"/>
        <v>0.27999999999999997</v>
      </c>
      <c r="I37" s="320">
        <f t="shared" si="8"/>
        <v>0.24</v>
      </c>
      <c r="J37" s="340"/>
    </row>
    <row r="38" spans="1:11" ht="20.100000000000001" customHeight="1">
      <c r="A38" s="370"/>
      <c r="B38" s="370"/>
      <c r="C38" s="374"/>
      <c r="D38" s="213" t="str">
        <f t="shared" si="13"/>
        <v>토목구조</v>
      </c>
      <c r="E38" s="320">
        <f>$C$34*D11/(D8+D9+D10+D11+D12+D13)</f>
        <v>0.4</v>
      </c>
      <c r="F38" s="320">
        <f t="shared" si="5"/>
        <v>0.36000000000000004</v>
      </c>
      <c r="G38" s="320">
        <f t="shared" si="6"/>
        <v>0.32000000000000006</v>
      </c>
      <c r="H38" s="320">
        <f t="shared" si="7"/>
        <v>0.27999999999999997</v>
      </c>
      <c r="I38" s="320">
        <f t="shared" si="8"/>
        <v>0.24</v>
      </c>
      <c r="J38" s="340"/>
    </row>
    <row r="39" spans="1:11" s="9" customFormat="1" ht="20.100000000000001" customHeight="1">
      <c r="A39" s="370"/>
      <c r="B39" s="370"/>
      <c r="C39" s="374"/>
      <c r="D39" s="213" t="str">
        <f t="shared" si="13"/>
        <v>상하수도</v>
      </c>
      <c r="E39" s="320">
        <f>$C$34*D12/(D8+D9+D10+D11+D12+D13)</f>
        <v>0.2</v>
      </c>
      <c r="F39" s="320">
        <f t="shared" si="5"/>
        <v>0.18000000000000002</v>
      </c>
      <c r="G39" s="320">
        <f t="shared" si="6"/>
        <v>0.16000000000000003</v>
      </c>
      <c r="H39" s="320">
        <f t="shared" si="7"/>
        <v>0.13999999999999999</v>
      </c>
      <c r="I39" s="320">
        <f t="shared" si="8"/>
        <v>0.12</v>
      </c>
      <c r="J39" s="340"/>
      <c r="K39" s="10"/>
    </row>
    <row r="40" spans="1:11" s="9" customFormat="1" ht="20.100000000000001" customHeight="1">
      <c r="A40" s="370"/>
      <c r="B40" s="370"/>
      <c r="C40" s="374"/>
      <c r="D40" s="213" t="str">
        <f t="shared" si="13"/>
        <v>조경계획</v>
      </c>
      <c r="E40" s="320">
        <f>$C$34*D13/(D8+D9+D10+D11+D12+D13)</f>
        <v>0.2</v>
      </c>
      <c r="F40" s="320">
        <f t="shared" si="5"/>
        <v>0.18000000000000002</v>
      </c>
      <c r="G40" s="320">
        <f t="shared" si="6"/>
        <v>0.16000000000000003</v>
      </c>
      <c r="H40" s="320">
        <f t="shared" si="7"/>
        <v>0.13999999999999999</v>
      </c>
      <c r="I40" s="320">
        <f t="shared" si="8"/>
        <v>0.12</v>
      </c>
      <c r="J40" s="340"/>
      <c r="K40" s="10"/>
    </row>
    <row r="41" spans="1:11" ht="20.100000000000001" customHeight="1">
      <c r="A41" s="370"/>
      <c r="B41" s="370" t="s">
        <v>62</v>
      </c>
      <c r="C41" s="374">
        <v>1</v>
      </c>
      <c r="D41" s="221" t="s">
        <v>286</v>
      </c>
      <c r="E41" s="327">
        <f>SUM(E42:E47)</f>
        <v>1</v>
      </c>
      <c r="F41" s="327">
        <f t="shared" ref="F41:I41" si="14">SUM(F42:F47)</f>
        <v>0.9</v>
      </c>
      <c r="G41" s="327">
        <f t="shared" si="14"/>
        <v>0.80000000000000027</v>
      </c>
      <c r="H41" s="327">
        <f t="shared" si="14"/>
        <v>0.69999999999999984</v>
      </c>
      <c r="I41" s="327">
        <f t="shared" si="14"/>
        <v>0.60000000000000009</v>
      </c>
      <c r="J41" s="340"/>
    </row>
    <row r="42" spans="1:11" s="9" customFormat="1" ht="20.100000000000001" customHeight="1">
      <c r="A42" s="370"/>
      <c r="B42" s="370"/>
      <c r="C42" s="374"/>
      <c r="D42" s="213" t="str">
        <f t="shared" ref="D42:D47" si="15">D35</f>
        <v>도시계획</v>
      </c>
      <c r="E42" s="320">
        <f>$C$41*D8/(D8+D9+D10+D11+D12+D13)</f>
        <v>0.2</v>
      </c>
      <c r="F42" s="320">
        <f t="shared" si="5"/>
        <v>0.18000000000000002</v>
      </c>
      <c r="G42" s="320">
        <f t="shared" si="6"/>
        <v>0.16000000000000003</v>
      </c>
      <c r="H42" s="320">
        <f t="shared" si="7"/>
        <v>0.13999999999999999</v>
      </c>
      <c r="I42" s="320">
        <f t="shared" si="8"/>
        <v>0.12</v>
      </c>
      <c r="J42" s="340"/>
      <c r="K42" s="10"/>
    </row>
    <row r="43" spans="1:11" s="9" customFormat="1" ht="20.100000000000001" customHeight="1">
      <c r="A43" s="370"/>
      <c r="B43" s="370"/>
      <c r="C43" s="374"/>
      <c r="D43" s="213" t="str">
        <f t="shared" si="15"/>
        <v>토질지질</v>
      </c>
      <c r="E43" s="320">
        <f>$C$41*D9/(D8+D9+D10+D11+D12+D13)</f>
        <v>0.2</v>
      </c>
      <c r="F43" s="320">
        <f t="shared" si="5"/>
        <v>0.18000000000000002</v>
      </c>
      <c r="G43" s="320">
        <f t="shared" si="6"/>
        <v>0.16000000000000003</v>
      </c>
      <c r="H43" s="320">
        <f t="shared" si="7"/>
        <v>0.13999999999999999</v>
      </c>
      <c r="I43" s="320">
        <f t="shared" si="8"/>
        <v>0.12</v>
      </c>
      <c r="J43" s="340"/>
      <c r="K43" s="10"/>
    </row>
    <row r="44" spans="1:11" ht="20.100000000000001" customHeight="1">
      <c r="A44" s="370"/>
      <c r="B44" s="370"/>
      <c r="C44" s="374"/>
      <c r="D44" s="213" t="str">
        <f t="shared" si="15"/>
        <v>도로및공항</v>
      </c>
      <c r="E44" s="320">
        <f>$C$41*D10/(D8+D9+D10+D11+D12+D13)</f>
        <v>0.2</v>
      </c>
      <c r="F44" s="320">
        <f t="shared" si="5"/>
        <v>0.18000000000000002</v>
      </c>
      <c r="G44" s="320">
        <f t="shared" si="6"/>
        <v>0.16000000000000003</v>
      </c>
      <c r="H44" s="320">
        <f t="shared" si="7"/>
        <v>0.13999999999999999</v>
      </c>
      <c r="I44" s="320">
        <f t="shared" si="8"/>
        <v>0.12</v>
      </c>
      <c r="J44" s="340"/>
    </row>
    <row r="45" spans="1:11" ht="20.100000000000001" customHeight="1">
      <c r="A45" s="370"/>
      <c r="B45" s="370"/>
      <c r="C45" s="374"/>
      <c r="D45" s="213" t="str">
        <f t="shared" si="15"/>
        <v>토목구조</v>
      </c>
      <c r="E45" s="320">
        <f>$C$41*D11/(D8+D9+D10+D11+D12+D13)</f>
        <v>0.2</v>
      </c>
      <c r="F45" s="320">
        <f t="shared" si="5"/>
        <v>0.18000000000000002</v>
      </c>
      <c r="G45" s="320">
        <f t="shared" si="6"/>
        <v>0.16000000000000003</v>
      </c>
      <c r="H45" s="320">
        <f t="shared" si="7"/>
        <v>0.13999999999999999</v>
      </c>
      <c r="I45" s="320">
        <f t="shared" si="8"/>
        <v>0.12</v>
      </c>
      <c r="J45" s="340"/>
    </row>
    <row r="46" spans="1:11" ht="20.100000000000001" customHeight="1">
      <c r="A46" s="370"/>
      <c r="B46" s="370"/>
      <c r="C46" s="374"/>
      <c r="D46" s="213" t="str">
        <f t="shared" si="15"/>
        <v>상하수도</v>
      </c>
      <c r="E46" s="320">
        <f>$C$41*D12/(D8+D9+D10+D11+D12+D13)</f>
        <v>0.1</v>
      </c>
      <c r="F46" s="320">
        <f t="shared" si="5"/>
        <v>9.0000000000000011E-2</v>
      </c>
      <c r="G46" s="320">
        <f t="shared" si="6"/>
        <v>8.0000000000000016E-2</v>
      </c>
      <c r="H46" s="320">
        <f t="shared" si="7"/>
        <v>6.9999999999999993E-2</v>
      </c>
      <c r="I46" s="320">
        <f t="shared" si="8"/>
        <v>0.06</v>
      </c>
      <c r="J46" s="340"/>
    </row>
    <row r="47" spans="1:11" ht="20.100000000000001" customHeight="1">
      <c r="A47" s="370"/>
      <c r="B47" s="370"/>
      <c r="C47" s="374"/>
      <c r="D47" s="213" t="str">
        <f t="shared" si="15"/>
        <v>조경계획</v>
      </c>
      <c r="E47" s="320">
        <f>$C$41*D13/(D8+D9+D10+D11+D12+D13)</f>
        <v>0.1</v>
      </c>
      <c r="F47" s="320">
        <f t="shared" si="5"/>
        <v>9.0000000000000011E-2</v>
      </c>
      <c r="G47" s="320">
        <f t="shared" si="6"/>
        <v>8.0000000000000016E-2</v>
      </c>
      <c r="H47" s="320">
        <f t="shared" si="7"/>
        <v>6.9999999999999993E-2</v>
      </c>
      <c r="I47" s="320">
        <f t="shared" si="8"/>
        <v>0.06</v>
      </c>
      <c r="J47" s="340"/>
    </row>
    <row r="48" spans="1:11" ht="20.100000000000001" customHeight="1">
      <c r="A48" s="370" t="s">
        <v>283</v>
      </c>
      <c r="B48" s="371" t="s">
        <v>284</v>
      </c>
      <c r="C48" s="373">
        <v>3</v>
      </c>
      <c r="D48" s="311" t="s">
        <v>55</v>
      </c>
      <c r="E48" s="328">
        <v>8</v>
      </c>
      <c r="F48" s="328">
        <v>7</v>
      </c>
      <c r="G48" s="328">
        <v>6</v>
      </c>
      <c r="H48" s="328">
        <v>5</v>
      </c>
      <c r="I48" s="329">
        <v>5</v>
      </c>
      <c r="J48" s="340"/>
    </row>
    <row r="49" spans="1:12" ht="20.100000000000001" customHeight="1">
      <c r="A49" s="370"/>
      <c r="B49" s="371"/>
      <c r="C49" s="373"/>
      <c r="D49" s="221" t="s">
        <v>53</v>
      </c>
      <c r="E49" s="320">
        <f>$C$48*1</f>
        <v>3</v>
      </c>
      <c r="F49" s="320">
        <f>$C$48*0.9</f>
        <v>2.7</v>
      </c>
      <c r="G49" s="320">
        <f>$C$48*0.8</f>
        <v>2.4000000000000004</v>
      </c>
      <c r="H49" s="320">
        <f>$C$48*0.7</f>
        <v>2.0999999999999996</v>
      </c>
      <c r="I49" s="320">
        <f>$C$48*0.6</f>
        <v>1.7999999999999998</v>
      </c>
      <c r="J49" s="340"/>
    </row>
    <row r="50" spans="1:12" ht="20.100000000000001" customHeight="1">
      <c r="A50" s="370"/>
      <c r="B50" s="370" t="s">
        <v>285</v>
      </c>
      <c r="C50" s="374">
        <v>7</v>
      </c>
      <c r="D50" s="311" t="s">
        <v>55</v>
      </c>
      <c r="E50" s="328">
        <v>6</v>
      </c>
      <c r="F50" s="328">
        <v>5</v>
      </c>
      <c r="G50" s="328">
        <v>4</v>
      </c>
      <c r="H50" s="328">
        <v>3</v>
      </c>
      <c r="I50" s="329">
        <v>3</v>
      </c>
      <c r="J50" s="340"/>
    </row>
    <row r="51" spans="1:12" ht="20.100000000000001" customHeight="1">
      <c r="A51" s="370"/>
      <c r="B51" s="370"/>
      <c r="C51" s="374"/>
      <c r="D51" s="221" t="s">
        <v>21</v>
      </c>
      <c r="E51" s="327">
        <f>C50</f>
        <v>7</v>
      </c>
      <c r="F51" s="327">
        <f>$C$50*0.9</f>
        <v>6.3</v>
      </c>
      <c r="G51" s="327">
        <f>$C$50*0.8</f>
        <v>5.6000000000000005</v>
      </c>
      <c r="H51" s="327">
        <f>$C$50*0.7</f>
        <v>4.8999999999999995</v>
      </c>
      <c r="I51" s="327">
        <f>$C$50*0.6</f>
        <v>4.2</v>
      </c>
      <c r="J51" s="340"/>
    </row>
    <row r="52" spans="1:12" ht="20.100000000000001" customHeight="1">
      <c r="A52" s="370"/>
      <c r="B52" s="370"/>
      <c r="C52" s="374"/>
      <c r="D52" s="213" t="str">
        <f>D42</f>
        <v>도시계획</v>
      </c>
      <c r="E52" s="330">
        <f>E51*$D$8</f>
        <v>1.4000000000000001</v>
      </c>
      <c r="F52" s="330">
        <f>F51*$D$8</f>
        <v>1.26</v>
      </c>
      <c r="G52" s="330">
        <f>G51*$D$8</f>
        <v>1.1200000000000001</v>
      </c>
      <c r="H52" s="330">
        <f>H51*$D$8</f>
        <v>0.98</v>
      </c>
      <c r="I52" s="330">
        <f>I51*$D$8</f>
        <v>0.84000000000000008</v>
      </c>
      <c r="J52" s="340"/>
    </row>
    <row r="53" spans="1:12" ht="20.100000000000001" customHeight="1">
      <c r="A53" s="370"/>
      <c r="B53" s="370"/>
      <c r="C53" s="374"/>
      <c r="D53" s="213" t="str">
        <f t="shared" ref="D53:D57" si="16">D43</f>
        <v>토질지질</v>
      </c>
      <c r="E53" s="330">
        <f>E51*$D$9</f>
        <v>1.4000000000000001</v>
      </c>
      <c r="F53" s="330">
        <f>F51*$D$9</f>
        <v>1.26</v>
      </c>
      <c r="G53" s="330">
        <f>G51*$D$9</f>
        <v>1.1200000000000001</v>
      </c>
      <c r="H53" s="330">
        <f>H51*$D$9</f>
        <v>0.98</v>
      </c>
      <c r="I53" s="330">
        <f>I51*$D$9</f>
        <v>0.84000000000000008</v>
      </c>
      <c r="J53" s="340"/>
    </row>
    <row r="54" spans="1:12" ht="20.100000000000001" customHeight="1">
      <c r="A54" s="370"/>
      <c r="B54" s="370"/>
      <c r="C54" s="374"/>
      <c r="D54" s="213" t="str">
        <f t="shared" si="16"/>
        <v>도로및공항</v>
      </c>
      <c r="E54" s="330">
        <f>E51*$D$10</f>
        <v>1.4000000000000001</v>
      </c>
      <c r="F54" s="330">
        <f>F51*$D$10</f>
        <v>1.26</v>
      </c>
      <c r="G54" s="330">
        <f>G51*$D$10</f>
        <v>1.1200000000000001</v>
      </c>
      <c r="H54" s="330">
        <f>H51*$D$10</f>
        <v>0.98</v>
      </c>
      <c r="I54" s="330">
        <f>I51*$D$10</f>
        <v>0.84000000000000008</v>
      </c>
      <c r="J54" s="340"/>
    </row>
    <row r="55" spans="1:12" ht="20.100000000000001" customHeight="1">
      <c r="A55" s="370"/>
      <c r="B55" s="370"/>
      <c r="C55" s="374"/>
      <c r="D55" s="213" t="str">
        <f t="shared" si="16"/>
        <v>토목구조</v>
      </c>
      <c r="E55" s="330">
        <f>E51*$D$11</f>
        <v>1.4000000000000001</v>
      </c>
      <c r="F55" s="330">
        <f>F51*$D$11</f>
        <v>1.26</v>
      </c>
      <c r="G55" s="330">
        <f>G51*$D$11</f>
        <v>1.1200000000000001</v>
      </c>
      <c r="H55" s="330">
        <f>H51*$D$11</f>
        <v>0.98</v>
      </c>
      <c r="I55" s="330">
        <f>I51*$D$11</f>
        <v>0.84000000000000008</v>
      </c>
      <c r="J55" s="340"/>
    </row>
    <row r="56" spans="1:12" ht="20.100000000000001" customHeight="1">
      <c r="A56" s="370"/>
      <c r="B56" s="370"/>
      <c r="C56" s="374"/>
      <c r="D56" s="213" t="str">
        <f t="shared" si="16"/>
        <v>상하수도</v>
      </c>
      <c r="E56" s="330">
        <f>E51*$D$12</f>
        <v>0.70000000000000007</v>
      </c>
      <c r="F56" s="330">
        <f>F51*$D$12</f>
        <v>0.63</v>
      </c>
      <c r="G56" s="330">
        <f>G51*$D$12</f>
        <v>0.56000000000000005</v>
      </c>
      <c r="H56" s="330">
        <f>H51*$D$12</f>
        <v>0.49</v>
      </c>
      <c r="I56" s="330">
        <f>I51*$D$12</f>
        <v>0.42000000000000004</v>
      </c>
      <c r="J56" s="340"/>
    </row>
    <row r="57" spans="1:12" ht="20.100000000000001" customHeight="1">
      <c r="A57" s="370"/>
      <c r="B57" s="370"/>
      <c r="C57" s="374"/>
      <c r="D57" s="213" t="str">
        <f t="shared" si="16"/>
        <v>조경계획</v>
      </c>
      <c r="E57" s="330">
        <f>E51*$D$13</f>
        <v>0.70000000000000007</v>
      </c>
      <c r="F57" s="330">
        <f t="shared" ref="F57:I57" si="17">F51*$D$13</f>
        <v>0.63</v>
      </c>
      <c r="G57" s="330">
        <f t="shared" si="17"/>
        <v>0.56000000000000005</v>
      </c>
      <c r="H57" s="335">
        <f t="shared" si="17"/>
        <v>0.49</v>
      </c>
      <c r="I57" s="335">
        <f t="shared" si="17"/>
        <v>0.42000000000000004</v>
      </c>
      <c r="J57" s="340"/>
    </row>
    <row r="58" spans="1:12" s="9" customFormat="1" ht="20.100000000000001" customHeight="1">
      <c r="A58" s="370" t="s">
        <v>287</v>
      </c>
      <c r="B58" s="370"/>
      <c r="C58" s="377" t="s">
        <v>311</v>
      </c>
      <c r="D58" s="331" t="s">
        <v>288</v>
      </c>
      <c r="E58" s="314">
        <v>0.03</v>
      </c>
      <c r="F58" s="314">
        <v>0.02</v>
      </c>
      <c r="G58" s="344">
        <v>0.01</v>
      </c>
      <c r="H58" s="280"/>
      <c r="I58" s="281"/>
      <c r="J58" s="220"/>
      <c r="K58" s="10"/>
      <c r="L58" s="10"/>
    </row>
    <row r="59" spans="1:12" s="9" customFormat="1" ht="20.100000000000001" customHeight="1">
      <c r="A59" s="370"/>
      <c r="B59" s="370"/>
      <c r="C59" s="374"/>
      <c r="D59" s="332" t="s">
        <v>289</v>
      </c>
      <c r="E59" s="320">
        <v>2</v>
      </c>
      <c r="F59" s="323">
        <v>1.5</v>
      </c>
      <c r="G59" s="345">
        <v>1</v>
      </c>
      <c r="H59" s="282"/>
      <c r="I59" s="283"/>
      <c r="J59" s="220"/>
      <c r="K59" s="10"/>
      <c r="L59" s="10"/>
    </row>
    <row r="60" spans="1:12" s="9" customFormat="1" ht="20.100000000000001" customHeight="1">
      <c r="A60" s="370" t="s">
        <v>290</v>
      </c>
      <c r="B60" s="370"/>
      <c r="C60" s="374" t="s">
        <v>291</v>
      </c>
      <c r="D60" s="331" t="s">
        <v>292</v>
      </c>
      <c r="E60" s="314" t="s">
        <v>293</v>
      </c>
      <c r="F60" s="314" t="s">
        <v>294</v>
      </c>
      <c r="G60" s="314" t="s">
        <v>295</v>
      </c>
      <c r="H60" s="338" t="s">
        <v>296</v>
      </c>
      <c r="I60" s="338" t="s">
        <v>297</v>
      </c>
      <c r="J60" s="342"/>
      <c r="K60" s="10"/>
      <c r="L60" s="10"/>
    </row>
    <row r="61" spans="1:12" s="9" customFormat="1" ht="20.100000000000001" customHeight="1">
      <c r="A61" s="370"/>
      <c r="B61" s="370"/>
      <c r="C61" s="374"/>
      <c r="D61" s="332" t="s">
        <v>289</v>
      </c>
      <c r="E61" s="330">
        <v>-0.2</v>
      </c>
      <c r="F61" s="330">
        <v>-0.25</v>
      </c>
      <c r="G61" s="330">
        <v>-0.3</v>
      </c>
      <c r="H61" s="330">
        <v>-0.4</v>
      </c>
      <c r="I61" s="330">
        <v>-0.5</v>
      </c>
      <c r="J61" s="342"/>
      <c r="K61" s="10"/>
      <c r="L61" s="10"/>
    </row>
    <row r="62" spans="1:12" s="9" customFormat="1" ht="20.100000000000001" customHeight="1">
      <c r="A62" s="370"/>
      <c r="B62" s="370"/>
      <c r="C62" s="374"/>
      <c r="D62" s="333" t="s">
        <v>298</v>
      </c>
      <c r="E62" s="314" t="s">
        <v>293</v>
      </c>
      <c r="F62" s="314" t="s">
        <v>300</v>
      </c>
      <c r="G62" s="314" t="s">
        <v>299</v>
      </c>
      <c r="H62" s="342"/>
      <c r="I62" s="220"/>
      <c r="J62" s="220"/>
      <c r="K62" s="10"/>
      <c r="L62" s="10"/>
    </row>
    <row r="63" spans="1:12" s="9" customFormat="1" ht="20.100000000000001" customHeight="1">
      <c r="A63" s="370"/>
      <c r="B63" s="370"/>
      <c r="C63" s="374"/>
      <c r="D63" s="332" t="s">
        <v>289</v>
      </c>
      <c r="E63" s="330">
        <v>-0.15</v>
      </c>
      <c r="F63" s="330">
        <v>-0.2</v>
      </c>
      <c r="G63" s="330">
        <v>-0.3</v>
      </c>
      <c r="H63" s="342"/>
      <c r="I63" s="220"/>
      <c r="J63" s="220"/>
      <c r="K63" s="10"/>
      <c r="L63" s="10"/>
    </row>
    <row r="64" spans="1:12" ht="20.100000000000001" customHeight="1">
      <c r="A64" s="370" t="s">
        <v>244</v>
      </c>
      <c r="B64" s="370"/>
      <c r="C64" s="377" t="s">
        <v>301</v>
      </c>
      <c r="D64" s="311" t="s">
        <v>18</v>
      </c>
      <c r="E64" s="311" t="s">
        <v>303</v>
      </c>
      <c r="F64" s="311" t="s">
        <v>304</v>
      </c>
      <c r="G64" s="311" t="s">
        <v>305</v>
      </c>
      <c r="H64" s="343"/>
      <c r="I64" s="157"/>
      <c r="J64" s="318"/>
    </row>
    <row r="65" spans="1:11" ht="20.100000000000001" customHeight="1">
      <c r="A65" s="370"/>
      <c r="B65" s="370"/>
      <c r="C65" s="374"/>
      <c r="D65" s="312" t="s">
        <v>16</v>
      </c>
      <c r="E65" s="313">
        <v>-2</v>
      </c>
      <c r="F65" s="313">
        <v>-2</v>
      </c>
      <c r="G65" s="313">
        <v>-10</v>
      </c>
      <c r="H65" s="343"/>
      <c r="I65" s="157"/>
      <c r="J65" s="318"/>
    </row>
    <row r="66" spans="1:11" ht="20.100000000000001" customHeight="1">
      <c r="A66" s="370" t="s">
        <v>245</v>
      </c>
      <c r="B66" s="370"/>
      <c r="C66" s="374" t="s">
        <v>291</v>
      </c>
      <c r="D66" s="314" t="s">
        <v>18</v>
      </c>
      <c r="E66" s="314" t="s">
        <v>255</v>
      </c>
      <c r="F66" s="314" t="s">
        <v>257</v>
      </c>
      <c r="G66" s="322" t="s">
        <v>307</v>
      </c>
      <c r="H66" s="340"/>
      <c r="I66" s="157"/>
      <c r="J66" s="318"/>
    </row>
    <row r="67" spans="1:11" ht="20.100000000000001" customHeight="1">
      <c r="A67" s="370"/>
      <c r="B67" s="370"/>
      <c r="C67" s="374"/>
      <c r="D67" s="315" t="s">
        <v>16</v>
      </c>
      <c r="E67" s="313">
        <v>-1</v>
      </c>
      <c r="F67" s="313" t="s">
        <v>306</v>
      </c>
      <c r="G67" s="334" t="s">
        <v>273</v>
      </c>
      <c r="H67" s="340"/>
      <c r="I67" s="157"/>
      <c r="J67" s="318"/>
    </row>
    <row r="68" spans="1:11" s="9" customFormat="1" ht="20.100000000000001" customHeight="1">
      <c r="A68" s="370" t="s">
        <v>246</v>
      </c>
      <c r="B68" s="370"/>
      <c r="C68" s="377" t="s">
        <v>302</v>
      </c>
      <c r="D68" s="311" t="s">
        <v>308</v>
      </c>
      <c r="E68" s="311" t="s">
        <v>263</v>
      </c>
      <c r="F68" s="311" t="s">
        <v>265</v>
      </c>
      <c r="G68" s="342"/>
      <c r="H68" s="220"/>
      <c r="I68" s="220"/>
      <c r="J68" s="318"/>
      <c r="K68" s="10"/>
    </row>
    <row r="69" spans="1:11" s="9" customFormat="1" ht="20.100000000000001" customHeight="1">
      <c r="A69" s="370"/>
      <c r="B69" s="370"/>
      <c r="C69" s="374"/>
      <c r="D69" s="312" t="s">
        <v>16</v>
      </c>
      <c r="E69" s="313">
        <v>-3</v>
      </c>
      <c r="F69" s="313">
        <v>0</v>
      </c>
      <c r="G69" s="342"/>
      <c r="H69" s="220"/>
      <c r="I69" s="220"/>
      <c r="J69" s="318"/>
      <c r="K69" s="10"/>
    </row>
    <row r="70" spans="1:11" s="9" customFormat="1" ht="20.100000000000001" customHeight="1">
      <c r="A70" s="378" t="s">
        <v>63</v>
      </c>
      <c r="B70" s="378"/>
      <c r="C70" s="317">
        <f>SUM(C17:C69)</f>
        <v>31</v>
      </c>
      <c r="D70" s="376" t="s">
        <v>314</v>
      </c>
      <c r="E70" s="376"/>
      <c r="F70" s="376"/>
      <c r="G70" s="339"/>
      <c r="H70" s="316"/>
      <c r="I70" s="316"/>
      <c r="J70" s="318"/>
      <c r="K70" s="10"/>
    </row>
    <row r="71" spans="1:11" s="9" customFormat="1">
      <c r="A71" s="18"/>
      <c r="B71" s="18"/>
      <c r="C71" s="19"/>
      <c r="D71" s="18"/>
      <c r="E71" s="18"/>
      <c r="F71" s="18"/>
      <c r="G71" s="18"/>
      <c r="H71" s="18"/>
      <c r="I71" s="18"/>
      <c r="J71" s="10"/>
      <c r="K71" s="10"/>
    </row>
    <row r="72" spans="1:11" s="9" customFormat="1">
      <c r="A72" s="18"/>
      <c r="B72" s="18"/>
      <c r="C72" s="19"/>
      <c r="D72" s="18"/>
      <c r="E72" s="18"/>
      <c r="F72" s="18"/>
      <c r="G72" s="18"/>
      <c r="H72" s="18"/>
      <c r="I72" s="18"/>
    </row>
    <row r="73" spans="1:11" s="9" customFormat="1">
      <c r="A73" s="18"/>
      <c r="B73" s="18"/>
      <c r="C73" s="19"/>
      <c r="D73" s="18"/>
      <c r="E73" s="18"/>
      <c r="F73" s="18"/>
      <c r="G73" s="18"/>
      <c r="H73" s="18"/>
      <c r="I73" s="18"/>
    </row>
    <row r="74" spans="1:11" s="9" customFormat="1">
      <c r="A74" s="18"/>
      <c r="B74" s="18"/>
      <c r="C74" s="19"/>
      <c r="D74" s="18"/>
      <c r="E74" s="18"/>
      <c r="F74" s="18"/>
      <c r="G74" s="18"/>
      <c r="H74" s="18"/>
      <c r="I74" s="18"/>
    </row>
    <row r="75" spans="1:11" s="9" customFormat="1">
      <c r="A75" s="18"/>
      <c r="B75" s="18"/>
      <c r="C75" s="19"/>
      <c r="D75" s="18"/>
      <c r="E75" s="18"/>
      <c r="F75" s="18"/>
      <c r="G75" s="18"/>
      <c r="H75" s="18"/>
      <c r="I75" s="18"/>
    </row>
    <row r="76" spans="1:11" s="9" customFormat="1">
      <c r="A76" s="18"/>
      <c r="B76" s="18"/>
      <c r="C76" s="19"/>
      <c r="D76" s="18"/>
      <c r="E76" s="18"/>
      <c r="F76" s="18"/>
      <c r="G76" s="18"/>
      <c r="H76" s="18"/>
      <c r="I76" s="18"/>
    </row>
    <row r="77" spans="1:11" s="9" customFormat="1">
      <c r="A77" s="18"/>
      <c r="B77" s="18"/>
      <c r="C77" s="19"/>
      <c r="D77" s="18"/>
      <c r="E77" s="18"/>
      <c r="F77" s="18"/>
      <c r="G77" s="18"/>
      <c r="H77" s="18"/>
      <c r="I77" s="18"/>
    </row>
    <row r="78" spans="1:11" s="9" customFormat="1">
      <c r="A78" s="18"/>
      <c r="B78" s="18"/>
      <c r="C78" s="19"/>
      <c r="D78" s="18"/>
      <c r="E78" s="18"/>
      <c r="F78" s="18"/>
      <c r="G78" s="18"/>
      <c r="H78" s="18"/>
      <c r="I78" s="18"/>
    </row>
    <row r="79" spans="1:11" s="9" customFormat="1">
      <c r="A79" s="18"/>
      <c r="B79" s="18"/>
      <c r="C79" s="19"/>
      <c r="D79" s="18"/>
      <c r="E79" s="18"/>
      <c r="F79" s="18"/>
      <c r="G79" s="18"/>
      <c r="H79" s="18"/>
      <c r="I79" s="18"/>
    </row>
    <row r="80" spans="1:11" s="9" customFormat="1">
      <c r="A80" s="18"/>
      <c r="B80" s="18"/>
      <c r="C80" s="19"/>
      <c r="D80" s="18"/>
      <c r="E80" s="18"/>
      <c r="F80" s="18"/>
      <c r="G80" s="18"/>
      <c r="H80" s="18"/>
      <c r="I80" s="18"/>
    </row>
    <row r="81" spans="1:9" s="9" customFormat="1">
      <c r="A81" s="18"/>
      <c r="B81" s="18"/>
      <c r="C81" s="19"/>
      <c r="D81" s="18"/>
      <c r="E81" s="18"/>
      <c r="F81" s="18"/>
      <c r="G81" s="18"/>
      <c r="H81" s="18"/>
      <c r="I81" s="18"/>
    </row>
    <row r="82" spans="1:9" s="9" customFormat="1">
      <c r="A82" s="18"/>
      <c r="B82" s="18"/>
      <c r="C82" s="19"/>
      <c r="D82" s="18"/>
      <c r="E82" s="18"/>
      <c r="F82" s="18"/>
      <c r="G82" s="18"/>
      <c r="H82" s="18"/>
      <c r="I82" s="18"/>
    </row>
    <row r="83" spans="1:9" s="9" customFormat="1">
      <c r="A83" s="18"/>
      <c r="B83" s="18"/>
      <c r="C83" s="19"/>
      <c r="D83" s="18"/>
      <c r="E83" s="18"/>
      <c r="F83" s="18"/>
      <c r="G83" s="18"/>
      <c r="H83" s="18"/>
      <c r="I83" s="18"/>
    </row>
    <row r="84" spans="1:9" s="9" customFormat="1">
      <c r="A84" s="18"/>
      <c r="B84" s="18"/>
      <c r="C84" s="19"/>
      <c r="D84" s="18"/>
      <c r="E84" s="18"/>
      <c r="F84" s="18"/>
      <c r="G84" s="18"/>
      <c r="H84" s="18"/>
      <c r="I84" s="18"/>
    </row>
    <row r="85" spans="1:9" s="9" customFormat="1">
      <c r="A85" s="18"/>
      <c r="B85" s="18"/>
      <c r="C85" s="19"/>
      <c r="D85" s="18"/>
      <c r="E85" s="18"/>
      <c r="F85" s="18"/>
      <c r="G85" s="18"/>
      <c r="H85" s="18"/>
      <c r="I85" s="18"/>
    </row>
    <row r="86" spans="1:9" s="9" customFormat="1">
      <c r="A86" s="18"/>
      <c r="B86" s="18"/>
      <c r="C86" s="19"/>
      <c r="D86" s="18"/>
      <c r="E86" s="18"/>
      <c r="F86" s="18"/>
      <c r="G86" s="18"/>
      <c r="H86" s="18"/>
      <c r="I86" s="18"/>
    </row>
    <row r="87" spans="1:9" s="9" customFormat="1">
      <c r="A87" s="17"/>
      <c r="B87" s="17"/>
      <c r="C87" s="20"/>
      <c r="D87" s="17"/>
      <c r="E87" s="17"/>
      <c r="F87" s="17"/>
      <c r="G87" s="17"/>
      <c r="H87" s="17"/>
      <c r="I87" s="17"/>
    </row>
  </sheetData>
  <sheetProtection selectLockedCells="1"/>
  <mergeCells count="40">
    <mergeCell ref="A68:B69"/>
    <mergeCell ref="B5:C5"/>
    <mergeCell ref="B4:C4"/>
    <mergeCell ref="A1:C1"/>
    <mergeCell ref="F1:G1"/>
    <mergeCell ref="B3:C3"/>
    <mergeCell ref="D70:F70"/>
    <mergeCell ref="C58:C59"/>
    <mergeCell ref="B50:B57"/>
    <mergeCell ref="A48:A57"/>
    <mergeCell ref="B41:B47"/>
    <mergeCell ref="A58:B59"/>
    <mergeCell ref="A60:B63"/>
    <mergeCell ref="C68:C69"/>
    <mergeCell ref="A70:B70"/>
    <mergeCell ref="C64:C65"/>
    <mergeCell ref="C66:C67"/>
    <mergeCell ref="A25:A47"/>
    <mergeCell ref="B25:C25"/>
    <mergeCell ref="C27:C33"/>
    <mergeCell ref="B27:B33"/>
    <mergeCell ref="C34:C40"/>
    <mergeCell ref="C60:C63"/>
    <mergeCell ref="A8:A14"/>
    <mergeCell ref="B14:C14"/>
    <mergeCell ref="B48:B49"/>
    <mergeCell ref="B19:B20"/>
    <mergeCell ref="C19:C20"/>
    <mergeCell ref="B34:B40"/>
    <mergeCell ref="C21:C24"/>
    <mergeCell ref="C17:C18"/>
    <mergeCell ref="C50:C57"/>
    <mergeCell ref="C48:C49"/>
    <mergeCell ref="C41:C47"/>
    <mergeCell ref="A66:B67"/>
    <mergeCell ref="A64:B65"/>
    <mergeCell ref="A17:B18"/>
    <mergeCell ref="A19:A20"/>
    <mergeCell ref="A21:A24"/>
    <mergeCell ref="B21:B24"/>
  </mergeCells>
  <phoneticPr fontId="4" type="noConversion"/>
  <printOptions horizontalCentered="1"/>
  <pageMargins left="0.74803149606299213" right="0.74803149606299213" top="0.6692913385826772" bottom="0.31496062992125984" header="0.51181102362204722" footer="0.51181102362204722"/>
  <pageSetup paperSize="9" scale="52" fitToHeight="2" orientation="landscape" horizontalDpi="300" verticalDpi="300" r:id="rId1"/>
  <headerFooter alignWithMargins="0"/>
  <rowBreaks count="1" manualBreakCount="1">
    <brk id="5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43"/>
  <sheetViews>
    <sheetView tabSelected="1" view="pageBreakPreview" zoomScaleNormal="100" zoomScaleSheetLayoutView="100" workbookViewId="0">
      <selection sqref="A1:G1"/>
    </sheetView>
  </sheetViews>
  <sheetFormatPr defaultColWidth="8.88671875" defaultRowHeight="13.5"/>
  <cols>
    <col min="1" max="1" width="5" style="2" customWidth="1"/>
    <col min="2" max="2" width="12.77734375" style="24" customWidth="1"/>
    <col min="3" max="3" width="15.77734375" style="24" customWidth="1"/>
    <col min="4" max="4" width="20.77734375" style="24" customWidth="1"/>
    <col min="5" max="5" width="9.77734375" style="24" customWidth="1"/>
    <col min="6" max="6" width="9.77734375" style="23" customWidth="1"/>
    <col min="7" max="7" width="9.77734375" style="2" customWidth="1"/>
    <col min="8" max="16384" width="8.88671875" style="2"/>
  </cols>
  <sheetData>
    <row r="1" spans="1:9" s="4" customFormat="1" ht="28.5" customHeight="1" thickBot="1">
      <c r="A1" s="393" t="s">
        <v>45</v>
      </c>
      <c r="B1" s="393"/>
      <c r="C1" s="393"/>
      <c r="D1" s="393"/>
      <c r="E1" s="393"/>
      <c r="F1" s="393"/>
      <c r="G1" s="393"/>
    </row>
    <row r="2" spans="1:9" s="4" customFormat="1" ht="35.25" customHeight="1" thickBot="1">
      <c r="A2" s="394" t="s">
        <v>111</v>
      </c>
      <c r="B2" s="395"/>
      <c r="C2" s="395"/>
      <c r="D2" s="396"/>
      <c r="E2" s="235" t="s">
        <v>65</v>
      </c>
      <c r="F2" s="235" t="s">
        <v>110</v>
      </c>
      <c r="G2" s="236" t="s">
        <v>66</v>
      </c>
    </row>
    <row r="3" spans="1:9" s="4" customFormat="1" ht="35.1" customHeight="1" thickTop="1">
      <c r="A3" s="399" t="s">
        <v>131</v>
      </c>
      <c r="B3" s="200" t="s">
        <v>132</v>
      </c>
      <c r="C3" s="397" t="s">
        <v>133</v>
      </c>
      <c r="D3" s="397"/>
      <c r="E3" s="207">
        <v>10</v>
      </c>
      <c r="F3" s="245">
        <f>'#1 기술보유,사업수행방법(1,2,3)'!E4</f>
        <v>9.5</v>
      </c>
      <c r="G3" s="354" t="s">
        <v>113</v>
      </c>
    </row>
    <row r="4" spans="1:9" s="4" customFormat="1" ht="35.1" customHeight="1">
      <c r="A4" s="400"/>
      <c r="B4" s="398" t="s">
        <v>136</v>
      </c>
      <c r="C4" s="199" t="s">
        <v>135</v>
      </c>
      <c r="D4" s="199" t="s">
        <v>160</v>
      </c>
      <c r="E4" s="238" t="s">
        <v>134</v>
      </c>
      <c r="F4" s="246">
        <f>'#1 기술보유,사업수행방법(1,2,3)'!H9</f>
        <v>0</v>
      </c>
      <c r="G4" s="355" t="s">
        <v>113</v>
      </c>
    </row>
    <row r="5" spans="1:9" ht="35.1" customHeight="1">
      <c r="A5" s="400"/>
      <c r="B5" s="398"/>
      <c r="C5" s="199" t="s">
        <v>161</v>
      </c>
      <c r="D5" s="199" t="s">
        <v>162</v>
      </c>
      <c r="E5" s="208">
        <v>1</v>
      </c>
      <c r="F5" s="277">
        <f>'#1 기술보유,사업수행방법(1,2,3)'!G15+'#1 기술보유,사업수행방법(1,2,3)'!I19</f>
        <v>1</v>
      </c>
      <c r="G5" s="355" t="s">
        <v>113</v>
      </c>
      <c r="I5" s="191"/>
    </row>
    <row r="6" spans="1:9" s="5" customFormat="1" ht="35.1" customHeight="1">
      <c r="A6" s="400"/>
      <c r="B6" s="199" t="s">
        <v>141</v>
      </c>
      <c r="C6" s="398" t="s">
        <v>163</v>
      </c>
      <c r="D6" s="398"/>
      <c r="E6" s="208">
        <v>10</v>
      </c>
      <c r="F6" s="277">
        <f>'#2 작업 및 직원 투입계획(6)'!C10+'#2 작업 및 직원 투입계획(6)'!J10+'#2 작업 및 직원 투입계획(6)'!Q10+'#2 작업 및 직원 투입계획(6)'!X10</f>
        <v>10</v>
      </c>
      <c r="G6" s="355" t="s">
        <v>129</v>
      </c>
    </row>
    <row r="7" spans="1:9" s="5" customFormat="1" ht="35.1" customHeight="1">
      <c r="A7" s="400"/>
      <c r="B7" s="199" t="s">
        <v>137</v>
      </c>
      <c r="C7" s="199" t="s">
        <v>211</v>
      </c>
      <c r="D7" s="199" t="s">
        <v>212</v>
      </c>
      <c r="E7" s="208">
        <v>10</v>
      </c>
      <c r="F7" s="277">
        <f>'#3 핵심전문가 유사실적(7)'!E5+'#3 핵심전문가 유사실적(7)'!E9</f>
        <v>10</v>
      </c>
      <c r="G7" s="355" t="s">
        <v>130</v>
      </c>
      <c r="H7" s="2"/>
    </row>
    <row r="8" spans="1:9" ht="35.1" customHeight="1">
      <c r="A8" s="401" t="s">
        <v>138</v>
      </c>
      <c r="B8" s="402"/>
      <c r="C8" s="390" t="s">
        <v>236</v>
      </c>
      <c r="D8" s="390"/>
      <c r="E8" s="237" t="s">
        <v>142</v>
      </c>
      <c r="F8" s="305">
        <f>'#4 사회적책임(8,9)'!F4</f>
        <v>2</v>
      </c>
      <c r="G8" s="357" t="s">
        <v>235</v>
      </c>
    </row>
    <row r="9" spans="1:9" ht="35.1" customHeight="1">
      <c r="A9" s="401"/>
      <c r="B9" s="402"/>
      <c r="C9" s="390" t="s">
        <v>237</v>
      </c>
      <c r="D9" s="390"/>
      <c r="E9" s="237" t="s">
        <v>112</v>
      </c>
      <c r="F9" s="305">
        <f>'#4 사회적책임(8,9)'!F17</f>
        <v>-0.105</v>
      </c>
      <c r="G9" s="357" t="s">
        <v>235</v>
      </c>
    </row>
    <row r="10" spans="1:9" ht="35.1" customHeight="1">
      <c r="A10" s="401" t="s">
        <v>139</v>
      </c>
      <c r="B10" s="402"/>
      <c r="C10" s="391" t="s">
        <v>244</v>
      </c>
      <c r="D10" s="392"/>
      <c r="E10" s="239" t="s">
        <v>140</v>
      </c>
      <c r="F10" s="305">
        <f>+'#5 계약신뢰도(9,10,11,12)'!J4+'#5 계약신뢰도(9,10,11,12)'!J5+'#5 계약신뢰도(9,10,11,12)'!J6</f>
        <v>0</v>
      </c>
      <c r="G10" s="357" t="s">
        <v>267</v>
      </c>
    </row>
    <row r="11" spans="1:9" ht="35.1" customHeight="1">
      <c r="A11" s="401"/>
      <c r="B11" s="402"/>
      <c r="C11" s="391" t="s">
        <v>245</v>
      </c>
      <c r="D11" s="392"/>
      <c r="E11" s="239" t="s">
        <v>112</v>
      </c>
      <c r="F11" s="305">
        <f>+'#5 계약신뢰도(9,10,11,12)'!J11+'#5 계약신뢰도(9,10,11,12)'!J12</f>
        <v>0</v>
      </c>
      <c r="G11" s="357" t="s">
        <v>267</v>
      </c>
    </row>
    <row r="12" spans="1:9" ht="35.1" customHeight="1">
      <c r="A12" s="401"/>
      <c r="B12" s="402"/>
      <c r="C12" s="391" t="s">
        <v>246</v>
      </c>
      <c r="D12" s="392"/>
      <c r="E12" s="239" t="s">
        <v>143</v>
      </c>
      <c r="F12" s="305">
        <f>+'#5 계약신뢰도(9,10,11,12)'!J17</f>
        <v>0</v>
      </c>
      <c r="G12" s="357" t="s">
        <v>267</v>
      </c>
    </row>
    <row r="13" spans="1:9" ht="35.1" customHeight="1" thickBot="1">
      <c r="A13" s="388" t="s">
        <v>67</v>
      </c>
      <c r="B13" s="389"/>
      <c r="C13" s="389"/>
      <c r="D13" s="389"/>
      <c r="E13" s="358">
        <f>SUM(E3:E12)</f>
        <v>31</v>
      </c>
      <c r="F13" s="359">
        <f>SUM(F3:F12)</f>
        <v>32.395000000000003</v>
      </c>
      <c r="G13" s="360"/>
    </row>
    <row r="14" spans="1:9" ht="13.5" customHeight="1">
      <c r="C14" s="23"/>
      <c r="E14" s="23"/>
    </row>
    <row r="15" spans="1:9" ht="13.5" customHeight="1">
      <c r="C15" s="23"/>
      <c r="E15" s="23"/>
    </row>
    <row r="16" spans="1:9" ht="13.5" customHeight="1">
      <c r="E16" s="23"/>
    </row>
    <row r="17" spans="3:5" ht="13.5" customHeight="1">
      <c r="C17" s="23"/>
      <c r="E17" s="23"/>
    </row>
    <row r="18" spans="3:5" ht="13.5" customHeight="1">
      <c r="C18" s="23"/>
      <c r="E18" s="23"/>
    </row>
    <row r="19" spans="3:5" ht="13.5" customHeight="1">
      <c r="C19" s="23"/>
      <c r="E19" s="23"/>
    </row>
    <row r="20" spans="3:5" ht="13.5" customHeight="1">
      <c r="C20" s="23"/>
      <c r="E20" s="23"/>
    </row>
    <row r="21" spans="3:5" ht="13.5" customHeight="1">
      <c r="C21" s="23"/>
      <c r="E21" s="23"/>
    </row>
    <row r="22" spans="3:5" ht="13.5" customHeight="1">
      <c r="C22" s="23"/>
      <c r="E22" s="23"/>
    </row>
    <row r="23" spans="3:5" ht="13.5" customHeight="1">
      <c r="C23" s="23"/>
      <c r="E23" s="23"/>
    </row>
    <row r="24" spans="3:5" ht="13.5" customHeight="1">
      <c r="C24" s="23"/>
      <c r="E24" s="23"/>
    </row>
    <row r="25" spans="3:5" ht="13.5" customHeight="1">
      <c r="C25" s="23"/>
      <c r="E25" s="23"/>
    </row>
    <row r="26" spans="3:5" ht="13.5" customHeight="1">
      <c r="C26" s="23"/>
      <c r="E26" s="23"/>
    </row>
    <row r="27" spans="3:5" ht="13.5" customHeight="1">
      <c r="C27" s="23"/>
      <c r="E27" s="23"/>
    </row>
    <row r="28" spans="3:5" ht="13.5" customHeight="1">
      <c r="C28" s="23"/>
      <c r="E28" s="23"/>
    </row>
    <row r="29" spans="3:5" ht="13.5" customHeight="1">
      <c r="C29" s="23"/>
      <c r="E29" s="23"/>
    </row>
    <row r="30" spans="3:5" ht="13.5" customHeight="1">
      <c r="C30" s="23"/>
      <c r="E30" s="23"/>
    </row>
    <row r="31" spans="3:5" ht="13.5" customHeight="1">
      <c r="C31" s="23"/>
      <c r="E31" s="23"/>
    </row>
    <row r="32" spans="3:5" ht="13.5" customHeight="1">
      <c r="C32" s="23"/>
      <c r="E32" s="23"/>
    </row>
    <row r="33" spans="3:5" ht="13.5" customHeight="1">
      <c r="C33" s="23"/>
      <c r="E33" s="23"/>
    </row>
    <row r="34" spans="3:5" ht="13.5" customHeight="1">
      <c r="C34" s="23"/>
      <c r="E34" s="23"/>
    </row>
    <row r="35" spans="3:5" ht="13.5" customHeight="1">
      <c r="C35" s="23"/>
      <c r="E35" s="23"/>
    </row>
    <row r="36" spans="3:5" ht="13.5" customHeight="1">
      <c r="C36" s="23"/>
      <c r="E36" s="23"/>
    </row>
    <row r="37" spans="3:5" ht="13.5" customHeight="1">
      <c r="C37" s="23"/>
      <c r="E37" s="23"/>
    </row>
    <row r="38" spans="3:5">
      <c r="C38" s="23"/>
      <c r="E38" s="23"/>
    </row>
    <row r="39" spans="3:5">
      <c r="C39" s="23"/>
      <c r="E39" s="23"/>
    </row>
    <row r="40" spans="3:5">
      <c r="C40" s="23"/>
      <c r="E40" s="23"/>
    </row>
    <row r="41" spans="3:5">
      <c r="C41" s="23"/>
      <c r="E41" s="23"/>
    </row>
    <row r="42" spans="3:5">
      <c r="C42" s="23"/>
    </row>
    <row r="43" spans="3:5">
      <c r="C43" s="23"/>
    </row>
  </sheetData>
  <mergeCells count="14">
    <mergeCell ref="A1:G1"/>
    <mergeCell ref="A2:D2"/>
    <mergeCell ref="C3:D3"/>
    <mergeCell ref="B4:B5"/>
    <mergeCell ref="C6:D6"/>
    <mergeCell ref="A3:A7"/>
    <mergeCell ref="A13:D13"/>
    <mergeCell ref="C9:D9"/>
    <mergeCell ref="C12:D12"/>
    <mergeCell ref="C11:D11"/>
    <mergeCell ref="C10:D10"/>
    <mergeCell ref="A8:B9"/>
    <mergeCell ref="C8:D8"/>
    <mergeCell ref="A10:B12"/>
  </mergeCells>
  <phoneticPr fontId="4" type="noConversion"/>
  <hyperlinks>
    <hyperlink ref="G3" location="'#1 기술보유,사업수행방법(1,2,3)'!B1:E4" display="#1"/>
    <hyperlink ref="G4" location="'#1 기술보유,사업수행방법(1,2,3)'!B6:H9" display="#1"/>
    <hyperlink ref="G5" location="'#1 기술보유,사업수행방법(1,2,3)'!B11:I19" display="#1"/>
    <hyperlink ref="G6" location="'#2 작업 및 직원 투입계획(6)'!B1:X10" display="#2"/>
    <hyperlink ref="G7" location="'#3 핵심전문가 유사실적(7)'!B1:K9" display="#3"/>
    <hyperlink ref="G8" location="'#4 사회적책임(8,9)'!B1:F4" display="#4"/>
    <hyperlink ref="G9" location="'#4 사회적책임(8,9)'!B14:F17" display="#4"/>
    <hyperlink ref="G10" location="'#5 계약신뢰도(9,10,11,12)'!B1:J6" display="#5"/>
    <hyperlink ref="G11" location="'#5 계약신뢰도(9,10,11,12)'!B8:J12" display="#5"/>
    <hyperlink ref="G12" location="'#5 계약신뢰도(9,10,11,12)'!B14:J17" display="#5"/>
  </hyperlinks>
  <pageMargins left="0.74803149606299213" right="0.55118110236220474" top="0.98425196850393704" bottom="0.78740157480314965" header="0.51181102362204722" footer="0.51181102362204722"/>
  <pageSetup paperSize="9" scale="82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0"/>
  </sheetPr>
  <dimension ref="A1:S19"/>
  <sheetViews>
    <sheetView view="pageBreakPreview" zoomScale="85" zoomScaleNormal="100" zoomScaleSheetLayoutView="85" workbookViewId="0">
      <selection activeCell="E4" sqref="E4"/>
    </sheetView>
  </sheetViews>
  <sheetFormatPr defaultColWidth="8.88671875" defaultRowHeight="15.95" customHeight="1"/>
  <cols>
    <col min="1" max="1" width="2.77734375" style="14" customWidth="1"/>
    <col min="2" max="5" width="11.77734375" style="14" customWidth="1"/>
    <col min="6" max="7" width="11.77734375" style="34" customWidth="1"/>
    <col min="8" max="8" width="11.77734375" style="1" customWidth="1"/>
    <col min="9" max="9" width="11.77734375" style="12" customWidth="1"/>
    <col min="10" max="11" width="2.77734375" style="12" customWidth="1"/>
    <col min="12" max="15" width="11.77734375" style="12" customWidth="1"/>
    <col min="16" max="16" width="11.77734375" style="1" customWidth="1"/>
    <col min="17" max="17" width="3.33203125" style="1" customWidth="1"/>
    <col min="18" max="20" width="11.88671875" style="1" customWidth="1"/>
    <col min="21" max="16384" width="8.88671875" style="1"/>
  </cols>
  <sheetData>
    <row r="1" spans="1:18" s="6" customFormat="1" ht="30" customHeight="1">
      <c r="B1" s="403" t="s">
        <v>312</v>
      </c>
      <c r="C1" s="403"/>
      <c r="D1" s="403"/>
      <c r="E1" s="198"/>
      <c r="F1" s="198"/>
      <c r="G1" s="198"/>
      <c r="H1" s="198"/>
      <c r="L1" s="11"/>
      <c r="M1" s="11"/>
      <c r="N1" s="11"/>
      <c r="O1" s="11"/>
      <c r="P1" s="11"/>
    </row>
    <row r="2" spans="1:18" ht="9.9499999999999993" customHeight="1"/>
    <row r="3" spans="1:18" ht="33.75" customHeight="1">
      <c r="B3" s="404" t="s">
        <v>114</v>
      </c>
      <c r="C3" s="404"/>
      <c r="D3" s="404"/>
      <c r="E3" s="190" t="s">
        <v>110</v>
      </c>
      <c r="F3" s="15"/>
      <c r="G3" s="15"/>
      <c r="H3" s="14"/>
      <c r="I3" s="1"/>
      <c r="J3" s="1"/>
      <c r="K3" s="1"/>
      <c r="P3" s="12"/>
    </row>
    <row r="4" spans="1:18" ht="39.950000000000003" customHeight="1">
      <c r="B4" s="405" t="s">
        <v>144</v>
      </c>
      <c r="C4" s="405"/>
      <c r="D4" s="405"/>
      <c r="E4" s="243">
        <v>9.5</v>
      </c>
      <c r="F4" s="15"/>
      <c r="G4" s="15"/>
      <c r="H4" s="14"/>
      <c r="I4" s="1"/>
      <c r="J4" s="1"/>
      <c r="K4" s="1"/>
      <c r="P4" s="12"/>
    </row>
    <row r="5" spans="1:18" ht="30" customHeight="1"/>
    <row r="6" spans="1:18" s="6" customFormat="1" ht="30" customHeight="1">
      <c r="B6" s="403" t="s">
        <v>268</v>
      </c>
      <c r="C6" s="403"/>
      <c r="D6" s="403"/>
      <c r="E6" s="198"/>
      <c r="F6" s="198"/>
      <c r="G6" s="198"/>
      <c r="H6" s="198"/>
      <c r="L6" s="11"/>
      <c r="M6" s="11"/>
      <c r="N6" s="11"/>
      <c r="O6" s="11"/>
      <c r="P6" s="11"/>
    </row>
    <row r="7" spans="1:18" ht="9.9499999999999993" customHeight="1"/>
    <row r="8" spans="1:18" ht="33.75" customHeight="1">
      <c r="B8" s="409" t="s">
        <v>114</v>
      </c>
      <c r="C8" s="410"/>
      <c r="D8" s="410"/>
      <c r="E8" s="411"/>
      <c r="F8" s="201" t="s">
        <v>145</v>
      </c>
      <c r="G8" s="242" t="s">
        <v>147</v>
      </c>
      <c r="H8" s="202" t="s">
        <v>110</v>
      </c>
      <c r="I8" s="15"/>
      <c r="J8" s="15"/>
      <c r="K8" s="15"/>
      <c r="L8" s="14"/>
      <c r="M8" s="1"/>
      <c r="P8" s="12"/>
      <c r="Q8" s="12"/>
      <c r="R8" s="12"/>
    </row>
    <row r="9" spans="1:18" ht="39.950000000000003" customHeight="1">
      <c r="B9" s="405" t="s">
        <v>146</v>
      </c>
      <c r="C9" s="405"/>
      <c r="D9" s="405"/>
      <c r="E9" s="405"/>
      <c r="F9" s="241" t="s">
        <v>134</v>
      </c>
      <c r="G9" s="244">
        <v>0</v>
      </c>
      <c r="H9" s="240">
        <f>G9*(-0.2)</f>
        <v>0</v>
      </c>
      <c r="I9" s="15"/>
      <c r="J9" s="15"/>
      <c r="K9" s="15"/>
      <c r="L9" s="14"/>
      <c r="M9" s="1"/>
      <c r="P9" s="12"/>
      <c r="Q9" s="12"/>
      <c r="R9" s="12"/>
    </row>
    <row r="10" spans="1:18" ht="30" customHeight="1"/>
    <row r="11" spans="1:18" s="6" customFormat="1" ht="30" customHeight="1">
      <c r="B11" s="403" t="s">
        <v>269</v>
      </c>
      <c r="C11" s="403"/>
      <c r="D11" s="403"/>
      <c r="E11" s="198"/>
      <c r="F11" s="198"/>
      <c r="G11" s="198"/>
      <c r="H11" s="198"/>
      <c r="L11" s="11"/>
      <c r="M11" s="11"/>
      <c r="N11" s="11"/>
      <c r="O11" s="11"/>
      <c r="P11" s="11"/>
    </row>
    <row r="12" spans="1:18" ht="9.9499999999999993" customHeight="1"/>
    <row r="13" spans="1:18" s="6" customFormat="1" ht="22.5" customHeight="1">
      <c r="A13" s="26"/>
      <c r="B13" s="40" t="s">
        <v>148</v>
      </c>
      <c r="C13" s="26"/>
      <c r="D13" s="26"/>
      <c r="E13" s="26"/>
      <c r="F13" s="26"/>
      <c r="G13" s="39"/>
      <c r="L13" s="406" t="s">
        <v>153</v>
      </c>
      <c r="M13" s="406"/>
      <c r="N13" s="406"/>
      <c r="O13" s="26"/>
      <c r="P13" s="26"/>
    </row>
    <row r="14" spans="1:18" ht="33.75" customHeight="1">
      <c r="B14" s="409" t="s">
        <v>114</v>
      </c>
      <c r="C14" s="410"/>
      <c r="D14" s="410"/>
      <c r="E14" s="411"/>
      <c r="F14" s="201" t="s">
        <v>150</v>
      </c>
      <c r="G14" s="202" t="s">
        <v>110</v>
      </c>
      <c r="H14" s="12"/>
      <c r="L14" s="407" t="s">
        <v>13</v>
      </c>
      <c r="M14" s="408"/>
      <c r="N14" s="408"/>
      <c r="O14" s="1"/>
      <c r="Q14" s="12"/>
    </row>
    <row r="15" spans="1:18" ht="39.950000000000003" customHeight="1">
      <c r="B15" s="405" t="s">
        <v>149</v>
      </c>
      <c r="C15" s="405"/>
      <c r="D15" s="405"/>
      <c r="E15" s="405"/>
      <c r="F15" s="247" t="s">
        <v>152</v>
      </c>
      <c r="G15" s="240">
        <f>IF(F15="참여",0.5,)</f>
        <v>0.5</v>
      </c>
      <c r="H15" s="12"/>
      <c r="L15" s="405" t="s">
        <v>151</v>
      </c>
      <c r="M15" s="405"/>
      <c r="N15" s="405"/>
      <c r="O15" s="1"/>
      <c r="Q15" s="12"/>
    </row>
    <row r="17" spans="1:19" s="6" customFormat="1" ht="22.5" customHeight="1">
      <c r="A17" s="26"/>
      <c r="B17" s="40" t="s">
        <v>154</v>
      </c>
      <c r="C17" s="26"/>
      <c r="D17" s="26"/>
      <c r="E17" s="26"/>
      <c r="F17" s="26"/>
      <c r="G17" s="39"/>
      <c r="H17" s="28"/>
      <c r="I17" s="26"/>
      <c r="J17" s="26"/>
      <c r="K17" s="26"/>
      <c r="L17" s="406" t="s">
        <v>159</v>
      </c>
      <c r="M17" s="406"/>
      <c r="N17" s="406"/>
    </row>
    <row r="18" spans="1:19" ht="33.75" customHeight="1">
      <c r="B18" s="409" t="s">
        <v>114</v>
      </c>
      <c r="C18" s="410"/>
      <c r="D18" s="410"/>
      <c r="E18" s="411"/>
      <c r="F18" s="203" t="s">
        <v>156</v>
      </c>
      <c r="G18" s="203" t="s">
        <v>157</v>
      </c>
      <c r="H18" s="203" t="s">
        <v>158</v>
      </c>
      <c r="I18" s="202" t="s">
        <v>110</v>
      </c>
      <c r="L18" s="407" t="s">
        <v>13</v>
      </c>
      <c r="M18" s="408"/>
      <c r="N18" s="408"/>
      <c r="P18" s="12"/>
      <c r="Q18" s="12"/>
      <c r="R18" s="12"/>
      <c r="S18" s="12"/>
    </row>
    <row r="19" spans="1:19" ht="39.950000000000003" customHeight="1">
      <c r="B19" s="405" t="s">
        <v>155</v>
      </c>
      <c r="C19" s="405"/>
      <c r="D19" s="405"/>
      <c r="E19" s="405"/>
      <c r="F19" s="247" t="s">
        <v>115</v>
      </c>
      <c r="G19" s="248">
        <v>0.2</v>
      </c>
      <c r="H19" s="356">
        <v>0.82099999999999995</v>
      </c>
      <c r="I19" s="240">
        <f>IF(AND(F19="제출",G19&gt;=0.2),IF(H19&gt;=배점기준!E23,배점기준!E24,IF(H19&gt;=배점기준!F23,배점기준!F24,IF(H19&gt;=배점기준!G23,배점기준!G24,IF(H19&gt;=배점기준!H23,배점기준!H24,배점기준!I24)))),0)</f>
        <v>0.5</v>
      </c>
      <c r="L19" s="405" t="s">
        <v>151</v>
      </c>
      <c r="M19" s="405"/>
      <c r="N19" s="405"/>
      <c r="P19" s="12"/>
      <c r="Q19" s="12"/>
      <c r="R19" s="12"/>
      <c r="S19" s="12"/>
    </row>
  </sheetData>
  <mergeCells count="17">
    <mergeCell ref="B18:E18"/>
    <mergeCell ref="L18:N18"/>
    <mergeCell ref="B19:E19"/>
    <mergeCell ref="L19:N19"/>
    <mergeCell ref="L15:N15"/>
    <mergeCell ref="B15:E15"/>
    <mergeCell ref="B1:D1"/>
    <mergeCell ref="B3:D3"/>
    <mergeCell ref="B4:D4"/>
    <mergeCell ref="L13:N13"/>
    <mergeCell ref="L17:N17"/>
    <mergeCell ref="L14:N14"/>
    <mergeCell ref="B6:D6"/>
    <mergeCell ref="B9:E9"/>
    <mergeCell ref="B8:E8"/>
    <mergeCell ref="B11:D11"/>
    <mergeCell ref="B14:E14"/>
  </mergeCells>
  <phoneticPr fontId="4" type="noConversion"/>
  <dataValidations count="2">
    <dataValidation type="list" allowBlank="1" showInputMessage="1" showErrorMessage="1" sqref="F15">
      <formula1>"참여,미참여"</formula1>
    </dataValidation>
    <dataValidation type="list" allowBlank="1" showInputMessage="1" showErrorMessage="1" sqref="F19">
      <formula1>"제출,미제출"</formula1>
    </dataValidation>
  </dataValidations>
  <pageMargins left="0.74803149606299213" right="0.70866141732283472" top="1.023622047244094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indexed="10"/>
  </sheetPr>
  <dimension ref="A1:AA22"/>
  <sheetViews>
    <sheetView view="pageBreakPreview" zoomScale="85" zoomScaleNormal="100" zoomScaleSheetLayoutView="85" workbookViewId="0">
      <selection activeCell="B1" sqref="B1:D1"/>
    </sheetView>
  </sheetViews>
  <sheetFormatPr defaultColWidth="8.88671875" defaultRowHeight="15.95" customHeight="1"/>
  <cols>
    <col min="1" max="1" width="2.77734375" style="14" customWidth="1"/>
    <col min="2" max="2" width="12.77734375" style="14" customWidth="1"/>
    <col min="3" max="3" width="12.77734375" style="34" customWidth="1"/>
    <col min="4" max="11" width="9.77734375" style="14" customWidth="1"/>
    <col min="12" max="24" width="9.77734375" style="1" customWidth="1"/>
    <col min="25" max="25" width="2.77734375" style="1" customWidth="1"/>
    <col min="26" max="16384" width="8.88671875" style="1"/>
  </cols>
  <sheetData>
    <row r="1" spans="1:27" s="6" customFormat="1" ht="30" customHeight="1">
      <c r="B1" s="403" t="s">
        <v>164</v>
      </c>
      <c r="C1" s="403"/>
      <c r="D1" s="403"/>
      <c r="E1" s="198"/>
      <c r="F1" s="198"/>
      <c r="G1" s="198"/>
      <c r="H1" s="198"/>
      <c r="I1" s="198"/>
      <c r="L1" s="11"/>
      <c r="M1" s="11"/>
      <c r="N1" s="11"/>
      <c r="O1" s="11"/>
      <c r="P1" s="11"/>
      <c r="Q1" s="11"/>
    </row>
    <row r="2" spans="1:27" ht="9.9499999999999993" customHeight="1">
      <c r="C2" s="14"/>
      <c r="F2" s="34"/>
      <c r="G2" s="34"/>
      <c r="H2" s="1"/>
      <c r="I2" s="1"/>
      <c r="J2" s="12"/>
      <c r="K2" s="12"/>
      <c r="L2" s="12"/>
      <c r="M2" s="12"/>
      <c r="N2" s="12"/>
      <c r="O2" s="12"/>
      <c r="P2" s="12"/>
    </row>
    <row r="3" spans="1:27" ht="33.75" customHeight="1">
      <c r="B3" s="424" t="s">
        <v>166</v>
      </c>
      <c r="C3" s="424"/>
      <c r="D3" s="249">
        <v>36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AA3" s="15"/>
    </row>
    <row r="4" spans="1:27" ht="9.9499999999999993" customHeight="1">
      <c r="C4" s="14"/>
      <c r="F4" s="34"/>
      <c r="G4" s="34"/>
      <c r="H4" s="1"/>
      <c r="I4" s="1"/>
      <c r="J4" s="12"/>
      <c r="K4" s="12"/>
      <c r="L4" s="12"/>
      <c r="M4" s="12"/>
      <c r="N4" s="12"/>
      <c r="O4" s="12"/>
      <c r="P4" s="12"/>
    </row>
    <row r="5" spans="1:27" ht="33.75" customHeight="1">
      <c r="B5" s="425" t="s">
        <v>35</v>
      </c>
      <c r="C5" s="427" t="s">
        <v>167</v>
      </c>
      <c r="D5" s="415" t="s">
        <v>168</v>
      </c>
      <c r="E5" s="416"/>
      <c r="F5" s="416"/>
      <c r="G5" s="416"/>
      <c r="H5" s="416"/>
      <c r="I5" s="416"/>
      <c r="J5" s="417"/>
      <c r="K5" s="428" t="s">
        <v>169</v>
      </c>
      <c r="L5" s="429"/>
      <c r="M5" s="429"/>
      <c r="N5" s="429"/>
      <c r="O5" s="429"/>
      <c r="P5" s="429"/>
      <c r="Q5" s="430"/>
      <c r="R5" s="415" t="s">
        <v>174</v>
      </c>
      <c r="S5" s="416"/>
      <c r="T5" s="416"/>
      <c r="U5" s="416"/>
      <c r="V5" s="416"/>
      <c r="W5" s="416"/>
      <c r="X5" s="417"/>
    </row>
    <row r="6" spans="1:27" ht="33.75" customHeight="1">
      <c r="B6" s="426"/>
      <c r="C6" s="427"/>
      <c r="D6" s="255" t="str">
        <f>배점기준!C8</f>
        <v>도시계획</v>
      </c>
      <c r="E6" s="256" t="str">
        <f>배점기준!C9</f>
        <v>토질지질</v>
      </c>
      <c r="F6" s="255" t="str">
        <f>배점기준!C10</f>
        <v>도로및공항</v>
      </c>
      <c r="G6" s="256" t="str">
        <f>배점기준!C11</f>
        <v>토목구조</v>
      </c>
      <c r="H6" s="255" t="str">
        <f>배점기준!C12</f>
        <v>상하수도</v>
      </c>
      <c r="I6" s="256" t="str">
        <f>배점기준!C13</f>
        <v>조경계획</v>
      </c>
      <c r="J6" s="259" t="s">
        <v>170</v>
      </c>
      <c r="K6" s="255" t="str">
        <f>D6</f>
        <v>도시계획</v>
      </c>
      <c r="L6" s="256" t="str">
        <f t="shared" ref="L6:L7" si="0">E6</f>
        <v>토질지질</v>
      </c>
      <c r="M6" s="255" t="str">
        <f t="shared" ref="M6:M7" si="1">F6</f>
        <v>도로및공항</v>
      </c>
      <c r="N6" s="256" t="str">
        <f t="shared" ref="N6:N7" si="2">G6</f>
        <v>토목구조</v>
      </c>
      <c r="O6" s="255" t="str">
        <f t="shared" ref="O6:O7" si="3">H6</f>
        <v>상하수도</v>
      </c>
      <c r="P6" s="256" t="str">
        <f t="shared" ref="P6:P7" si="4">I6</f>
        <v>조경계획</v>
      </c>
      <c r="Q6" s="269" t="s">
        <v>21</v>
      </c>
      <c r="R6" s="255" t="str">
        <f>K6</f>
        <v>도시계획</v>
      </c>
      <c r="S6" s="256" t="str">
        <f t="shared" ref="S6:S7" si="5">L6</f>
        <v>토질지질</v>
      </c>
      <c r="T6" s="255" t="str">
        <f t="shared" ref="T6:T7" si="6">M6</f>
        <v>도로및공항</v>
      </c>
      <c r="U6" s="256" t="str">
        <f t="shared" ref="U6:U7" si="7">N6</f>
        <v>토목구조</v>
      </c>
      <c r="V6" s="255" t="str">
        <f t="shared" ref="V6:V7" si="8">O6</f>
        <v>상하수도</v>
      </c>
      <c r="W6" s="256" t="str">
        <f t="shared" ref="W6:W7" si="9">P6</f>
        <v>조경계획</v>
      </c>
      <c r="X6" s="259" t="s">
        <v>21</v>
      </c>
    </row>
    <row r="7" spans="1:27" ht="33.75" customHeight="1">
      <c r="B7" s="276" t="s">
        <v>186</v>
      </c>
      <c r="C7" s="257">
        <v>1</v>
      </c>
      <c r="D7" s="275">
        <f>배점기준!D8</f>
        <v>0.2</v>
      </c>
      <c r="E7" s="275">
        <f>배점기준!D9</f>
        <v>0.2</v>
      </c>
      <c r="F7" s="275">
        <f>배점기준!D10</f>
        <v>0.2</v>
      </c>
      <c r="G7" s="275">
        <f>배점기준!D11</f>
        <v>0.2</v>
      </c>
      <c r="H7" s="275">
        <f>배점기준!D12</f>
        <v>0.1</v>
      </c>
      <c r="I7" s="275">
        <f>배점기준!D13</f>
        <v>0.1</v>
      </c>
      <c r="J7" s="418"/>
      <c r="K7" s="275">
        <f t="shared" ref="K7" si="10">D7</f>
        <v>0.2</v>
      </c>
      <c r="L7" s="275">
        <f t="shared" si="0"/>
        <v>0.2</v>
      </c>
      <c r="M7" s="275">
        <f t="shared" si="1"/>
        <v>0.2</v>
      </c>
      <c r="N7" s="275">
        <f t="shared" si="2"/>
        <v>0.2</v>
      </c>
      <c r="O7" s="275">
        <f t="shared" si="3"/>
        <v>0.1</v>
      </c>
      <c r="P7" s="275">
        <f t="shared" si="4"/>
        <v>0.1</v>
      </c>
      <c r="Q7" s="420"/>
      <c r="R7" s="275">
        <f t="shared" ref="R7" si="11">K7</f>
        <v>0.2</v>
      </c>
      <c r="S7" s="275">
        <f t="shared" si="5"/>
        <v>0.2</v>
      </c>
      <c r="T7" s="275">
        <f t="shared" si="6"/>
        <v>0.2</v>
      </c>
      <c r="U7" s="275">
        <f t="shared" si="7"/>
        <v>0.2</v>
      </c>
      <c r="V7" s="275">
        <f t="shared" si="8"/>
        <v>0.1</v>
      </c>
      <c r="W7" s="275">
        <f t="shared" si="9"/>
        <v>0.1</v>
      </c>
      <c r="X7" s="422"/>
    </row>
    <row r="8" spans="1:27" s="266" customFormat="1" ht="33.75" customHeight="1">
      <c r="A8" s="262"/>
      <c r="B8" s="263" t="s">
        <v>171</v>
      </c>
      <c r="C8" s="264">
        <f>'직원 투입계획'!J10</f>
        <v>40.6</v>
      </c>
      <c r="D8" s="265">
        <f>'직원 투입계획'!J19</f>
        <v>40.6</v>
      </c>
      <c r="E8" s="265">
        <f>'직원 투입계획'!J26</f>
        <v>40.6</v>
      </c>
      <c r="F8" s="265">
        <f>'직원 투입계획'!J33</f>
        <v>40.6</v>
      </c>
      <c r="G8" s="265">
        <f>'직원 투입계획'!J40</f>
        <v>40.6</v>
      </c>
      <c r="H8" s="265">
        <f>'직원 투입계획'!J47</f>
        <v>40.6</v>
      </c>
      <c r="I8" s="265">
        <f>'직원 투입계획'!J54</f>
        <v>40.6</v>
      </c>
      <c r="J8" s="419"/>
      <c r="K8" s="265">
        <f>'직원 투입계획'!J63</f>
        <v>40.6</v>
      </c>
      <c r="L8" s="265">
        <f>'직원 투입계획'!J70</f>
        <v>40.6</v>
      </c>
      <c r="M8" s="265">
        <f>'직원 투입계획'!J77</f>
        <v>40.6</v>
      </c>
      <c r="N8" s="265">
        <f>'직원 투입계획'!J84</f>
        <v>40.6</v>
      </c>
      <c r="O8" s="265">
        <f>'직원 투입계획'!J91</f>
        <v>40.6</v>
      </c>
      <c r="P8" s="265">
        <f>'직원 투입계획'!J98</f>
        <v>40.6</v>
      </c>
      <c r="Q8" s="421"/>
      <c r="R8" s="265">
        <f>'직원 투입계획'!J107</f>
        <v>40.6</v>
      </c>
      <c r="S8" s="265">
        <f>'직원 투입계획'!J114</f>
        <v>40.6</v>
      </c>
      <c r="T8" s="265">
        <f>'직원 투입계획'!J121</f>
        <v>40.6</v>
      </c>
      <c r="U8" s="265">
        <f>'직원 투입계획'!J128</f>
        <v>40.6</v>
      </c>
      <c r="V8" s="265">
        <f>'직원 투입계획'!J135</f>
        <v>40.6</v>
      </c>
      <c r="W8" s="265">
        <f>'직원 투입계획'!J142</f>
        <v>40.6</v>
      </c>
      <c r="X8" s="423"/>
    </row>
    <row r="9" spans="1:27" ht="33.75" customHeight="1">
      <c r="B9" s="250" t="s">
        <v>172</v>
      </c>
      <c r="C9" s="260">
        <f t="shared" ref="C9:I9" si="12">C8/$D$3</f>
        <v>1.1277777777777778</v>
      </c>
      <c r="D9" s="252">
        <f t="shared" si="12"/>
        <v>1.1277777777777778</v>
      </c>
      <c r="E9" s="252">
        <f t="shared" si="12"/>
        <v>1.1277777777777778</v>
      </c>
      <c r="F9" s="252">
        <f t="shared" si="12"/>
        <v>1.1277777777777778</v>
      </c>
      <c r="G9" s="252">
        <f t="shared" si="12"/>
        <v>1.1277777777777778</v>
      </c>
      <c r="H9" s="252">
        <f t="shared" si="12"/>
        <v>1.1277777777777778</v>
      </c>
      <c r="I9" s="252">
        <f t="shared" si="12"/>
        <v>1.1277777777777778</v>
      </c>
      <c r="J9" s="419"/>
      <c r="K9" s="252">
        <f t="shared" ref="K9:P9" si="13">K8/$D$3</f>
        <v>1.1277777777777778</v>
      </c>
      <c r="L9" s="252">
        <f t="shared" si="13"/>
        <v>1.1277777777777778</v>
      </c>
      <c r="M9" s="252">
        <f t="shared" si="13"/>
        <v>1.1277777777777778</v>
      </c>
      <c r="N9" s="252">
        <f t="shared" si="13"/>
        <v>1.1277777777777778</v>
      </c>
      <c r="O9" s="252">
        <f t="shared" si="13"/>
        <v>1.1277777777777778</v>
      </c>
      <c r="P9" s="252">
        <f t="shared" si="13"/>
        <v>1.1277777777777778</v>
      </c>
      <c r="Q9" s="421"/>
      <c r="R9" s="252">
        <f t="shared" ref="R9:W9" si="14">R8/$D$3</f>
        <v>1.1277777777777778</v>
      </c>
      <c r="S9" s="252">
        <f t="shared" si="14"/>
        <v>1.1277777777777778</v>
      </c>
      <c r="T9" s="252">
        <f t="shared" si="14"/>
        <v>1.1277777777777778</v>
      </c>
      <c r="U9" s="252">
        <f t="shared" si="14"/>
        <v>1.1277777777777778</v>
      </c>
      <c r="V9" s="252">
        <f t="shared" si="14"/>
        <v>1.1277777777777778</v>
      </c>
      <c r="W9" s="252">
        <f t="shared" si="14"/>
        <v>1.1277777777777778</v>
      </c>
      <c r="X9" s="423"/>
    </row>
    <row r="10" spans="1:27" ht="33.75" customHeight="1">
      <c r="B10" s="267" t="s">
        <v>173</v>
      </c>
      <c r="C10" s="251">
        <f>IF(C9&lt;$D$12,$D$13,IF(C9&lt;$E$12,$E$13,IF(C9&lt;$F$12,$F$13,IF(C9&lt;$G$12,$G$13,IF(C9&gt;=$H$12,$H$13)))))</f>
        <v>3</v>
      </c>
      <c r="D10" s="268">
        <f>IF(D9&lt;$D$12,$D$14,IF(D9&lt;$E$12,$E$14,IF(D9&lt;$F$12,$F$14,IF(D9&lt;$G$12,$G$14,IF(D9&gt;=$H$12,$H$14)))))*배점기준!D8/SUM(배점기준!D8:D13)</f>
        <v>0.8</v>
      </c>
      <c r="E10" s="268">
        <f>IF(E9&lt;$D$12,$D$14,IF(E9&lt;$E$12,$E$14,IF(E9&lt;$F$12,$F$14,IF(E9&lt;$G$12,$G$14,IF(E9&gt;=$H$12,$H$14)))))*배점기준!D9/SUM(배점기준!D8:D13)</f>
        <v>0.8</v>
      </c>
      <c r="F10" s="268">
        <f>IF(F9&lt;$D$12,$D$14,IF(F9&lt;$E$12,$E$14,IF(F9&lt;$F$12,$F$14,IF(F9&lt;$G$12,$G$14,IF(F9&gt;=$H$12,$H$14)))))*배점기준!D10/SUM(배점기준!D8:D13)</f>
        <v>0.8</v>
      </c>
      <c r="G10" s="268">
        <f>IF(G9&lt;$D$12,$D$14,IF(G9&lt;$E$12,$E$14,IF(G9&lt;$F$12,$F$14,IF(G9&lt;$G$12,$G$14,IF(G9&gt;=$H$12,$H$14)))))*배점기준!D11/SUM(배점기준!D8:D13)</f>
        <v>0.8</v>
      </c>
      <c r="H10" s="268">
        <f>IF(H9&lt;$D$12,$D$14,IF(H9&lt;$E$12,$E$14,IF(H9&lt;$F$12,$F$14,IF(H9&lt;$G$12,$G$14,IF(H9&gt;=$H$12,$H$14)))))*배점기준!D12/SUM(배점기준!D8:D13)</f>
        <v>0.4</v>
      </c>
      <c r="I10" s="268">
        <f>IF(I9&lt;$D$12,$D$14,IF(I9&lt;$E$12,$E$14,IF(I9&lt;$F$12,$F$14,IF(I9&lt;$G$12,$G$14,IF(I9&gt;=$H$12,$H$14)))))*배점기준!D13/SUM(배점기준!D8:D13)</f>
        <v>0.4</v>
      </c>
      <c r="J10" s="258">
        <f>SUM(D10:I10)</f>
        <v>4</v>
      </c>
      <c r="K10" s="268">
        <f>IF(K9&lt;$D$12,$D$15,IF(K9&lt;$E$12,$E$15,IF(K9&lt;$F$12,$F$15,IF(K9&lt;$G$12,$G$15,IF(K9&gt;=$H$12,$H$15)))))*배점기준!D8/SUM(배점기준!D8:D13)</f>
        <v>0.4</v>
      </c>
      <c r="L10" s="268">
        <f>IF(L9&lt;$D$12,$D$15,IF(L9&lt;$E$12,$E$15,IF(L9&lt;$F$12,$F$15,IF(L9&lt;$G$12,$G$15,IF(L9&gt;=$H$12,$H$15)))))*배점기준!D9/SUM(배점기준!D8:D13)</f>
        <v>0.4</v>
      </c>
      <c r="M10" s="268">
        <f>IF(M9&lt;$D$12,$D$15,IF(M9&lt;$E$12,$E$15,IF(M9&lt;$F$12,$F$15,IF(M9&lt;$G$12,$G$15,IF(M9&gt;=$H$12,$H$15)))))*배점기준!D10/SUM(배점기준!D8:D13)</f>
        <v>0.4</v>
      </c>
      <c r="N10" s="268">
        <f>IF(N9&lt;$D$12,$D$15,IF(N9&lt;$E$12,$E$15,IF(N9&lt;$F$12,$F$15,IF(N9&lt;$G$12,$G$15,IF(N9&gt;=$H$12,$H$15)))))*배점기준!D11/SUM(배점기준!D8:D13)</f>
        <v>0.4</v>
      </c>
      <c r="O10" s="268">
        <f>IF(O9&lt;$D$12,$D$15,IF(O9&lt;$E$12,$E$15,IF(O9&lt;$F$12,$F$15,IF(O9&lt;$G$12,$G$15,IF(O9&gt;=$H$12,$H$15)))))*배점기준!D12/SUM(배점기준!D8:D13)</f>
        <v>0.2</v>
      </c>
      <c r="P10" s="268">
        <f>IF(P9&lt;$D$12,$D$15,IF(P9&lt;$E$12,$E$15,IF(P9&lt;$F$12,$F$15,IF(P9&lt;$G$12,$G$15,IF(P9&gt;=$H$12,$H$15)))))*배점기준!D12/SUM(배점기준!D8:D13)</f>
        <v>0.2</v>
      </c>
      <c r="Q10" s="251">
        <f>SUM(K10:P10)</f>
        <v>2</v>
      </c>
      <c r="R10" s="268">
        <f>IF(R9&lt;$D$12,$D$16,IF(R9&lt;$E$12,$E$16,IF(R9&lt;$F$12,$F$16,IF(R9&lt;$G$12,$G$16,IF(R9&gt;=$H$12,$H$16)))))*배점기준!D8/SUM(배점기준!D8:D13)/2</f>
        <v>0.1</v>
      </c>
      <c r="S10" s="268">
        <f>IF(S9&lt;$D$12,$D$16,IF(S9&lt;$E$12,$E$16,IF(S9&lt;$F$12,$F$16,IF(S9&lt;$G$12,$G$16,IF(S9&gt;=$H$12,$H$16)))))*배점기준!D8/SUM(배점기준!D8:D13)/2</f>
        <v>0.1</v>
      </c>
      <c r="T10" s="268">
        <f>IF(T9&lt;$D$12,$D$16,IF(T9&lt;$E$12,$E$16,IF(T9&lt;$F$12,$F$16,IF(T9&lt;$G$12,$G$16,IF(T9&gt;=$H$12,$H$16)))))*배점기준!D9/SUM(배점기준!D8:D13)</f>
        <v>0.2</v>
      </c>
      <c r="U10" s="268">
        <f>IF(U9&lt;$D$12,$D$16,IF(U9&lt;$E$12,$E$16,IF(U9&lt;$F$12,$F$16,IF(U9&lt;$G$12,$G$16,IF(U9&gt;=$H$12,$H$16)))))*배점기준!D10/SUM(배점기준!D8:D13)</f>
        <v>0.2</v>
      </c>
      <c r="V10" s="268">
        <f>IF(V9&lt;$D$12,$D$16,IF(V9&lt;$E$12,$E$16,IF(V9&lt;$F$12,$F$16,IF(V9&lt;$G$12,$G$16,IF(V9&gt;=$H$12,$H$16)))))*배점기준!D11/SUM(배점기준!D8:D13)</f>
        <v>0.2</v>
      </c>
      <c r="W10" s="268">
        <f>IF(W9&lt;$D$12,$D$16,IF(W9&lt;$E$12,$E$16,IF(W9&lt;$F$12,$F$16,IF(W9&lt;$G$12,$G$16,IF(W9&gt;=$H$12,$H$16)))))*배점기준!D11/SUM(배점기준!D8:D13)</f>
        <v>0.2</v>
      </c>
      <c r="X10" s="258">
        <f>SUM(R10:W10)</f>
        <v>1</v>
      </c>
    </row>
    <row r="11" spans="1:27" ht="22.5" customHeight="1" thickBot="1">
      <c r="B11" s="109"/>
      <c r="C11" s="115"/>
      <c r="D11" s="118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9"/>
      <c r="T11" s="119"/>
      <c r="U11" s="119"/>
      <c r="V11" s="119"/>
      <c r="W11" s="119"/>
      <c r="X11" s="119"/>
      <c r="Y11" s="119"/>
    </row>
    <row r="12" spans="1:27" ht="33.75" customHeight="1">
      <c r="B12" s="412" t="s">
        <v>36</v>
      </c>
      <c r="C12" s="270" t="s">
        <v>47</v>
      </c>
      <c r="D12" s="273">
        <v>2</v>
      </c>
      <c r="E12" s="273">
        <v>2.5</v>
      </c>
      <c r="F12" s="273">
        <v>3</v>
      </c>
      <c r="G12" s="273">
        <v>3.5</v>
      </c>
      <c r="H12" s="274">
        <v>3.5</v>
      </c>
      <c r="I12" s="253"/>
      <c r="J12" s="261"/>
      <c r="L12" s="14"/>
      <c r="M12" s="136"/>
      <c r="N12" s="136"/>
      <c r="O12" s="136"/>
      <c r="P12" s="136"/>
      <c r="Q12" s="136"/>
      <c r="R12" s="124"/>
      <c r="S12" s="117"/>
      <c r="T12" s="117"/>
      <c r="U12" s="117"/>
      <c r="V12" s="117"/>
      <c r="W12" s="117"/>
      <c r="X12" s="117"/>
      <c r="Y12" s="117"/>
    </row>
    <row r="13" spans="1:27" ht="33.75" customHeight="1">
      <c r="B13" s="413"/>
      <c r="C13" s="271" t="s">
        <v>48</v>
      </c>
      <c r="D13" s="361">
        <v>3</v>
      </c>
      <c r="E13" s="361">
        <f>$D$13*0.9</f>
        <v>2.7</v>
      </c>
      <c r="F13" s="361">
        <f>$D$13*0.8</f>
        <v>2.4000000000000004</v>
      </c>
      <c r="G13" s="361">
        <f>$D$13*0.7</f>
        <v>2.0999999999999996</v>
      </c>
      <c r="H13" s="362">
        <f>$D$13*0.6</f>
        <v>1.7999999999999998</v>
      </c>
      <c r="I13" s="125"/>
      <c r="J13" s="125"/>
      <c r="L13" s="14"/>
      <c r="M13" s="125"/>
      <c r="N13" s="125"/>
      <c r="O13" s="125"/>
      <c r="P13" s="125"/>
      <c r="Q13" s="125"/>
      <c r="R13" s="125"/>
      <c r="S13" s="117"/>
      <c r="T13" s="117"/>
      <c r="U13" s="117"/>
      <c r="V13" s="117"/>
      <c r="W13" s="117"/>
      <c r="X13" s="117"/>
      <c r="Y13" s="117"/>
    </row>
    <row r="14" spans="1:27" ht="33.75" customHeight="1">
      <c r="B14" s="413"/>
      <c r="C14" s="271" t="s">
        <v>49</v>
      </c>
      <c r="D14" s="361">
        <v>4</v>
      </c>
      <c r="E14" s="361">
        <f>$D$14*0.9</f>
        <v>3.6</v>
      </c>
      <c r="F14" s="361">
        <f>$D$14*0.8</f>
        <v>3.2</v>
      </c>
      <c r="G14" s="361">
        <f>$D$14*0.7</f>
        <v>2.8</v>
      </c>
      <c r="H14" s="362">
        <f>$D$14*0.6</f>
        <v>2.4</v>
      </c>
      <c r="I14" s="125"/>
      <c r="J14" s="125"/>
      <c r="L14" s="14"/>
      <c r="M14" s="125"/>
      <c r="N14" s="125"/>
      <c r="O14" s="125"/>
      <c r="P14" s="125"/>
      <c r="Q14" s="125"/>
      <c r="R14" s="125"/>
      <c r="S14" s="117"/>
      <c r="T14" s="117"/>
      <c r="U14" s="117"/>
      <c r="V14" s="117"/>
      <c r="W14" s="117"/>
      <c r="X14" s="117"/>
      <c r="Y14" s="117"/>
      <c r="AA14" s="122"/>
    </row>
    <row r="15" spans="1:27" ht="33.75" customHeight="1">
      <c r="B15" s="413"/>
      <c r="C15" s="271" t="s">
        <v>50</v>
      </c>
      <c r="D15" s="361">
        <v>2</v>
      </c>
      <c r="E15" s="361">
        <f>$D$15*0.9</f>
        <v>1.8</v>
      </c>
      <c r="F15" s="361">
        <f>$D$15*0.8</f>
        <v>1.6</v>
      </c>
      <c r="G15" s="361">
        <f>$D$15*0.7</f>
        <v>1.4</v>
      </c>
      <c r="H15" s="362">
        <f>$D$15*0.6</f>
        <v>1.2</v>
      </c>
      <c r="I15" s="125"/>
      <c r="J15" s="125"/>
      <c r="L15" s="14"/>
      <c r="M15" s="125"/>
      <c r="N15" s="125"/>
      <c r="O15" s="125"/>
      <c r="P15" s="125"/>
      <c r="Q15" s="125"/>
      <c r="R15" s="125"/>
      <c r="S15" s="117"/>
      <c r="T15" s="117"/>
      <c r="U15" s="117"/>
      <c r="V15" s="117"/>
      <c r="W15" s="117"/>
      <c r="X15" s="117"/>
      <c r="Y15" s="117"/>
      <c r="AA15" s="122"/>
    </row>
    <row r="16" spans="1:27" ht="33.75" customHeight="1" thickBot="1">
      <c r="B16" s="414"/>
      <c r="C16" s="272" t="s">
        <v>51</v>
      </c>
      <c r="D16" s="363">
        <v>1</v>
      </c>
      <c r="E16" s="363">
        <f>$D$16*0.9</f>
        <v>0.9</v>
      </c>
      <c r="F16" s="363">
        <f>$D$16*0.8</f>
        <v>0.8</v>
      </c>
      <c r="G16" s="363">
        <f>$D$16*0.7</f>
        <v>0.7</v>
      </c>
      <c r="H16" s="364">
        <f>$D$16*0.6</f>
        <v>0.6</v>
      </c>
      <c r="I16" s="125"/>
      <c r="J16" s="125"/>
      <c r="L16" s="14"/>
      <c r="M16" s="125"/>
      <c r="N16" s="125"/>
      <c r="O16" s="125"/>
      <c r="P16" s="125"/>
      <c r="Q16" s="125"/>
      <c r="R16" s="125"/>
      <c r="S16" s="117"/>
      <c r="T16" s="117"/>
      <c r="U16" s="117"/>
      <c r="V16" s="117"/>
      <c r="W16" s="117"/>
      <c r="X16" s="117"/>
      <c r="Y16" s="117"/>
      <c r="AA16" s="122"/>
    </row>
    <row r="17" spans="1:27" ht="9.75" customHeight="1">
      <c r="B17" s="66"/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41"/>
      <c r="AA17" s="122"/>
    </row>
    <row r="18" spans="1:27" s="101" customFormat="1" ht="15.95" customHeight="1">
      <c r="A18" s="59"/>
      <c r="B18" s="60" t="s">
        <v>178</v>
      </c>
      <c r="C18" s="103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7" s="101" customFormat="1" ht="15.95" customHeight="1">
      <c r="A19" s="59"/>
      <c r="B19" s="60" t="s">
        <v>179</v>
      </c>
      <c r="C19" s="103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7" s="101" customFormat="1" ht="15.95" customHeight="1">
      <c r="A20" s="59"/>
      <c r="B20" s="60" t="s">
        <v>180</v>
      </c>
      <c r="C20" s="103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7" s="101" customFormat="1" ht="15.95" customHeight="1">
      <c r="A21" s="59"/>
      <c r="B21" s="60" t="s">
        <v>181</v>
      </c>
      <c r="C21" s="103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7" ht="15.95" customHeight="1">
      <c r="O22" s="126"/>
      <c r="P22" s="126"/>
    </row>
  </sheetData>
  <mergeCells count="11">
    <mergeCell ref="B1:D1"/>
    <mergeCell ref="B3:C3"/>
    <mergeCell ref="B5:B6"/>
    <mergeCell ref="C5:C6"/>
    <mergeCell ref="D5:J5"/>
    <mergeCell ref="B12:B16"/>
    <mergeCell ref="R5:X5"/>
    <mergeCell ref="J7:J9"/>
    <mergeCell ref="Q7:Q9"/>
    <mergeCell ref="X7:X9"/>
    <mergeCell ref="K5:Q5"/>
  </mergeCells>
  <phoneticPr fontId="4" type="noConversion"/>
  <pageMargins left="0.74803149606299213" right="0.74803149606299213" top="1.299212598425197" bottom="0.98425196850393704" header="0.51181102362204722" footer="0.51181102362204722"/>
  <pageSetup paperSize="9"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99"/>
  </sheetPr>
  <dimension ref="A1:AB162"/>
  <sheetViews>
    <sheetView view="pageBreakPreview" zoomScale="85" zoomScaleNormal="85" zoomScaleSheetLayoutView="85" workbookViewId="0">
      <selection activeCell="B1" sqref="B1"/>
    </sheetView>
  </sheetViews>
  <sheetFormatPr defaultColWidth="8.88671875" defaultRowHeight="15.95" customHeight="1"/>
  <cols>
    <col min="1" max="1" width="1.33203125" style="1" customWidth="1"/>
    <col min="2" max="2" width="11.77734375" style="14" customWidth="1"/>
    <col min="3" max="6" width="11.77734375" style="34" customWidth="1"/>
    <col min="7" max="7" width="11.77734375" style="14" customWidth="1"/>
    <col min="8" max="8" width="11.77734375" style="93" customWidth="1"/>
    <col min="9" max="9" width="11.77734375" style="38" customWidth="1"/>
    <col min="10" max="10" width="13.77734375" style="38" customWidth="1"/>
    <col min="11" max="13" width="11.77734375" style="38" customWidth="1"/>
    <col min="14" max="19" width="10.77734375" style="14" customWidth="1"/>
    <col min="20" max="23" width="10.77734375" style="1" customWidth="1"/>
    <col min="24" max="26" width="6" style="1" customWidth="1"/>
    <col min="27" max="27" width="5.44140625" style="1" customWidth="1"/>
    <col min="28" max="28" width="7" style="1" customWidth="1"/>
    <col min="29" max="16384" width="8.88671875" style="1"/>
  </cols>
  <sheetData>
    <row r="1" spans="1:23" s="98" customFormat="1" ht="28.5" customHeight="1">
      <c r="A1" s="97"/>
      <c r="B1" s="278" t="s">
        <v>187</v>
      </c>
      <c r="C1" s="65"/>
      <c r="D1" s="65"/>
      <c r="E1" s="65"/>
      <c r="F1" s="65"/>
      <c r="G1" s="65"/>
      <c r="H1" s="65"/>
      <c r="J1" s="99"/>
    </row>
    <row r="2" spans="1:23" s="98" customFormat="1" ht="35.1" customHeight="1">
      <c r="A2" s="97"/>
      <c r="B2" s="278"/>
      <c r="C2" s="65"/>
      <c r="D2" s="65"/>
      <c r="E2" s="65"/>
      <c r="F2" s="65"/>
      <c r="G2" s="65"/>
      <c r="H2" s="65"/>
      <c r="J2" s="99"/>
    </row>
    <row r="3" spans="1:23" s="76" customFormat="1" ht="35.1" customHeight="1">
      <c r="A3" s="285"/>
      <c r="B3" s="284" t="s">
        <v>188</v>
      </c>
      <c r="C3" s="286"/>
      <c r="D3" s="286"/>
      <c r="E3" s="286"/>
      <c r="F3" s="286"/>
      <c r="G3" s="287"/>
      <c r="H3" s="288"/>
      <c r="I3" s="289"/>
      <c r="J3" s="289"/>
      <c r="K3" s="290"/>
      <c r="L3" s="290"/>
      <c r="M3" s="290"/>
      <c r="N3" s="77"/>
      <c r="O3" s="77"/>
      <c r="P3" s="79"/>
      <c r="Q3" s="77"/>
      <c r="R3" s="77"/>
      <c r="S3" s="77"/>
      <c r="T3" s="80"/>
      <c r="U3" s="80"/>
      <c r="V3" s="80"/>
      <c r="W3" s="80"/>
    </row>
    <row r="4" spans="1:23" s="98" customFormat="1" ht="35.1" customHeight="1">
      <c r="A4" s="97"/>
      <c r="B4" s="42"/>
      <c r="C4" s="65"/>
      <c r="D4" s="65"/>
      <c r="E4" s="65"/>
      <c r="F4" s="65"/>
      <c r="G4" s="65"/>
      <c r="H4" s="65"/>
      <c r="J4" s="99"/>
    </row>
    <row r="5" spans="1:23" s="76" customFormat="1" ht="35.1" customHeight="1">
      <c r="B5" s="112" t="s">
        <v>101</v>
      </c>
      <c r="C5" s="113"/>
      <c r="D5" s="113"/>
      <c r="E5" s="113"/>
      <c r="F5" s="113"/>
      <c r="G5" s="113"/>
      <c r="H5" s="113"/>
      <c r="I5" s="78"/>
      <c r="J5" s="78"/>
      <c r="K5" s="78"/>
      <c r="L5" s="78"/>
      <c r="M5" s="78"/>
      <c r="N5" s="77"/>
      <c r="O5" s="77"/>
      <c r="P5" s="79"/>
      <c r="Q5" s="77"/>
      <c r="R5" s="77"/>
      <c r="S5" s="77"/>
      <c r="T5" s="80"/>
      <c r="U5" s="80"/>
      <c r="V5" s="80"/>
      <c r="W5" s="80"/>
    </row>
    <row r="6" spans="1:23" s="76" customFormat="1" ht="35.1" customHeight="1">
      <c r="B6" s="434" t="s">
        <v>0</v>
      </c>
      <c r="C6" s="441" t="s">
        <v>1</v>
      </c>
      <c r="D6" s="442"/>
      <c r="E6" s="443"/>
      <c r="F6" s="436" t="s">
        <v>6</v>
      </c>
      <c r="G6" s="437"/>
      <c r="H6" s="432" t="s">
        <v>33</v>
      </c>
      <c r="I6" s="434" t="s">
        <v>12</v>
      </c>
      <c r="J6" s="434" t="s">
        <v>34</v>
      </c>
      <c r="K6" s="434" t="s">
        <v>7</v>
      </c>
      <c r="L6" s="434" t="s">
        <v>8</v>
      </c>
      <c r="M6" s="85" t="s">
        <v>64</v>
      </c>
      <c r="N6" s="77"/>
      <c r="O6" s="77"/>
      <c r="P6" s="79"/>
      <c r="Q6" s="77"/>
      <c r="R6" s="77"/>
      <c r="S6" s="77"/>
      <c r="T6" s="80"/>
      <c r="U6" s="80"/>
      <c r="V6" s="80"/>
      <c r="W6" s="80"/>
    </row>
    <row r="7" spans="1:23" s="76" customFormat="1" ht="35.1" customHeight="1">
      <c r="B7" s="435"/>
      <c r="C7" s="444"/>
      <c r="D7" s="445"/>
      <c r="E7" s="446"/>
      <c r="F7" s="135" t="s">
        <v>68</v>
      </c>
      <c r="G7" s="133" t="s">
        <v>10</v>
      </c>
      <c r="H7" s="433"/>
      <c r="I7" s="435"/>
      <c r="J7" s="435"/>
      <c r="K7" s="435"/>
      <c r="L7" s="435"/>
      <c r="M7" s="279">
        <f>배점기준!$B$4</f>
        <v>45200</v>
      </c>
      <c r="N7" s="77"/>
      <c r="O7" s="77"/>
      <c r="P7" s="79"/>
      <c r="Q7" s="77"/>
      <c r="R7" s="77"/>
      <c r="S7" s="77"/>
      <c r="T7" s="80"/>
      <c r="U7" s="80"/>
      <c r="V7" s="80"/>
      <c r="W7" s="80"/>
    </row>
    <row r="8" spans="1:23" s="76" customFormat="1" ht="35.1" customHeight="1">
      <c r="B8" s="82">
        <v>1</v>
      </c>
      <c r="C8" s="447" t="s">
        <v>190</v>
      </c>
      <c r="D8" s="448"/>
      <c r="E8" s="449"/>
      <c r="F8" s="81">
        <v>43831</v>
      </c>
      <c r="G8" s="81">
        <v>45808</v>
      </c>
      <c r="H8" s="114">
        <f>G8-F8+1</f>
        <v>1978</v>
      </c>
      <c r="I8" s="94">
        <v>3000</v>
      </c>
      <c r="J8" s="131">
        <f>IF((G8-$M$7+1)&gt;'#2 작업 및 직원 투입계획(6)'!$D$3*30,'#2 작업 및 직원 투입계획(6)'!$D$3*30,(G8-$M$7+1))</f>
        <v>609</v>
      </c>
      <c r="K8" s="82"/>
      <c r="L8" s="82"/>
      <c r="M8" s="82"/>
      <c r="N8" s="77"/>
      <c r="O8" s="77"/>
      <c r="P8" s="79"/>
      <c r="Q8" s="77"/>
      <c r="R8" s="77"/>
      <c r="S8" s="77"/>
      <c r="T8" s="80"/>
      <c r="U8" s="80"/>
      <c r="V8" s="80"/>
      <c r="W8" s="80"/>
    </row>
    <row r="9" spans="1:23" s="76" customFormat="1" ht="35.1" customHeight="1">
      <c r="B9" s="82">
        <v>2</v>
      </c>
      <c r="C9" s="447" t="s">
        <v>190</v>
      </c>
      <c r="D9" s="448"/>
      <c r="E9" s="449"/>
      <c r="F9" s="81">
        <v>43831</v>
      </c>
      <c r="G9" s="81">
        <v>45808</v>
      </c>
      <c r="H9" s="114">
        <f>G9-F9+1</f>
        <v>1978</v>
      </c>
      <c r="I9" s="94">
        <v>3000</v>
      </c>
      <c r="J9" s="131">
        <f>IF((G9-$M$7+1)&gt;'#2 작업 및 직원 투입계획(6)'!$D$3*30,'#2 작업 및 직원 투입계획(6)'!$D$3*30,(G9-$M$7+1))</f>
        <v>609</v>
      </c>
      <c r="K9" s="82"/>
      <c r="L9" s="82"/>
      <c r="M9" s="82"/>
      <c r="N9" s="77"/>
      <c r="O9" s="77"/>
      <c r="P9" s="79"/>
      <c r="Q9" s="77"/>
      <c r="R9" s="77"/>
      <c r="S9" s="77"/>
      <c r="T9" s="80"/>
      <c r="U9" s="80"/>
      <c r="V9" s="80"/>
      <c r="W9" s="80"/>
    </row>
    <row r="10" spans="1:23" s="76" customFormat="1" ht="35.1" customHeight="1">
      <c r="B10" s="438" t="s">
        <v>11</v>
      </c>
      <c r="C10" s="439"/>
      <c r="D10" s="439"/>
      <c r="E10" s="440"/>
      <c r="F10" s="83"/>
      <c r="G10" s="84"/>
      <c r="H10" s="92"/>
      <c r="I10" s="95"/>
      <c r="J10" s="291">
        <f>SUM(J8:J9)/30</f>
        <v>40.6</v>
      </c>
      <c r="K10" s="134"/>
      <c r="L10" s="85"/>
      <c r="M10" s="123"/>
      <c r="N10" s="77"/>
      <c r="O10" s="77"/>
      <c r="P10" s="79"/>
      <c r="Q10" s="77"/>
      <c r="R10" s="77"/>
      <c r="S10" s="77"/>
      <c r="T10" s="80"/>
      <c r="U10" s="80"/>
      <c r="V10" s="80"/>
      <c r="W10" s="80"/>
    </row>
    <row r="11" spans="1:23" s="76" customFormat="1" ht="35.1" customHeight="1">
      <c r="B11" s="86"/>
      <c r="C11" s="87"/>
      <c r="D11" s="88"/>
      <c r="E11" s="88"/>
      <c r="F11" s="88"/>
      <c r="G11" s="89"/>
      <c r="H11" s="90"/>
      <c r="I11" s="96"/>
      <c r="J11" s="96"/>
      <c r="K11" s="86"/>
      <c r="L11" s="86"/>
      <c r="M11" s="86"/>
      <c r="N11" s="77"/>
      <c r="O11" s="77"/>
      <c r="P11" s="79"/>
      <c r="Q11" s="77"/>
      <c r="R11" s="77"/>
      <c r="S11" s="77"/>
      <c r="T11" s="80"/>
      <c r="U11" s="80"/>
      <c r="V11" s="80"/>
      <c r="W11" s="80"/>
    </row>
    <row r="12" spans="1:23" s="76" customFormat="1" ht="35.1" customHeight="1">
      <c r="A12" s="285"/>
      <c r="B12" s="284" t="s">
        <v>189</v>
      </c>
      <c r="C12" s="286"/>
      <c r="D12" s="286"/>
      <c r="E12" s="286"/>
      <c r="F12" s="286"/>
      <c r="G12" s="287"/>
      <c r="H12" s="288"/>
      <c r="I12" s="289"/>
      <c r="J12" s="289"/>
      <c r="K12" s="290"/>
      <c r="L12" s="290"/>
      <c r="M12" s="290"/>
      <c r="N12" s="77"/>
      <c r="O12" s="77"/>
      <c r="P12" s="79"/>
      <c r="Q12" s="77"/>
      <c r="R12" s="77"/>
      <c r="S12" s="77"/>
      <c r="T12" s="80"/>
      <c r="U12" s="80"/>
      <c r="V12" s="80"/>
      <c r="W12" s="80"/>
    </row>
    <row r="13" spans="1:23" s="98" customFormat="1" ht="35.1" customHeight="1">
      <c r="A13" s="97"/>
      <c r="B13" s="42"/>
      <c r="C13" s="65"/>
      <c r="D13" s="65"/>
      <c r="E13" s="65"/>
      <c r="F13" s="65"/>
      <c r="G13" s="65"/>
      <c r="H13" s="65"/>
      <c r="J13" s="99"/>
    </row>
    <row r="14" spans="1:23" s="76" customFormat="1" ht="35.1" customHeight="1">
      <c r="B14" s="112" t="s">
        <v>193</v>
      </c>
      <c r="C14" s="113"/>
      <c r="D14" s="113"/>
      <c r="E14" s="113"/>
      <c r="F14" s="113"/>
      <c r="G14" s="113"/>
      <c r="H14" s="137"/>
      <c r="I14" s="78"/>
      <c r="J14" s="78"/>
      <c r="K14" s="78"/>
      <c r="L14" s="78"/>
      <c r="M14" s="78"/>
      <c r="N14" s="77"/>
      <c r="O14" s="77"/>
      <c r="P14" s="79"/>
      <c r="Q14" s="77"/>
      <c r="R14" s="77"/>
      <c r="S14" s="77"/>
      <c r="T14" s="80"/>
      <c r="U14" s="80"/>
      <c r="V14" s="80"/>
      <c r="W14" s="80"/>
    </row>
    <row r="15" spans="1:23" s="76" customFormat="1" ht="35.1" customHeight="1">
      <c r="B15" s="434" t="s">
        <v>0</v>
      </c>
      <c r="C15" s="441" t="s">
        <v>1</v>
      </c>
      <c r="D15" s="442"/>
      <c r="E15" s="443"/>
      <c r="F15" s="436" t="s">
        <v>6</v>
      </c>
      <c r="G15" s="437"/>
      <c r="H15" s="432" t="s">
        <v>33</v>
      </c>
      <c r="I15" s="434" t="s">
        <v>12</v>
      </c>
      <c r="J15" s="434" t="s">
        <v>34</v>
      </c>
      <c r="K15" s="434" t="s">
        <v>7</v>
      </c>
      <c r="L15" s="434" t="s">
        <v>8</v>
      </c>
      <c r="M15" s="85" t="s">
        <v>64</v>
      </c>
      <c r="N15" s="77"/>
      <c r="O15" s="77"/>
      <c r="P15" s="79"/>
      <c r="Q15" s="77"/>
      <c r="R15" s="77"/>
      <c r="S15" s="77"/>
      <c r="T15" s="80"/>
      <c r="U15" s="80"/>
      <c r="V15" s="80"/>
      <c r="W15" s="80"/>
    </row>
    <row r="16" spans="1:23" s="76" customFormat="1" ht="35.1" customHeight="1">
      <c r="B16" s="435"/>
      <c r="C16" s="444"/>
      <c r="D16" s="445"/>
      <c r="E16" s="446"/>
      <c r="F16" s="135" t="s">
        <v>9</v>
      </c>
      <c r="G16" s="133" t="s">
        <v>10</v>
      </c>
      <c r="H16" s="433"/>
      <c r="I16" s="435"/>
      <c r="J16" s="435"/>
      <c r="K16" s="435"/>
      <c r="L16" s="435"/>
      <c r="M16" s="129">
        <f>$M$7</f>
        <v>45200</v>
      </c>
      <c r="N16" s="77"/>
      <c r="O16" s="77"/>
      <c r="P16" s="79"/>
      <c r="Q16" s="77"/>
      <c r="R16" s="77"/>
      <c r="S16" s="77"/>
      <c r="T16" s="80"/>
      <c r="U16" s="80"/>
      <c r="V16" s="80"/>
      <c r="W16" s="80"/>
    </row>
    <row r="17" spans="2:23" s="76" customFormat="1" ht="35.1" customHeight="1">
      <c r="B17" s="82">
        <v>1</v>
      </c>
      <c r="C17" s="447" t="s">
        <v>190</v>
      </c>
      <c r="D17" s="448"/>
      <c r="E17" s="449"/>
      <c r="F17" s="81">
        <v>43831</v>
      </c>
      <c r="G17" s="81">
        <v>45808</v>
      </c>
      <c r="H17" s="114">
        <f>G17-F17+1</f>
        <v>1978</v>
      </c>
      <c r="I17" s="94">
        <v>3000</v>
      </c>
      <c r="J17" s="131">
        <f>IF((G17-$M$7+1)&gt;'#2 작업 및 직원 투입계획(6)'!$D$3*30,'#2 작업 및 직원 투입계획(6)'!$D$3*30,(G17-$M$7+1))</f>
        <v>609</v>
      </c>
      <c r="K17" s="82"/>
      <c r="L17" s="82"/>
      <c r="M17" s="82"/>
      <c r="N17" s="77"/>
      <c r="O17" s="77"/>
      <c r="P17" s="79"/>
      <c r="Q17" s="77"/>
      <c r="R17" s="77"/>
      <c r="S17" s="77"/>
      <c r="T17" s="80"/>
      <c r="U17" s="80"/>
      <c r="V17" s="80"/>
      <c r="W17" s="80"/>
    </row>
    <row r="18" spans="2:23" s="76" customFormat="1" ht="35.1" customHeight="1">
      <c r="B18" s="82">
        <v>2</v>
      </c>
      <c r="C18" s="447" t="s">
        <v>190</v>
      </c>
      <c r="D18" s="448"/>
      <c r="E18" s="449"/>
      <c r="F18" s="81">
        <v>43831</v>
      </c>
      <c r="G18" s="81">
        <v>45808</v>
      </c>
      <c r="H18" s="114">
        <f>G18-F18+1</f>
        <v>1978</v>
      </c>
      <c r="I18" s="94">
        <v>3000</v>
      </c>
      <c r="J18" s="131">
        <f>IF((G18-$M$7+1)&gt;'#2 작업 및 직원 투입계획(6)'!$D$3*30,'#2 작업 및 직원 투입계획(6)'!$D$3*30,(G18-$M$7+1))</f>
        <v>609</v>
      </c>
      <c r="K18" s="82"/>
      <c r="L18" s="82"/>
      <c r="M18" s="82"/>
      <c r="N18" s="77"/>
      <c r="O18" s="77"/>
      <c r="P18" s="79"/>
      <c r="Q18" s="77"/>
      <c r="R18" s="77"/>
      <c r="S18" s="77"/>
      <c r="T18" s="80"/>
      <c r="U18" s="80"/>
      <c r="V18" s="80"/>
      <c r="W18" s="80"/>
    </row>
    <row r="19" spans="2:23" s="76" customFormat="1" ht="35.1" customHeight="1">
      <c r="B19" s="438" t="s">
        <v>11</v>
      </c>
      <c r="C19" s="439"/>
      <c r="D19" s="439"/>
      <c r="E19" s="440"/>
      <c r="F19" s="83"/>
      <c r="G19" s="84"/>
      <c r="H19" s="92"/>
      <c r="I19" s="95"/>
      <c r="J19" s="291">
        <f>SUM(J17:J18)/30</f>
        <v>40.6</v>
      </c>
      <c r="K19" s="134"/>
      <c r="L19" s="85"/>
      <c r="M19" s="123"/>
      <c r="N19" s="77"/>
      <c r="O19" s="77"/>
      <c r="P19" s="79"/>
      <c r="Q19" s="77"/>
      <c r="R19" s="77"/>
      <c r="S19" s="77"/>
      <c r="T19" s="80"/>
      <c r="U19" s="80"/>
      <c r="V19" s="80"/>
      <c r="W19" s="80"/>
    </row>
    <row r="20" spans="2:23" s="76" customFormat="1" ht="35.1" customHeight="1">
      <c r="B20" s="86"/>
      <c r="C20" s="88"/>
      <c r="D20" s="88"/>
      <c r="E20" s="88"/>
      <c r="F20" s="88"/>
      <c r="G20" s="89"/>
      <c r="H20" s="90"/>
      <c r="I20" s="96"/>
      <c r="J20" s="96"/>
      <c r="K20" s="86"/>
      <c r="L20" s="86"/>
      <c r="M20" s="86"/>
      <c r="N20" s="77"/>
      <c r="O20" s="77"/>
      <c r="P20" s="79"/>
      <c r="Q20" s="77"/>
      <c r="R20" s="77"/>
      <c r="S20" s="77"/>
      <c r="T20" s="80"/>
      <c r="U20" s="80"/>
      <c r="V20" s="80"/>
      <c r="W20" s="80"/>
    </row>
    <row r="21" spans="2:23" s="76" customFormat="1" ht="35.1" customHeight="1">
      <c r="B21" s="112" t="s">
        <v>194</v>
      </c>
      <c r="C21" s="112"/>
      <c r="D21" s="112"/>
      <c r="E21" s="112"/>
      <c r="F21" s="112"/>
      <c r="G21" s="112"/>
      <c r="H21" s="137"/>
      <c r="I21" s="78"/>
      <c r="J21" s="78"/>
      <c r="K21" s="78"/>
      <c r="L21" s="78"/>
      <c r="M21" s="78"/>
      <c r="N21" s="77"/>
      <c r="O21" s="77"/>
      <c r="P21" s="79"/>
      <c r="Q21" s="77"/>
      <c r="R21" s="77"/>
      <c r="S21" s="77"/>
      <c r="T21" s="80"/>
      <c r="U21" s="80"/>
      <c r="V21" s="80"/>
      <c r="W21" s="80"/>
    </row>
    <row r="22" spans="2:23" s="76" customFormat="1" ht="35.1" customHeight="1">
      <c r="B22" s="434" t="s">
        <v>0</v>
      </c>
      <c r="C22" s="441" t="s">
        <v>1</v>
      </c>
      <c r="D22" s="442"/>
      <c r="E22" s="443"/>
      <c r="F22" s="436" t="s">
        <v>6</v>
      </c>
      <c r="G22" s="437"/>
      <c r="H22" s="432" t="s">
        <v>33</v>
      </c>
      <c r="I22" s="434" t="s">
        <v>12</v>
      </c>
      <c r="J22" s="434" t="s">
        <v>34</v>
      </c>
      <c r="K22" s="434" t="s">
        <v>7</v>
      </c>
      <c r="L22" s="434" t="s">
        <v>8</v>
      </c>
      <c r="M22" s="85" t="s">
        <v>64</v>
      </c>
      <c r="N22" s="77"/>
      <c r="O22" s="77"/>
      <c r="P22" s="79"/>
      <c r="Q22" s="77"/>
      <c r="R22" s="77"/>
      <c r="S22" s="77"/>
      <c r="T22" s="80"/>
      <c r="U22" s="80"/>
      <c r="V22" s="80"/>
      <c r="W22" s="80"/>
    </row>
    <row r="23" spans="2:23" s="76" customFormat="1" ht="35.1" customHeight="1">
      <c r="B23" s="435"/>
      <c r="C23" s="444"/>
      <c r="D23" s="445"/>
      <c r="E23" s="446"/>
      <c r="F23" s="135" t="s">
        <v>9</v>
      </c>
      <c r="G23" s="133" t="s">
        <v>10</v>
      </c>
      <c r="H23" s="433"/>
      <c r="I23" s="435"/>
      <c r="J23" s="435"/>
      <c r="K23" s="435"/>
      <c r="L23" s="435"/>
      <c r="M23" s="129">
        <f>$M$7</f>
        <v>45200</v>
      </c>
      <c r="N23" s="77"/>
      <c r="O23" s="77"/>
      <c r="P23" s="79"/>
      <c r="Q23" s="77"/>
      <c r="R23" s="77"/>
      <c r="S23" s="77"/>
      <c r="T23" s="80"/>
      <c r="U23" s="80"/>
      <c r="V23" s="80"/>
      <c r="W23" s="80"/>
    </row>
    <row r="24" spans="2:23" s="76" customFormat="1" ht="35.1" customHeight="1">
      <c r="B24" s="82">
        <v>1</v>
      </c>
      <c r="C24" s="447" t="s">
        <v>190</v>
      </c>
      <c r="D24" s="448"/>
      <c r="E24" s="449"/>
      <c r="F24" s="81">
        <v>43831</v>
      </c>
      <c r="G24" s="81">
        <v>45808</v>
      </c>
      <c r="H24" s="114">
        <f t="shared" ref="H24:H25" si="0">G24-F24+1</f>
        <v>1978</v>
      </c>
      <c r="I24" s="94">
        <v>3000</v>
      </c>
      <c r="J24" s="131">
        <f>IF((G24-$M$7+1)&gt;'#2 작업 및 직원 투입계획(6)'!$D$3*30,'#2 작업 및 직원 투입계획(6)'!$D$3*30,(G24-$M$7+1))</f>
        <v>609</v>
      </c>
      <c r="K24" s="82"/>
      <c r="L24" s="82"/>
      <c r="M24" s="82"/>
      <c r="N24" s="77"/>
      <c r="O24" s="77"/>
      <c r="P24" s="79"/>
      <c r="Q24" s="77"/>
      <c r="R24" s="77"/>
      <c r="S24" s="77"/>
      <c r="T24" s="80"/>
      <c r="U24" s="80"/>
      <c r="V24" s="80"/>
      <c r="W24" s="80"/>
    </row>
    <row r="25" spans="2:23" s="76" customFormat="1" ht="35.1" customHeight="1">
      <c r="B25" s="82">
        <v>2</v>
      </c>
      <c r="C25" s="447" t="s">
        <v>190</v>
      </c>
      <c r="D25" s="448"/>
      <c r="E25" s="449"/>
      <c r="F25" s="81">
        <v>43831</v>
      </c>
      <c r="G25" s="81">
        <v>45808</v>
      </c>
      <c r="H25" s="114">
        <f t="shared" si="0"/>
        <v>1978</v>
      </c>
      <c r="I25" s="94">
        <v>3000</v>
      </c>
      <c r="J25" s="131">
        <f>IF((G25-$M$7+1)&gt;'#2 작업 및 직원 투입계획(6)'!$D$3*30,'#2 작업 및 직원 투입계획(6)'!$D$3*30,(G25-$M$7+1))</f>
        <v>609</v>
      </c>
      <c r="K25" s="82"/>
      <c r="L25" s="82"/>
      <c r="M25" s="82"/>
      <c r="N25" s="77"/>
      <c r="O25" s="77"/>
      <c r="P25" s="79"/>
      <c r="Q25" s="77"/>
      <c r="R25" s="77"/>
      <c r="S25" s="77"/>
      <c r="T25" s="80"/>
      <c r="U25" s="80"/>
      <c r="V25" s="80"/>
      <c r="W25" s="80"/>
    </row>
    <row r="26" spans="2:23" s="76" customFormat="1" ht="35.1" customHeight="1">
      <c r="B26" s="438" t="s">
        <v>11</v>
      </c>
      <c r="C26" s="439"/>
      <c r="D26" s="439"/>
      <c r="E26" s="440"/>
      <c r="F26" s="83"/>
      <c r="G26" s="84"/>
      <c r="H26" s="92"/>
      <c r="I26" s="95"/>
      <c r="J26" s="291">
        <f>SUM(J24:J25)/30</f>
        <v>40.6</v>
      </c>
      <c r="K26" s="134"/>
      <c r="L26" s="85"/>
      <c r="M26" s="123"/>
      <c r="N26" s="77"/>
      <c r="O26" s="77"/>
      <c r="P26" s="79"/>
      <c r="Q26" s="77"/>
      <c r="R26" s="77"/>
      <c r="S26" s="77"/>
      <c r="T26" s="80"/>
      <c r="U26" s="80"/>
      <c r="V26" s="80"/>
      <c r="W26" s="80"/>
    </row>
    <row r="27" spans="2:23" s="76" customFormat="1" ht="35.1" customHeight="1">
      <c r="B27" s="91"/>
      <c r="C27" s="87"/>
      <c r="D27" s="88"/>
      <c r="E27" s="88"/>
      <c r="F27" s="88"/>
      <c r="G27" s="89"/>
      <c r="H27" s="90"/>
      <c r="I27" s="96"/>
      <c r="J27" s="96"/>
      <c r="K27" s="86"/>
      <c r="L27" s="86"/>
      <c r="M27" s="86"/>
      <c r="N27" s="77"/>
      <c r="O27" s="77"/>
      <c r="P27" s="79"/>
      <c r="Q27" s="77"/>
      <c r="R27" s="77"/>
      <c r="S27" s="77"/>
      <c r="T27" s="80"/>
      <c r="U27" s="80"/>
      <c r="V27" s="80"/>
      <c r="W27" s="80"/>
    </row>
    <row r="28" spans="2:23" s="76" customFormat="1" ht="35.1" customHeight="1">
      <c r="B28" s="112" t="s">
        <v>195</v>
      </c>
      <c r="C28" s="112"/>
      <c r="D28" s="112"/>
      <c r="E28" s="112"/>
      <c r="F28" s="112"/>
      <c r="G28" s="112"/>
      <c r="H28" s="137"/>
      <c r="I28" s="78"/>
      <c r="J28" s="78"/>
      <c r="K28" s="78"/>
      <c r="L28" s="78"/>
      <c r="M28" s="78"/>
      <c r="N28" s="77"/>
      <c r="O28" s="77"/>
      <c r="P28" s="79"/>
      <c r="Q28" s="77"/>
      <c r="R28" s="77"/>
      <c r="S28" s="77"/>
      <c r="T28" s="80"/>
      <c r="U28" s="80"/>
      <c r="V28" s="80"/>
      <c r="W28" s="80"/>
    </row>
    <row r="29" spans="2:23" s="76" customFormat="1" ht="35.1" customHeight="1">
      <c r="B29" s="434" t="s">
        <v>0</v>
      </c>
      <c r="C29" s="441" t="s">
        <v>1</v>
      </c>
      <c r="D29" s="442"/>
      <c r="E29" s="443"/>
      <c r="F29" s="436" t="s">
        <v>6</v>
      </c>
      <c r="G29" s="437"/>
      <c r="H29" s="432" t="s">
        <v>33</v>
      </c>
      <c r="I29" s="434" t="s">
        <v>12</v>
      </c>
      <c r="J29" s="434" t="s">
        <v>34</v>
      </c>
      <c r="K29" s="434" t="s">
        <v>7</v>
      </c>
      <c r="L29" s="434" t="s">
        <v>8</v>
      </c>
      <c r="M29" s="85" t="s">
        <v>64</v>
      </c>
      <c r="N29" s="77"/>
      <c r="O29" s="77"/>
      <c r="P29" s="79"/>
      <c r="Q29" s="77"/>
      <c r="R29" s="77"/>
      <c r="S29" s="77"/>
      <c r="T29" s="80"/>
      <c r="U29" s="80"/>
      <c r="V29" s="80"/>
      <c r="W29" s="80"/>
    </row>
    <row r="30" spans="2:23" s="76" customFormat="1" ht="35.1" customHeight="1">
      <c r="B30" s="435"/>
      <c r="C30" s="444"/>
      <c r="D30" s="445"/>
      <c r="E30" s="446"/>
      <c r="F30" s="135" t="s">
        <v>9</v>
      </c>
      <c r="G30" s="133" t="s">
        <v>10</v>
      </c>
      <c r="H30" s="433"/>
      <c r="I30" s="435"/>
      <c r="J30" s="435"/>
      <c r="K30" s="435"/>
      <c r="L30" s="435"/>
      <c r="M30" s="129">
        <f>$M$7</f>
        <v>45200</v>
      </c>
      <c r="N30" s="77"/>
      <c r="O30" s="77"/>
      <c r="P30" s="79"/>
      <c r="Q30" s="77"/>
      <c r="R30" s="77"/>
      <c r="S30" s="77"/>
      <c r="T30" s="80"/>
      <c r="U30" s="80"/>
      <c r="V30" s="80"/>
      <c r="W30" s="80"/>
    </row>
    <row r="31" spans="2:23" s="76" customFormat="1" ht="35.1" customHeight="1">
      <c r="B31" s="82">
        <v>1</v>
      </c>
      <c r="C31" s="447" t="s">
        <v>190</v>
      </c>
      <c r="D31" s="448"/>
      <c r="E31" s="449"/>
      <c r="F31" s="81">
        <v>43831</v>
      </c>
      <c r="G31" s="81">
        <v>45808</v>
      </c>
      <c r="H31" s="114">
        <f t="shared" ref="H31:H32" si="1">G31-F31+1</f>
        <v>1978</v>
      </c>
      <c r="I31" s="94">
        <v>3000</v>
      </c>
      <c r="J31" s="131">
        <f>IF((G31-$M$7+1)&gt;'#2 작업 및 직원 투입계획(6)'!$D$3*30,'#2 작업 및 직원 투입계획(6)'!$D$3*30,(G31-$M$7+1))</f>
        <v>609</v>
      </c>
      <c r="K31" s="82"/>
      <c r="L31" s="82"/>
      <c r="M31" s="82"/>
      <c r="N31" s="77"/>
      <c r="O31" s="77"/>
      <c r="P31" s="79"/>
      <c r="Q31" s="77"/>
      <c r="R31" s="77"/>
      <c r="S31" s="77"/>
      <c r="T31" s="80"/>
      <c r="U31" s="80"/>
      <c r="V31" s="80"/>
      <c r="W31" s="80"/>
    </row>
    <row r="32" spans="2:23" s="76" customFormat="1" ht="35.1" customHeight="1">
      <c r="B32" s="82">
        <v>2</v>
      </c>
      <c r="C32" s="447" t="s">
        <v>190</v>
      </c>
      <c r="D32" s="448"/>
      <c r="E32" s="449"/>
      <c r="F32" s="81">
        <v>43831</v>
      </c>
      <c r="G32" s="81">
        <v>45808</v>
      </c>
      <c r="H32" s="114">
        <f t="shared" si="1"/>
        <v>1978</v>
      </c>
      <c r="I32" s="94">
        <v>3000</v>
      </c>
      <c r="J32" s="131">
        <f>IF((G32-$M$7+1)&gt;'#2 작업 및 직원 투입계획(6)'!$D$3*30,'#2 작업 및 직원 투입계획(6)'!$D$3*30,(G32-$M$7+1))</f>
        <v>609</v>
      </c>
      <c r="K32" s="82"/>
      <c r="L32" s="82"/>
      <c r="M32" s="82"/>
      <c r="N32" s="77"/>
      <c r="O32" s="77"/>
      <c r="P32" s="79"/>
      <c r="Q32" s="77"/>
      <c r="R32" s="77"/>
      <c r="S32" s="77"/>
      <c r="T32" s="80"/>
      <c r="U32" s="80"/>
      <c r="V32" s="80"/>
      <c r="W32" s="80"/>
    </row>
    <row r="33" spans="2:23" s="76" customFormat="1" ht="35.1" customHeight="1">
      <c r="B33" s="438" t="s">
        <v>11</v>
      </c>
      <c r="C33" s="439"/>
      <c r="D33" s="439"/>
      <c r="E33" s="440"/>
      <c r="F33" s="83"/>
      <c r="G33" s="84"/>
      <c r="H33" s="92"/>
      <c r="I33" s="95"/>
      <c r="J33" s="291">
        <f>SUM(J31:J32)/30</f>
        <v>40.6</v>
      </c>
      <c r="K33" s="134"/>
      <c r="L33" s="85"/>
      <c r="M33" s="123"/>
      <c r="N33" s="77"/>
      <c r="O33" s="77"/>
      <c r="P33" s="79"/>
      <c r="Q33" s="77"/>
      <c r="R33" s="127"/>
      <c r="S33" s="77"/>
      <c r="T33" s="80"/>
      <c r="U33" s="80"/>
      <c r="V33" s="80"/>
      <c r="W33" s="80"/>
    </row>
    <row r="34" spans="2:23" s="76" customFormat="1" ht="35.1" customHeight="1">
      <c r="B34" s="91"/>
      <c r="C34" s="87"/>
      <c r="D34" s="88"/>
      <c r="E34" s="88"/>
      <c r="F34" s="88"/>
      <c r="G34" s="89"/>
      <c r="H34" s="90"/>
      <c r="I34" s="96"/>
      <c r="J34" s="96"/>
      <c r="K34" s="86"/>
      <c r="L34" s="86"/>
      <c r="M34" s="86"/>
      <c r="N34" s="77"/>
      <c r="O34" s="77"/>
      <c r="P34" s="79"/>
      <c r="Q34" s="77"/>
      <c r="R34" s="77"/>
      <c r="S34" s="77"/>
      <c r="T34" s="80"/>
      <c r="U34" s="80"/>
      <c r="V34" s="80"/>
      <c r="W34" s="80"/>
    </row>
    <row r="35" spans="2:23" s="76" customFormat="1" ht="35.1" customHeight="1">
      <c r="B35" s="112" t="s">
        <v>196</v>
      </c>
      <c r="C35" s="112"/>
      <c r="D35" s="112"/>
      <c r="E35" s="112"/>
      <c r="F35" s="112"/>
      <c r="G35" s="112"/>
      <c r="H35" s="137"/>
      <c r="I35" s="78"/>
      <c r="J35" s="78"/>
      <c r="K35" s="78"/>
      <c r="L35" s="78"/>
      <c r="M35" s="78"/>
      <c r="N35" s="77"/>
      <c r="O35" s="77"/>
      <c r="P35" s="79"/>
      <c r="Q35" s="77"/>
      <c r="R35" s="77"/>
      <c r="S35" s="77"/>
      <c r="T35" s="80"/>
      <c r="U35" s="80"/>
      <c r="V35" s="80"/>
      <c r="W35" s="80"/>
    </row>
    <row r="36" spans="2:23" s="76" customFormat="1" ht="35.1" customHeight="1">
      <c r="B36" s="434" t="s">
        <v>0</v>
      </c>
      <c r="C36" s="441" t="s">
        <v>1</v>
      </c>
      <c r="D36" s="442"/>
      <c r="E36" s="443"/>
      <c r="F36" s="431" t="s">
        <v>6</v>
      </c>
      <c r="G36" s="431"/>
      <c r="H36" s="451" t="s">
        <v>33</v>
      </c>
      <c r="I36" s="431" t="s">
        <v>12</v>
      </c>
      <c r="J36" s="431" t="s">
        <v>34</v>
      </c>
      <c r="K36" s="431" t="s">
        <v>7</v>
      </c>
      <c r="L36" s="431" t="s">
        <v>8</v>
      </c>
      <c r="M36" s="85" t="s">
        <v>64</v>
      </c>
      <c r="N36" s="77"/>
      <c r="O36" s="77"/>
      <c r="P36" s="79"/>
      <c r="Q36" s="77"/>
      <c r="R36" s="77"/>
      <c r="S36" s="77"/>
      <c r="T36" s="80"/>
      <c r="U36" s="80"/>
      <c r="V36" s="80"/>
      <c r="W36" s="80"/>
    </row>
    <row r="37" spans="2:23" s="76" customFormat="1" ht="35.1" customHeight="1">
      <c r="B37" s="435"/>
      <c r="C37" s="444"/>
      <c r="D37" s="445"/>
      <c r="E37" s="446"/>
      <c r="F37" s="135" t="s">
        <v>9</v>
      </c>
      <c r="G37" s="133" t="s">
        <v>10</v>
      </c>
      <c r="H37" s="451"/>
      <c r="I37" s="431"/>
      <c r="J37" s="431"/>
      <c r="K37" s="431"/>
      <c r="L37" s="431"/>
      <c r="M37" s="129">
        <f>$M$7</f>
        <v>45200</v>
      </c>
      <c r="N37" s="77"/>
      <c r="O37" s="77"/>
      <c r="P37" s="79"/>
      <c r="Q37" s="77"/>
      <c r="R37" s="77"/>
      <c r="S37" s="77"/>
      <c r="T37" s="80"/>
      <c r="U37" s="80"/>
      <c r="V37" s="80"/>
      <c r="W37" s="80"/>
    </row>
    <row r="38" spans="2:23" s="76" customFormat="1" ht="35.1" customHeight="1">
      <c r="B38" s="82">
        <v>1</v>
      </c>
      <c r="C38" s="447" t="s">
        <v>190</v>
      </c>
      <c r="D38" s="448"/>
      <c r="E38" s="449"/>
      <c r="F38" s="81">
        <v>43831</v>
      </c>
      <c r="G38" s="81">
        <v>45808</v>
      </c>
      <c r="H38" s="114">
        <f t="shared" ref="H38:H39" si="2">G38-F38+1</f>
        <v>1978</v>
      </c>
      <c r="I38" s="94">
        <v>3000</v>
      </c>
      <c r="J38" s="131">
        <f>IF((G38-$M$7+1)&gt;'#2 작업 및 직원 투입계획(6)'!$D$3*30,'#2 작업 및 직원 투입계획(6)'!$D$3*30,(G38-$M$7+1))</f>
        <v>609</v>
      </c>
      <c r="K38" s="82"/>
      <c r="L38" s="82"/>
      <c r="M38" s="82"/>
      <c r="N38" s="77"/>
      <c r="O38" s="77"/>
      <c r="P38" s="79"/>
      <c r="Q38" s="77"/>
      <c r="R38" s="77"/>
      <c r="S38" s="77"/>
      <c r="T38" s="80"/>
      <c r="U38" s="80"/>
      <c r="V38" s="80"/>
      <c r="W38" s="80"/>
    </row>
    <row r="39" spans="2:23" s="76" customFormat="1" ht="35.1" customHeight="1">
      <c r="B39" s="82">
        <v>2</v>
      </c>
      <c r="C39" s="447" t="s">
        <v>190</v>
      </c>
      <c r="D39" s="448"/>
      <c r="E39" s="449"/>
      <c r="F39" s="81">
        <v>43831</v>
      </c>
      <c r="G39" s="81">
        <v>45808</v>
      </c>
      <c r="H39" s="114">
        <f t="shared" si="2"/>
        <v>1978</v>
      </c>
      <c r="I39" s="94">
        <v>3000</v>
      </c>
      <c r="J39" s="131">
        <f>IF((G39-$M$7+1)&gt;'#2 작업 및 직원 투입계획(6)'!$D$3*30,'#2 작업 및 직원 투입계획(6)'!$D$3*30,(G39-$M$7+1))</f>
        <v>609</v>
      </c>
      <c r="K39" s="82"/>
      <c r="L39" s="82"/>
      <c r="M39" s="82"/>
      <c r="N39" s="77"/>
      <c r="O39" s="77"/>
      <c r="P39" s="79"/>
      <c r="Q39" s="77"/>
      <c r="R39" s="77"/>
      <c r="S39" s="77"/>
      <c r="T39" s="80"/>
      <c r="U39" s="80"/>
      <c r="V39" s="80"/>
      <c r="W39" s="80"/>
    </row>
    <row r="40" spans="2:23" s="76" customFormat="1" ht="35.1" customHeight="1">
      <c r="B40" s="438" t="s">
        <v>11</v>
      </c>
      <c r="C40" s="439"/>
      <c r="D40" s="439"/>
      <c r="E40" s="440"/>
      <c r="F40" s="83"/>
      <c r="G40" s="84"/>
      <c r="H40" s="92"/>
      <c r="I40" s="95"/>
      <c r="J40" s="291">
        <f>SUM(J38:J39)/30</f>
        <v>40.6</v>
      </c>
      <c r="K40" s="134"/>
      <c r="L40" s="85"/>
      <c r="M40" s="123"/>
      <c r="N40" s="77"/>
      <c r="O40" s="77"/>
      <c r="P40" s="79"/>
      <c r="Q40" s="77"/>
      <c r="R40" s="77"/>
      <c r="S40" s="77"/>
      <c r="T40" s="80"/>
      <c r="U40" s="80"/>
      <c r="V40" s="80"/>
      <c r="W40" s="80"/>
    </row>
    <row r="41" spans="2:23" s="76" customFormat="1" ht="35.1" customHeight="1">
      <c r="B41" s="91"/>
      <c r="C41" s="87"/>
      <c r="D41" s="88"/>
      <c r="E41" s="88"/>
      <c r="F41" s="88"/>
      <c r="G41" s="89"/>
      <c r="H41" s="90"/>
      <c r="I41" s="96"/>
      <c r="J41" s="96"/>
      <c r="K41" s="86"/>
      <c r="L41" s="86"/>
      <c r="M41" s="86"/>
      <c r="N41" s="77"/>
      <c r="O41" s="77"/>
      <c r="P41" s="79"/>
      <c r="Q41" s="77"/>
      <c r="R41" s="77"/>
      <c r="S41" s="77"/>
      <c r="T41" s="80"/>
      <c r="U41" s="80"/>
      <c r="V41" s="80"/>
      <c r="W41" s="80"/>
    </row>
    <row r="42" spans="2:23" s="76" customFormat="1" ht="35.1" customHeight="1">
      <c r="B42" s="112" t="s">
        <v>197</v>
      </c>
      <c r="C42" s="112"/>
      <c r="D42" s="112"/>
      <c r="E42" s="112"/>
      <c r="F42" s="112"/>
      <c r="G42" s="112"/>
      <c r="H42" s="137"/>
      <c r="I42" s="78"/>
      <c r="J42" s="78"/>
      <c r="K42" s="78"/>
      <c r="L42" s="78"/>
      <c r="M42" s="78"/>
      <c r="N42" s="77"/>
      <c r="O42" s="77"/>
      <c r="P42" s="79"/>
      <c r="Q42" s="77"/>
      <c r="R42" s="77"/>
      <c r="S42" s="77"/>
      <c r="T42" s="80"/>
      <c r="U42" s="80"/>
      <c r="V42" s="80"/>
      <c r="W42" s="80"/>
    </row>
    <row r="43" spans="2:23" s="76" customFormat="1" ht="35.1" customHeight="1">
      <c r="B43" s="434" t="s">
        <v>0</v>
      </c>
      <c r="C43" s="441" t="s">
        <v>1</v>
      </c>
      <c r="D43" s="442"/>
      <c r="E43" s="443"/>
      <c r="F43" s="431" t="s">
        <v>6</v>
      </c>
      <c r="G43" s="431"/>
      <c r="H43" s="451" t="s">
        <v>33</v>
      </c>
      <c r="I43" s="431" t="s">
        <v>12</v>
      </c>
      <c r="J43" s="431" t="s">
        <v>34</v>
      </c>
      <c r="K43" s="431" t="s">
        <v>7</v>
      </c>
      <c r="L43" s="431" t="s">
        <v>8</v>
      </c>
      <c r="M43" s="85" t="s">
        <v>64</v>
      </c>
      <c r="N43" s="77"/>
      <c r="O43" s="77"/>
      <c r="P43" s="79"/>
      <c r="Q43" s="77"/>
      <c r="R43" s="77"/>
      <c r="S43" s="77"/>
      <c r="T43" s="80"/>
      <c r="U43" s="80"/>
      <c r="V43" s="80"/>
      <c r="W43" s="80"/>
    </row>
    <row r="44" spans="2:23" s="76" customFormat="1" ht="35.1" customHeight="1">
      <c r="B44" s="435"/>
      <c r="C44" s="444"/>
      <c r="D44" s="445"/>
      <c r="E44" s="446"/>
      <c r="F44" s="146" t="s">
        <v>9</v>
      </c>
      <c r="G44" s="145" t="s">
        <v>10</v>
      </c>
      <c r="H44" s="451"/>
      <c r="I44" s="431"/>
      <c r="J44" s="431"/>
      <c r="K44" s="431"/>
      <c r="L44" s="431"/>
      <c r="M44" s="129">
        <f>$M$7</f>
        <v>45200</v>
      </c>
      <c r="N44" s="77"/>
      <c r="O44" s="77"/>
      <c r="P44" s="79"/>
      <c r="Q44" s="77"/>
      <c r="R44" s="77"/>
      <c r="S44" s="77"/>
      <c r="T44" s="80"/>
      <c r="U44" s="80"/>
      <c r="V44" s="80"/>
      <c r="W44" s="80"/>
    </row>
    <row r="45" spans="2:23" s="76" customFormat="1" ht="35.1" customHeight="1">
      <c r="B45" s="82">
        <v>1</v>
      </c>
      <c r="C45" s="447" t="s">
        <v>190</v>
      </c>
      <c r="D45" s="448"/>
      <c r="E45" s="449"/>
      <c r="F45" s="81">
        <v>43831</v>
      </c>
      <c r="G45" s="81">
        <v>45808</v>
      </c>
      <c r="H45" s="114">
        <f t="shared" ref="H45:H46" si="3">G45-F45+1</f>
        <v>1978</v>
      </c>
      <c r="I45" s="94">
        <v>3000</v>
      </c>
      <c r="J45" s="131">
        <f>IF((G45-$M$7+1)&gt;'#2 작업 및 직원 투입계획(6)'!$D$3*30,'#2 작업 및 직원 투입계획(6)'!$D$3*30,(G45-$M$7+1))</f>
        <v>609</v>
      </c>
      <c r="K45" s="82"/>
      <c r="L45" s="82"/>
      <c r="M45" s="82"/>
      <c r="N45" s="77"/>
      <c r="O45" s="77"/>
      <c r="P45" s="79"/>
      <c r="Q45" s="77"/>
      <c r="R45" s="77"/>
      <c r="S45" s="77"/>
      <c r="T45" s="80"/>
      <c r="U45" s="80"/>
      <c r="V45" s="80"/>
      <c r="W45" s="80"/>
    </row>
    <row r="46" spans="2:23" s="76" customFormat="1" ht="35.1" customHeight="1">
      <c r="B46" s="82">
        <v>2</v>
      </c>
      <c r="C46" s="447" t="s">
        <v>190</v>
      </c>
      <c r="D46" s="448"/>
      <c r="E46" s="449"/>
      <c r="F46" s="81">
        <v>43831</v>
      </c>
      <c r="G46" s="81">
        <v>45808</v>
      </c>
      <c r="H46" s="114">
        <f t="shared" si="3"/>
        <v>1978</v>
      </c>
      <c r="I46" s="94">
        <v>3000</v>
      </c>
      <c r="J46" s="131">
        <f>IF((G46-$M$7+1)&gt;'#2 작업 및 직원 투입계획(6)'!$D$3*30,'#2 작업 및 직원 투입계획(6)'!$D$3*30,(G46-$M$7+1))</f>
        <v>609</v>
      </c>
      <c r="K46" s="82"/>
      <c r="L46" s="82"/>
      <c r="M46" s="82"/>
      <c r="N46" s="77"/>
      <c r="O46" s="77"/>
      <c r="P46" s="79"/>
      <c r="Q46" s="77"/>
      <c r="R46" s="77"/>
      <c r="S46" s="77"/>
      <c r="T46" s="80"/>
      <c r="U46" s="80"/>
      <c r="V46" s="80"/>
      <c r="W46" s="80"/>
    </row>
    <row r="47" spans="2:23" s="76" customFormat="1" ht="35.1" customHeight="1">
      <c r="B47" s="438" t="s">
        <v>11</v>
      </c>
      <c r="C47" s="439"/>
      <c r="D47" s="439"/>
      <c r="E47" s="440"/>
      <c r="F47" s="83"/>
      <c r="G47" s="84"/>
      <c r="H47" s="92"/>
      <c r="I47" s="95"/>
      <c r="J47" s="291">
        <f>SUM(J45:J46)/30</f>
        <v>40.6</v>
      </c>
      <c r="K47" s="147"/>
      <c r="L47" s="85"/>
      <c r="M47" s="123"/>
      <c r="N47" s="77"/>
      <c r="O47" s="77"/>
      <c r="P47" s="79"/>
      <c r="Q47" s="77"/>
      <c r="R47" s="77"/>
      <c r="S47" s="77"/>
      <c r="T47" s="80"/>
      <c r="U47" s="80"/>
      <c r="V47" s="80"/>
      <c r="W47" s="80"/>
    </row>
    <row r="48" spans="2:23" s="76" customFormat="1" ht="35.1" customHeight="1">
      <c r="B48" s="91"/>
      <c r="C48" s="87"/>
      <c r="D48" s="88"/>
      <c r="E48" s="88"/>
      <c r="F48" s="88"/>
      <c r="G48" s="89"/>
      <c r="H48" s="90"/>
      <c r="I48" s="96"/>
      <c r="J48" s="96"/>
      <c r="K48" s="86"/>
      <c r="L48" s="86"/>
      <c r="M48" s="86"/>
      <c r="N48" s="77"/>
      <c r="O48" s="77"/>
      <c r="P48" s="79"/>
      <c r="Q48" s="77"/>
      <c r="R48" s="77"/>
      <c r="S48" s="77"/>
      <c r="T48" s="80"/>
      <c r="U48" s="80"/>
      <c r="V48" s="80"/>
      <c r="W48" s="80"/>
    </row>
    <row r="49" spans="1:23" s="76" customFormat="1" ht="35.1" customHeight="1">
      <c r="B49" s="112" t="s">
        <v>198</v>
      </c>
      <c r="C49" s="112"/>
      <c r="D49" s="112"/>
      <c r="E49" s="112"/>
      <c r="F49" s="112"/>
      <c r="G49" s="112"/>
      <c r="H49" s="137"/>
      <c r="I49" s="78"/>
      <c r="J49" s="78"/>
      <c r="K49" s="78"/>
      <c r="L49" s="78"/>
      <c r="M49" s="78"/>
      <c r="N49" s="77"/>
      <c r="O49" s="77"/>
      <c r="P49" s="79"/>
      <c r="Q49" s="77"/>
      <c r="R49" s="77"/>
      <c r="S49" s="77"/>
      <c r="T49" s="80"/>
      <c r="U49" s="80"/>
      <c r="V49" s="80"/>
      <c r="W49" s="80"/>
    </row>
    <row r="50" spans="1:23" s="76" customFormat="1" ht="35.1" customHeight="1">
      <c r="B50" s="434" t="s">
        <v>0</v>
      </c>
      <c r="C50" s="441" t="s">
        <v>1</v>
      </c>
      <c r="D50" s="442"/>
      <c r="E50" s="443"/>
      <c r="F50" s="431" t="s">
        <v>6</v>
      </c>
      <c r="G50" s="431"/>
      <c r="H50" s="451" t="s">
        <v>33</v>
      </c>
      <c r="I50" s="431" t="s">
        <v>12</v>
      </c>
      <c r="J50" s="431" t="s">
        <v>34</v>
      </c>
      <c r="K50" s="431" t="s">
        <v>7</v>
      </c>
      <c r="L50" s="431" t="s">
        <v>8</v>
      </c>
      <c r="M50" s="85" t="s">
        <v>64</v>
      </c>
      <c r="N50" s="77"/>
      <c r="O50" s="77"/>
      <c r="P50" s="79"/>
      <c r="Q50" s="77"/>
      <c r="R50" s="77"/>
      <c r="S50" s="77"/>
      <c r="T50" s="80"/>
      <c r="U50" s="80"/>
      <c r="V50" s="80"/>
      <c r="W50" s="80"/>
    </row>
    <row r="51" spans="1:23" s="76" customFormat="1" ht="35.1" customHeight="1">
      <c r="B51" s="435"/>
      <c r="C51" s="444"/>
      <c r="D51" s="445"/>
      <c r="E51" s="446"/>
      <c r="F51" s="206" t="s">
        <v>9</v>
      </c>
      <c r="G51" s="204" t="s">
        <v>10</v>
      </c>
      <c r="H51" s="451"/>
      <c r="I51" s="431"/>
      <c r="J51" s="431"/>
      <c r="K51" s="431"/>
      <c r="L51" s="431"/>
      <c r="M51" s="129">
        <f>$M$7</f>
        <v>45200</v>
      </c>
      <c r="N51" s="77"/>
      <c r="O51" s="77"/>
      <c r="P51" s="79"/>
      <c r="Q51" s="77"/>
      <c r="R51" s="77"/>
      <c r="S51" s="77"/>
      <c r="T51" s="80"/>
      <c r="U51" s="80"/>
      <c r="V51" s="80"/>
      <c r="W51" s="80"/>
    </row>
    <row r="52" spans="1:23" s="76" customFormat="1" ht="35.1" customHeight="1">
      <c r="B52" s="82">
        <v>1</v>
      </c>
      <c r="C52" s="447" t="s">
        <v>190</v>
      </c>
      <c r="D52" s="448"/>
      <c r="E52" s="449"/>
      <c r="F52" s="81">
        <v>43831</v>
      </c>
      <c r="G52" s="81">
        <v>45808</v>
      </c>
      <c r="H52" s="114">
        <f t="shared" ref="H52:H53" si="4">G52-F52+1</f>
        <v>1978</v>
      </c>
      <c r="I52" s="94">
        <v>3000</v>
      </c>
      <c r="J52" s="131">
        <f>IF((G52-$M$7+1)&gt;'#2 작업 및 직원 투입계획(6)'!$D$3*30,'#2 작업 및 직원 투입계획(6)'!$D$3*30,(G52-$M$7+1))</f>
        <v>609</v>
      </c>
      <c r="K52" s="82"/>
      <c r="L52" s="82"/>
      <c r="M52" s="82"/>
      <c r="N52" s="77"/>
      <c r="O52" s="77"/>
      <c r="P52" s="79"/>
      <c r="Q52" s="77"/>
      <c r="R52" s="77"/>
      <c r="S52" s="77"/>
      <c r="T52" s="80"/>
      <c r="U52" s="80"/>
      <c r="V52" s="80"/>
      <c r="W52" s="80"/>
    </row>
    <row r="53" spans="1:23" s="76" customFormat="1" ht="35.1" customHeight="1">
      <c r="B53" s="82">
        <v>2</v>
      </c>
      <c r="C53" s="447" t="s">
        <v>190</v>
      </c>
      <c r="D53" s="448"/>
      <c r="E53" s="449"/>
      <c r="F53" s="81">
        <v>43831</v>
      </c>
      <c r="G53" s="81">
        <v>45808</v>
      </c>
      <c r="H53" s="114">
        <f t="shared" si="4"/>
        <v>1978</v>
      </c>
      <c r="I53" s="94">
        <v>3000</v>
      </c>
      <c r="J53" s="131">
        <f>IF((G53-$M$7+1)&gt;'#2 작업 및 직원 투입계획(6)'!$D$3*30,'#2 작업 및 직원 투입계획(6)'!$D$3*30,(G53-$M$7+1))</f>
        <v>609</v>
      </c>
      <c r="K53" s="82"/>
      <c r="L53" s="82"/>
      <c r="M53" s="82"/>
      <c r="N53" s="77"/>
      <c r="O53" s="77"/>
      <c r="P53" s="79"/>
      <c r="Q53" s="77"/>
      <c r="R53" s="77"/>
      <c r="S53" s="77"/>
      <c r="T53" s="80"/>
      <c r="U53" s="80"/>
      <c r="V53" s="80"/>
      <c r="W53" s="80"/>
    </row>
    <row r="54" spans="1:23" s="76" customFormat="1" ht="35.1" customHeight="1">
      <c r="B54" s="438" t="s">
        <v>11</v>
      </c>
      <c r="C54" s="439"/>
      <c r="D54" s="439"/>
      <c r="E54" s="440"/>
      <c r="F54" s="83"/>
      <c r="G54" s="84"/>
      <c r="H54" s="92"/>
      <c r="I54" s="95"/>
      <c r="J54" s="291">
        <f>SUM(J52:J53)/30</f>
        <v>40.6</v>
      </c>
      <c r="K54" s="205"/>
      <c r="L54" s="85"/>
      <c r="M54" s="123"/>
      <c r="N54" s="77"/>
      <c r="O54" s="77"/>
      <c r="P54" s="79"/>
      <c r="Q54" s="77"/>
      <c r="R54" s="77"/>
      <c r="S54" s="77"/>
      <c r="T54" s="80"/>
      <c r="U54" s="80"/>
      <c r="V54" s="80"/>
      <c r="W54" s="80"/>
    </row>
    <row r="55" spans="1:23" s="76" customFormat="1" ht="35.1" customHeight="1">
      <c r="B55" s="91"/>
      <c r="C55" s="87"/>
      <c r="D55" s="88"/>
      <c r="E55" s="88"/>
      <c r="F55" s="88"/>
      <c r="G55" s="89"/>
      <c r="H55" s="90"/>
      <c r="I55" s="96"/>
      <c r="J55" s="96"/>
      <c r="K55" s="86"/>
      <c r="L55" s="86"/>
      <c r="M55" s="86"/>
      <c r="N55" s="77"/>
      <c r="O55" s="77"/>
      <c r="P55" s="79"/>
      <c r="Q55" s="77"/>
      <c r="R55" s="77"/>
      <c r="S55" s="77"/>
      <c r="T55" s="80"/>
      <c r="U55" s="80"/>
      <c r="V55" s="80"/>
      <c r="W55" s="80"/>
    </row>
    <row r="56" spans="1:23" s="76" customFormat="1" ht="35.1" customHeight="1">
      <c r="A56" s="285"/>
      <c r="B56" s="284" t="s">
        <v>191</v>
      </c>
      <c r="C56" s="286"/>
      <c r="D56" s="286"/>
      <c r="E56" s="286"/>
      <c r="F56" s="286"/>
      <c r="G56" s="287"/>
      <c r="H56" s="288"/>
      <c r="I56" s="289"/>
      <c r="J56" s="289"/>
      <c r="K56" s="290"/>
      <c r="L56" s="290"/>
      <c r="M56" s="290"/>
      <c r="N56" s="77"/>
      <c r="O56" s="77"/>
      <c r="P56" s="79"/>
      <c r="Q56" s="77"/>
      <c r="R56" s="77"/>
      <c r="S56" s="77"/>
      <c r="T56" s="80"/>
      <c r="U56" s="80"/>
      <c r="V56" s="80"/>
      <c r="W56" s="80"/>
    </row>
    <row r="57" spans="1:23" s="76" customFormat="1" ht="35.1" customHeight="1">
      <c r="B57" s="86"/>
      <c r="C57" s="88"/>
      <c r="D57" s="88"/>
      <c r="E57" s="88"/>
      <c r="F57" s="88"/>
      <c r="G57" s="89"/>
      <c r="H57" s="90"/>
      <c r="I57" s="96"/>
      <c r="J57" s="96"/>
      <c r="K57" s="86"/>
      <c r="L57" s="86"/>
      <c r="M57" s="86"/>
      <c r="N57" s="77"/>
      <c r="O57" s="77"/>
      <c r="P57" s="79"/>
      <c r="Q57" s="77"/>
      <c r="R57" s="77"/>
      <c r="S57" s="77"/>
      <c r="T57" s="80"/>
      <c r="U57" s="80"/>
      <c r="V57" s="80"/>
      <c r="W57" s="80"/>
    </row>
    <row r="58" spans="1:23" s="76" customFormat="1" ht="35.1" customHeight="1">
      <c r="B58" s="112" t="s">
        <v>199</v>
      </c>
      <c r="C58" s="254"/>
      <c r="D58" s="254"/>
      <c r="E58" s="254"/>
      <c r="F58" s="113"/>
      <c r="G58" s="113"/>
      <c r="H58" s="137"/>
      <c r="I58" s="78"/>
      <c r="J58" s="78"/>
      <c r="K58" s="78"/>
      <c r="L58" s="78"/>
      <c r="M58" s="78"/>
      <c r="N58" s="77"/>
      <c r="O58" s="77"/>
      <c r="P58" s="79"/>
      <c r="Q58" s="77"/>
      <c r="R58" s="77"/>
      <c r="S58" s="77"/>
      <c r="T58" s="80"/>
      <c r="U58" s="80"/>
      <c r="V58" s="80"/>
      <c r="W58" s="80"/>
    </row>
    <row r="59" spans="1:23" s="76" customFormat="1" ht="35.1" customHeight="1">
      <c r="B59" s="434" t="s">
        <v>0</v>
      </c>
      <c r="C59" s="441" t="s">
        <v>1</v>
      </c>
      <c r="D59" s="442"/>
      <c r="E59" s="443"/>
      <c r="F59" s="436" t="s">
        <v>6</v>
      </c>
      <c r="G59" s="437"/>
      <c r="H59" s="432" t="s">
        <v>33</v>
      </c>
      <c r="I59" s="434" t="s">
        <v>12</v>
      </c>
      <c r="J59" s="434" t="s">
        <v>34</v>
      </c>
      <c r="K59" s="434" t="s">
        <v>7</v>
      </c>
      <c r="L59" s="434" t="s">
        <v>8</v>
      </c>
      <c r="M59" s="85" t="s">
        <v>64</v>
      </c>
      <c r="N59" s="77"/>
      <c r="O59" s="77"/>
      <c r="P59" s="79"/>
      <c r="Q59" s="77"/>
      <c r="R59" s="77"/>
      <c r="S59" s="77"/>
      <c r="T59" s="80"/>
      <c r="U59" s="80"/>
      <c r="V59" s="80"/>
      <c r="W59" s="80"/>
    </row>
    <row r="60" spans="1:23" s="76" customFormat="1" ht="35.1" customHeight="1">
      <c r="B60" s="435"/>
      <c r="C60" s="444"/>
      <c r="D60" s="445"/>
      <c r="E60" s="446"/>
      <c r="F60" s="135" t="s">
        <v>9</v>
      </c>
      <c r="G60" s="133" t="s">
        <v>10</v>
      </c>
      <c r="H60" s="433"/>
      <c r="I60" s="435"/>
      <c r="J60" s="435"/>
      <c r="K60" s="435"/>
      <c r="L60" s="435"/>
      <c r="M60" s="129">
        <f>$M$7</f>
        <v>45200</v>
      </c>
      <c r="N60" s="77"/>
      <c r="O60" s="77"/>
      <c r="P60" s="79"/>
      <c r="Q60" s="77"/>
      <c r="R60" s="77"/>
      <c r="S60" s="77"/>
      <c r="T60" s="80"/>
      <c r="U60" s="80"/>
      <c r="V60" s="80"/>
      <c r="W60" s="80"/>
    </row>
    <row r="61" spans="1:23" s="76" customFormat="1" ht="35.1" customHeight="1">
      <c r="B61" s="82">
        <v>1</v>
      </c>
      <c r="C61" s="447" t="s">
        <v>190</v>
      </c>
      <c r="D61" s="448"/>
      <c r="E61" s="449"/>
      <c r="F61" s="81">
        <v>43831</v>
      </c>
      <c r="G61" s="81">
        <v>45808</v>
      </c>
      <c r="H61" s="114">
        <f t="shared" ref="H61:H62" si="5">G61-F61+1</f>
        <v>1978</v>
      </c>
      <c r="I61" s="94">
        <v>3000</v>
      </c>
      <c r="J61" s="131">
        <f>IF((G61-$M$7+1)&gt;'#2 작업 및 직원 투입계획(6)'!$D$3*30,'#2 작업 및 직원 투입계획(6)'!$D$3*30,(G61-$M$7+1))</f>
        <v>609</v>
      </c>
      <c r="K61" s="82"/>
      <c r="L61" s="82"/>
      <c r="M61" s="82"/>
      <c r="N61" s="77"/>
      <c r="O61" s="77"/>
      <c r="P61" s="79"/>
      <c r="Q61" s="77"/>
      <c r="R61" s="77"/>
      <c r="S61" s="77"/>
      <c r="T61" s="80"/>
      <c r="U61" s="80"/>
      <c r="V61" s="80"/>
      <c r="W61" s="80"/>
    </row>
    <row r="62" spans="1:23" s="76" customFormat="1" ht="35.1" customHeight="1">
      <c r="B62" s="82">
        <v>2</v>
      </c>
      <c r="C62" s="447" t="s">
        <v>190</v>
      </c>
      <c r="D62" s="448"/>
      <c r="E62" s="449"/>
      <c r="F62" s="81">
        <v>43831</v>
      </c>
      <c r="G62" s="81">
        <v>45808</v>
      </c>
      <c r="H62" s="114">
        <f t="shared" si="5"/>
        <v>1978</v>
      </c>
      <c r="I62" s="94">
        <v>3000</v>
      </c>
      <c r="J62" s="131">
        <f>IF((G62-$M$7+1)&gt;'#2 작업 및 직원 투입계획(6)'!$D$3*30,'#2 작업 및 직원 투입계획(6)'!$D$3*30,(G62-$M$7+1))</f>
        <v>609</v>
      </c>
      <c r="K62" s="82"/>
      <c r="L62" s="82"/>
      <c r="M62" s="82"/>
      <c r="N62" s="77"/>
      <c r="O62" s="77"/>
      <c r="P62" s="79"/>
      <c r="Q62" s="77"/>
      <c r="R62" s="77"/>
      <c r="S62" s="77"/>
      <c r="T62" s="80"/>
      <c r="U62" s="80"/>
      <c r="V62" s="80"/>
      <c r="W62" s="80"/>
    </row>
    <row r="63" spans="1:23" s="76" customFormat="1" ht="35.1" customHeight="1">
      <c r="B63" s="438" t="s">
        <v>11</v>
      </c>
      <c r="C63" s="439"/>
      <c r="D63" s="439"/>
      <c r="E63" s="440"/>
      <c r="F63" s="83"/>
      <c r="G63" s="84"/>
      <c r="H63" s="92"/>
      <c r="I63" s="95"/>
      <c r="J63" s="291">
        <f>SUM(J61:J62)/30</f>
        <v>40.6</v>
      </c>
      <c r="K63" s="134"/>
      <c r="L63" s="85"/>
      <c r="M63" s="123"/>
      <c r="N63" s="77"/>
      <c r="O63" s="77"/>
      <c r="P63" s="79"/>
      <c r="Q63" s="77"/>
      <c r="R63" s="77"/>
      <c r="S63" s="77"/>
      <c r="T63" s="80"/>
      <c r="U63" s="80"/>
      <c r="V63" s="80"/>
      <c r="W63" s="80"/>
    </row>
    <row r="64" spans="1:23" s="76" customFormat="1" ht="35.1" customHeight="1">
      <c r="B64" s="86"/>
      <c r="C64" s="88"/>
      <c r="D64" s="88"/>
      <c r="E64" s="88"/>
      <c r="F64" s="88"/>
      <c r="G64" s="89"/>
      <c r="H64" s="90"/>
      <c r="I64" s="96"/>
      <c r="J64" s="96"/>
      <c r="K64" s="86"/>
      <c r="L64" s="86"/>
      <c r="M64" s="86"/>
      <c r="N64" s="77"/>
      <c r="O64" s="77"/>
      <c r="P64" s="79"/>
      <c r="Q64" s="77"/>
      <c r="R64" s="77"/>
      <c r="S64" s="77"/>
      <c r="T64" s="80"/>
      <c r="U64" s="80"/>
      <c r="V64" s="80"/>
      <c r="W64" s="80"/>
    </row>
    <row r="65" spans="2:23" s="76" customFormat="1" ht="35.1" customHeight="1">
      <c r="B65" s="112" t="s">
        <v>200</v>
      </c>
      <c r="C65" s="112"/>
      <c r="D65" s="112"/>
      <c r="E65" s="112"/>
      <c r="F65" s="112"/>
      <c r="G65" s="112"/>
      <c r="H65" s="137"/>
      <c r="I65" s="78"/>
      <c r="J65" s="78"/>
      <c r="K65" s="78"/>
      <c r="L65" s="78"/>
      <c r="M65" s="78"/>
      <c r="N65" s="77"/>
      <c r="O65" s="77"/>
      <c r="P65" s="79"/>
      <c r="Q65" s="77"/>
      <c r="R65" s="77"/>
      <c r="S65" s="77"/>
      <c r="T65" s="80"/>
      <c r="U65" s="80"/>
      <c r="V65" s="80"/>
      <c r="W65" s="80"/>
    </row>
    <row r="66" spans="2:23" s="76" customFormat="1" ht="35.1" customHeight="1">
      <c r="B66" s="434" t="s">
        <v>0</v>
      </c>
      <c r="C66" s="441" t="s">
        <v>1</v>
      </c>
      <c r="D66" s="442"/>
      <c r="E66" s="443"/>
      <c r="F66" s="436" t="s">
        <v>6</v>
      </c>
      <c r="G66" s="437"/>
      <c r="H66" s="432" t="s">
        <v>33</v>
      </c>
      <c r="I66" s="434" t="s">
        <v>12</v>
      </c>
      <c r="J66" s="434" t="s">
        <v>34</v>
      </c>
      <c r="K66" s="434" t="s">
        <v>7</v>
      </c>
      <c r="L66" s="434" t="s">
        <v>8</v>
      </c>
      <c r="M66" s="85" t="s">
        <v>64</v>
      </c>
      <c r="N66" s="77"/>
      <c r="O66" s="77"/>
      <c r="P66" s="79"/>
      <c r="Q66" s="77"/>
      <c r="R66" s="77"/>
      <c r="S66" s="77"/>
      <c r="T66" s="80"/>
      <c r="U66" s="80"/>
      <c r="V66" s="80"/>
      <c r="W66" s="80"/>
    </row>
    <row r="67" spans="2:23" s="76" customFormat="1" ht="35.1" customHeight="1">
      <c r="B67" s="435"/>
      <c r="C67" s="444"/>
      <c r="D67" s="445"/>
      <c r="E67" s="446"/>
      <c r="F67" s="135" t="s">
        <v>9</v>
      </c>
      <c r="G67" s="133" t="s">
        <v>10</v>
      </c>
      <c r="H67" s="433"/>
      <c r="I67" s="435"/>
      <c r="J67" s="435"/>
      <c r="K67" s="435"/>
      <c r="L67" s="435"/>
      <c r="M67" s="129">
        <f>$M$7</f>
        <v>45200</v>
      </c>
      <c r="N67" s="77"/>
      <c r="O67" s="77"/>
      <c r="P67" s="79"/>
      <c r="Q67" s="77"/>
      <c r="R67" s="77"/>
      <c r="S67" s="77"/>
      <c r="T67" s="80"/>
      <c r="U67" s="80"/>
      <c r="V67" s="80"/>
      <c r="W67" s="80"/>
    </row>
    <row r="68" spans="2:23" s="76" customFormat="1" ht="35.1" customHeight="1">
      <c r="B68" s="82">
        <v>1</v>
      </c>
      <c r="C68" s="447" t="s">
        <v>190</v>
      </c>
      <c r="D68" s="448"/>
      <c r="E68" s="449"/>
      <c r="F68" s="81">
        <v>43831</v>
      </c>
      <c r="G68" s="81">
        <v>45808</v>
      </c>
      <c r="H68" s="114">
        <f t="shared" ref="H68:H69" si="6">G68-F68+1</f>
        <v>1978</v>
      </c>
      <c r="I68" s="94">
        <v>3000</v>
      </c>
      <c r="J68" s="131">
        <f>IF((G68-$M$7+1)&gt;'#2 작업 및 직원 투입계획(6)'!$D$3*30,'#2 작업 및 직원 투입계획(6)'!$D$3*30,(G68-$M$7+1))</f>
        <v>609</v>
      </c>
      <c r="K68" s="82"/>
      <c r="L68" s="82"/>
      <c r="M68" s="82"/>
      <c r="N68" s="77"/>
      <c r="O68" s="77"/>
      <c r="P68" s="79"/>
      <c r="Q68" s="77"/>
      <c r="R68" s="77"/>
      <c r="S68" s="77"/>
      <c r="T68" s="80"/>
      <c r="U68" s="80"/>
      <c r="V68" s="80"/>
      <c r="W68" s="80"/>
    </row>
    <row r="69" spans="2:23" s="76" customFormat="1" ht="35.1" customHeight="1">
      <c r="B69" s="82">
        <v>2</v>
      </c>
      <c r="C69" s="447" t="s">
        <v>190</v>
      </c>
      <c r="D69" s="448"/>
      <c r="E69" s="449"/>
      <c r="F69" s="81">
        <v>43831</v>
      </c>
      <c r="G69" s="81">
        <v>45808</v>
      </c>
      <c r="H69" s="114">
        <f t="shared" si="6"/>
        <v>1978</v>
      </c>
      <c r="I69" s="94">
        <v>3000</v>
      </c>
      <c r="J69" s="131">
        <f>IF((G69-$M$7+1)&gt;'#2 작업 및 직원 투입계획(6)'!$D$3*30,'#2 작업 및 직원 투입계획(6)'!$D$3*30,(G69-$M$7+1))</f>
        <v>609</v>
      </c>
      <c r="K69" s="82"/>
      <c r="L69" s="82"/>
      <c r="M69" s="82"/>
      <c r="N69" s="77"/>
      <c r="O69" s="77"/>
      <c r="P69" s="79"/>
      <c r="Q69" s="77"/>
      <c r="R69" s="77"/>
      <c r="S69" s="77"/>
      <c r="T69" s="80"/>
      <c r="U69" s="80"/>
      <c r="V69" s="80"/>
      <c r="W69" s="80"/>
    </row>
    <row r="70" spans="2:23" s="76" customFormat="1" ht="35.1" customHeight="1">
      <c r="B70" s="438" t="s">
        <v>11</v>
      </c>
      <c r="C70" s="439"/>
      <c r="D70" s="439"/>
      <c r="E70" s="440"/>
      <c r="F70" s="83"/>
      <c r="G70" s="84"/>
      <c r="H70" s="92"/>
      <c r="I70" s="95"/>
      <c r="J70" s="291">
        <f>SUM(J68:J69)/30</f>
        <v>40.6</v>
      </c>
      <c r="K70" s="134"/>
      <c r="L70" s="85"/>
      <c r="M70" s="123"/>
      <c r="N70" s="77"/>
      <c r="O70" s="77"/>
      <c r="P70" s="79"/>
      <c r="Q70" s="77"/>
      <c r="R70" s="77"/>
      <c r="S70" s="77"/>
      <c r="T70" s="80"/>
      <c r="U70" s="80"/>
      <c r="V70" s="80"/>
      <c r="W70" s="80"/>
    </row>
    <row r="71" spans="2:23" s="76" customFormat="1" ht="35.1" customHeight="1">
      <c r="B71" s="91"/>
      <c r="C71" s="87"/>
      <c r="D71" s="88"/>
      <c r="E71" s="88"/>
      <c r="F71" s="88"/>
      <c r="G71" s="89"/>
      <c r="H71" s="90"/>
      <c r="I71" s="96"/>
      <c r="J71" s="96"/>
      <c r="K71" s="86"/>
      <c r="L71" s="86"/>
      <c r="M71" s="86"/>
      <c r="N71" s="77"/>
      <c r="O71" s="77"/>
      <c r="P71" s="79"/>
      <c r="Q71" s="77"/>
      <c r="R71" s="77"/>
      <c r="S71" s="77"/>
      <c r="T71" s="80"/>
      <c r="U71" s="80"/>
      <c r="V71" s="80"/>
      <c r="W71" s="80"/>
    </row>
    <row r="72" spans="2:23" s="76" customFormat="1" ht="35.1" customHeight="1">
      <c r="B72" s="112" t="s">
        <v>201</v>
      </c>
      <c r="C72" s="112"/>
      <c r="D72" s="112"/>
      <c r="E72" s="112"/>
      <c r="F72" s="112"/>
      <c r="G72" s="112"/>
      <c r="H72" s="137"/>
      <c r="I72" s="78"/>
      <c r="J72" s="78"/>
      <c r="K72" s="78"/>
      <c r="L72" s="78"/>
      <c r="M72" s="78"/>
      <c r="N72" s="77"/>
      <c r="O72" s="77"/>
      <c r="P72" s="79"/>
      <c r="Q72" s="77"/>
      <c r="R72" s="77"/>
      <c r="S72" s="77"/>
      <c r="T72" s="80"/>
      <c r="U72" s="80"/>
      <c r="V72" s="80"/>
      <c r="W72" s="80"/>
    </row>
    <row r="73" spans="2:23" s="76" customFormat="1" ht="35.1" customHeight="1">
      <c r="B73" s="434" t="s">
        <v>0</v>
      </c>
      <c r="C73" s="441" t="s">
        <v>1</v>
      </c>
      <c r="D73" s="442"/>
      <c r="E73" s="443"/>
      <c r="F73" s="436" t="s">
        <v>6</v>
      </c>
      <c r="G73" s="437"/>
      <c r="H73" s="432" t="s">
        <v>33</v>
      </c>
      <c r="I73" s="434" t="s">
        <v>12</v>
      </c>
      <c r="J73" s="434" t="s">
        <v>34</v>
      </c>
      <c r="K73" s="434" t="s">
        <v>7</v>
      </c>
      <c r="L73" s="434" t="s">
        <v>8</v>
      </c>
      <c r="M73" s="85" t="s">
        <v>64</v>
      </c>
      <c r="N73" s="77"/>
      <c r="O73" s="77"/>
      <c r="P73" s="79"/>
      <c r="Q73" s="77"/>
      <c r="R73" s="77"/>
      <c r="S73" s="77"/>
      <c r="T73" s="80"/>
      <c r="U73" s="80"/>
      <c r="V73" s="80"/>
      <c r="W73" s="80"/>
    </row>
    <row r="74" spans="2:23" s="76" customFormat="1" ht="35.1" customHeight="1">
      <c r="B74" s="435"/>
      <c r="C74" s="444"/>
      <c r="D74" s="445"/>
      <c r="E74" s="446"/>
      <c r="F74" s="135" t="s">
        <v>9</v>
      </c>
      <c r="G74" s="133" t="s">
        <v>10</v>
      </c>
      <c r="H74" s="433"/>
      <c r="I74" s="435"/>
      <c r="J74" s="435"/>
      <c r="K74" s="435"/>
      <c r="L74" s="435"/>
      <c r="M74" s="129">
        <f>$M$7</f>
        <v>45200</v>
      </c>
      <c r="N74" s="77"/>
      <c r="O74" s="77"/>
      <c r="P74" s="79"/>
      <c r="Q74" s="77"/>
      <c r="R74" s="77"/>
      <c r="S74" s="77"/>
      <c r="T74" s="80"/>
      <c r="U74" s="80"/>
      <c r="V74" s="80"/>
      <c r="W74" s="80"/>
    </row>
    <row r="75" spans="2:23" s="76" customFormat="1" ht="35.1" customHeight="1">
      <c r="B75" s="82">
        <v>1</v>
      </c>
      <c r="C75" s="447" t="s">
        <v>190</v>
      </c>
      <c r="D75" s="448"/>
      <c r="E75" s="449"/>
      <c r="F75" s="81">
        <v>43831</v>
      </c>
      <c r="G75" s="81">
        <v>45808</v>
      </c>
      <c r="H75" s="114">
        <f t="shared" ref="H75:H76" si="7">G75-F75+1</f>
        <v>1978</v>
      </c>
      <c r="I75" s="94">
        <v>3000</v>
      </c>
      <c r="J75" s="131">
        <f>IF((G75-$M$7+1)&gt;'#2 작업 및 직원 투입계획(6)'!$D$3*30,'#2 작업 및 직원 투입계획(6)'!$D$3*30,(G75-$M$7+1))</f>
        <v>609</v>
      </c>
      <c r="K75" s="82"/>
      <c r="L75" s="82"/>
      <c r="M75" s="82"/>
      <c r="N75" s="77"/>
      <c r="O75" s="77"/>
      <c r="P75" s="79"/>
      <c r="Q75" s="77"/>
      <c r="R75" s="77"/>
      <c r="S75" s="77"/>
      <c r="T75" s="80"/>
      <c r="U75" s="80"/>
      <c r="V75" s="80"/>
      <c r="W75" s="80"/>
    </row>
    <row r="76" spans="2:23" s="76" customFormat="1" ht="35.1" customHeight="1">
      <c r="B76" s="82">
        <v>2</v>
      </c>
      <c r="C76" s="447" t="s">
        <v>190</v>
      </c>
      <c r="D76" s="448"/>
      <c r="E76" s="449"/>
      <c r="F76" s="81">
        <v>43831</v>
      </c>
      <c r="G76" s="81">
        <v>45808</v>
      </c>
      <c r="H76" s="114">
        <f t="shared" si="7"/>
        <v>1978</v>
      </c>
      <c r="I76" s="94">
        <v>3000</v>
      </c>
      <c r="J76" s="131">
        <f>IF((G76-$M$7+1)&gt;'#2 작업 및 직원 투입계획(6)'!$D$3*30,'#2 작업 및 직원 투입계획(6)'!$D$3*30,(G76-$M$7+1))</f>
        <v>609</v>
      </c>
      <c r="K76" s="82"/>
      <c r="L76" s="82"/>
      <c r="M76" s="82"/>
      <c r="N76" s="77"/>
      <c r="O76" s="77"/>
      <c r="P76" s="79"/>
      <c r="Q76" s="77"/>
      <c r="R76" s="77"/>
      <c r="S76" s="77"/>
      <c r="T76" s="80"/>
      <c r="U76" s="80"/>
      <c r="V76" s="80"/>
      <c r="W76" s="80"/>
    </row>
    <row r="77" spans="2:23" s="76" customFormat="1" ht="35.1" customHeight="1">
      <c r="B77" s="438" t="s">
        <v>11</v>
      </c>
      <c r="C77" s="439"/>
      <c r="D77" s="439"/>
      <c r="E77" s="440"/>
      <c r="F77" s="83"/>
      <c r="G77" s="84"/>
      <c r="H77" s="92"/>
      <c r="I77" s="95"/>
      <c r="J77" s="291">
        <f>SUM(J75:J76)/30</f>
        <v>40.6</v>
      </c>
      <c r="K77" s="134"/>
      <c r="L77" s="85"/>
      <c r="M77" s="123"/>
      <c r="N77" s="77"/>
      <c r="O77" s="77"/>
      <c r="P77" s="79"/>
      <c r="Q77" s="77"/>
      <c r="R77" s="127"/>
      <c r="S77" s="77"/>
      <c r="T77" s="80"/>
      <c r="U77" s="80"/>
      <c r="V77" s="80"/>
      <c r="W77" s="80"/>
    </row>
    <row r="78" spans="2:23" s="76" customFormat="1" ht="35.1" customHeight="1">
      <c r="B78" s="91"/>
      <c r="C78" s="87"/>
      <c r="D78" s="88"/>
      <c r="E78" s="88"/>
      <c r="F78" s="88"/>
      <c r="G78" s="89"/>
      <c r="H78" s="90"/>
      <c r="I78" s="96"/>
      <c r="J78" s="96"/>
      <c r="K78" s="86"/>
      <c r="L78" s="86"/>
      <c r="M78" s="86"/>
      <c r="N78" s="77"/>
      <c r="O78" s="77"/>
      <c r="P78" s="79"/>
      <c r="Q78" s="77"/>
      <c r="R78" s="77"/>
      <c r="S78" s="77"/>
      <c r="T78" s="80"/>
      <c r="U78" s="80"/>
      <c r="V78" s="80"/>
      <c r="W78" s="80"/>
    </row>
    <row r="79" spans="2:23" s="76" customFormat="1" ht="35.1" customHeight="1">
      <c r="B79" s="112" t="s">
        <v>202</v>
      </c>
      <c r="C79" s="112"/>
      <c r="D79" s="112"/>
      <c r="E79" s="112"/>
      <c r="F79" s="112"/>
      <c r="G79" s="112"/>
      <c r="H79" s="137"/>
      <c r="I79" s="78"/>
      <c r="J79" s="78"/>
      <c r="K79" s="78"/>
      <c r="L79" s="78"/>
      <c r="M79" s="78"/>
      <c r="N79" s="77"/>
      <c r="O79" s="77"/>
      <c r="P79" s="79"/>
      <c r="Q79" s="77"/>
      <c r="R79" s="77"/>
      <c r="S79" s="77"/>
      <c r="T79" s="80"/>
      <c r="U79" s="80"/>
      <c r="V79" s="80"/>
      <c r="W79" s="80"/>
    </row>
    <row r="80" spans="2:23" s="76" customFormat="1" ht="35.1" customHeight="1">
      <c r="B80" s="434" t="s">
        <v>0</v>
      </c>
      <c r="C80" s="441" t="s">
        <v>1</v>
      </c>
      <c r="D80" s="442"/>
      <c r="E80" s="443"/>
      <c r="F80" s="431" t="s">
        <v>6</v>
      </c>
      <c r="G80" s="431"/>
      <c r="H80" s="451" t="s">
        <v>33</v>
      </c>
      <c r="I80" s="431" t="s">
        <v>12</v>
      </c>
      <c r="J80" s="431" t="s">
        <v>34</v>
      </c>
      <c r="K80" s="431" t="s">
        <v>7</v>
      </c>
      <c r="L80" s="431" t="s">
        <v>8</v>
      </c>
      <c r="M80" s="85" t="s">
        <v>64</v>
      </c>
      <c r="N80" s="77"/>
      <c r="O80" s="77"/>
      <c r="P80" s="79"/>
      <c r="Q80" s="77"/>
      <c r="R80" s="77"/>
      <c r="S80" s="77"/>
      <c r="T80" s="80"/>
      <c r="U80" s="80"/>
      <c r="V80" s="80"/>
      <c r="W80" s="80"/>
    </row>
    <row r="81" spans="2:23" s="76" customFormat="1" ht="35.1" customHeight="1">
      <c r="B81" s="435"/>
      <c r="C81" s="444"/>
      <c r="D81" s="445"/>
      <c r="E81" s="446"/>
      <c r="F81" s="135" t="s">
        <v>9</v>
      </c>
      <c r="G81" s="133" t="s">
        <v>10</v>
      </c>
      <c r="H81" s="451"/>
      <c r="I81" s="431"/>
      <c r="J81" s="431"/>
      <c r="K81" s="431"/>
      <c r="L81" s="431"/>
      <c r="M81" s="129">
        <f>$M$7</f>
        <v>45200</v>
      </c>
      <c r="N81" s="77"/>
      <c r="O81" s="77"/>
      <c r="P81" s="79"/>
      <c r="Q81" s="77"/>
      <c r="R81" s="77"/>
      <c r="S81" s="77"/>
      <c r="T81" s="80"/>
      <c r="U81" s="80"/>
      <c r="V81" s="80"/>
      <c r="W81" s="80"/>
    </row>
    <row r="82" spans="2:23" s="76" customFormat="1" ht="35.1" customHeight="1">
      <c r="B82" s="82">
        <v>1</v>
      </c>
      <c r="C82" s="447" t="s">
        <v>190</v>
      </c>
      <c r="D82" s="448"/>
      <c r="E82" s="449"/>
      <c r="F82" s="81">
        <v>43831</v>
      </c>
      <c r="G82" s="81">
        <v>45808</v>
      </c>
      <c r="H82" s="114">
        <f t="shared" ref="H82:H83" si="8">G82-F82+1</f>
        <v>1978</v>
      </c>
      <c r="I82" s="94">
        <v>3000</v>
      </c>
      <c r="J82" s="131">
        <f>IF((G82-$M$7+1)&gt;'#2 작업 및 직원 투입계획(6)'!$D$3*30,'#2 작업 및 직원 투입계획(6)'!$D$3*30,(G82-$M$7+1))</f>
        <v>609</v>
      </c>
      <c r="K82" s="82"/>
      <c r="L82" s="82"/>
      <c r="M82" s="82"/>
      <c r="N82" s="77"/>
      <c r="O82" s="77"/>
      <c r="P82" s="79"/>
      <c r="Q82" s="77"/>
      <c r="R82" s="77"/>
      <c r="S82" s="77"/>
      <c r="T82" s="80"/>
      <c r="U82" s="80"/>
      <c r="V82" s="80"/>
      <c r="W82" s="80"/>
    </row>
    <row r="83" spans="2:23" s="76" customFormat="1" ht="35.1" customHeight="1">
      <c r="B83" s="82">
        <v>2</v>
      </c>
      <c r="C83" s="447" t="s">
        <v>190</v>
      </c>
      <c r="D83" s="448"/>
      <c r="E83" s="449"/>
      <c r="F83" s="81">
        <v>43831</v>
      </c>
      <c r="G83" s="81">
        <v>45808</v>
      </c>
      <c r="H83" s="114">
        <f t="shared" si="8"/>
        <v>1978</v>
      </c>
      <c r="I83" s="94">
        <v>3000</v>
      </c>
      <c r="J83" s="131">
        <f>IF((G83-$M$7+1)&gt;'#2 작업 및 직원 투입계획(6)'!$D$3*30,'#2 작업 및 직원 투입계획(6)'!$D$3*30,(G83-$M$7+1))</f>
        <v>609</v>
      </c>
      <c r="K83" s="82"/>
      <c r="L83" s="82"/>
      <c r="M83" s="82"/>
      <c r="N83" s="77"/>
      <c r="O83" s="77"/>
      <c r="P83" s="79"/>
      <c r="Q83" s="77"/>
      <c r="R83" s="77"/>
      <c r="S83" s="77"/>
      <c r="T83" s="80"/>
      <c r="U83" s="80"/>
      <c r="V83" s="80"/>
      <c r="W83" s="80"/>
    </row>
    <row r="84" spans="2:23" s="76" customFormat="1" ht="35.1" customHeight="1">
      <c r="B84" s="438" t="s">
        <v>11</v>
      </c>
      <c r="C84" s="439"/>
      <c r="D84" s="439"/>
      <c r="E84" s="440"/>
      <c r="F84" s="83"/>
      <c r="G84" s="84"/>
      <c r="H84" s="92"/>
      <c r="I84" s="95"/>
      <c r="J84" s="291">
        <f>SUM(J82:J83)/30</f>
        <v>40.6</v>
      </c>
      <c r="K84" s="134"/>
      <c r="L84" s="85"/>
      <c r="M84" s="123"/>
      <c r="N84" s="77"/>
      <c r="O84" s="77"/>
      <c r="P84" s="79"/>
      <c r="Q84" s="77"/>
      <c r="R84" s="77"/>
      <c r="S84" s="77"/>
      <c r="T84" s="80"/>
      <c r="U84" s="80"/>
      <c r="V84" s="80"/>
      <c r="W84" s="80"/>
    </row>
    <row r="85" spans="2:23" s="76" customFormat="1" ht="35.1" customHeight="1">
      <c r="B85" s="91"/>
      <c r="C85" s="87"/>
      <c r="D85" s="88"/>
      <c r="E85" s="88"/>
      <c r="F85" s="88"/>
      <c r="G85" s="89"/>
      <c r="H85" s="90"/>
      <c r="I85" s="96"/>
      <c r="J85" s="96"/>
      <c r="K85" s="86"/>
      <c r="L85" s="86"/>
      <c r="M85" s="86"/>
      <c r="N85" s="77"/>
      <c r="O85" s="77"/>
      <c r="P85" s="79"/>
      <c r="Q85" s="77"/>
      <c r="R85" s="77"/>
      <c r="S85" s="77"/>
      <c r="T85" s="80"/>
      <c r="U85" s="80"/>
      <c r="V85" s="80"/>
      <c r="W85" s="80"/>
    </row>
    <row r="86" spans="2:23" s="76" customFormat="1" ht="35.1" customHeight="1">
      <c r="B86" s="112" t="s">
        <v>203</v>
      </c>
      <c r="C86" s="112"/>
      <c r="D86" s="112"/>
      <c r="E86" s="112"/>
      <c r="F86" s="112"/>
      <c r="G86" s="112"/>
      <c r="H86" s="137"/>
      <c r="I86" s="78"/>
      <c r="J86" s="78"/>
      <c r="K86" s="78"/>
      <c r="L86" s="78"/>
      <c r="M86" s="78"/>
      <c r="N86" s="77"/>
      <c r="O86" s="77"/>
      <c r="P86" s="79"/>
      <c r="Q86" s="77"/>
      <c r="R86" s="77"/>
      <c r="S86" s="77"/>
      <c r="T86" s="80"/>
      <c r="U86" s="80"/>
      <c r="V86" s="80"/>
      <c r="W86" s="80"/>
    </row>
    <row r="87" spans="2:23" s="76" customFormat="1" ht="35.1" customHeight="1">
      <c r="B87" s="434" t="s">
        <v>0</v>
      </c>
      <c r="C87" s="441" t="s">
        <v>1</v>
      </c>
      <c r="D87" s="442"/>
      <c r="E87" s="443"/>
      <c r="F87" s="431" t="s">
        <v>6</v>
      </c>
      <c r="G87" s="431"/>
      <c r="H87" s="451" t="s">
        <v>33</v>
      </c>
      <c r="I87" s="431" t="s">
        <v>12</v>
      </c>
      <c r="J87" s="431" t="s">
        <v>34</v>
      </c>
      <c r="K87" s="431" t="s">
        <v>7</v>
      </c>
      <c r="L87" s="431" t="s">
        <v>8</v>
      </c>
      <c r="M87" s="85" t="s">
        <v>64</v>
      </c>
      <c r="N87" s="77"/>
      <c r="O87" s="77"/>
      <c r="P87" s="79"/>
      <c r="Q87" s="77"/>
      <c r="R87" s="77"/>
      <c r="S87" s="77"/>
      <c r="T87" s="80"/>
      <c r="U87" s="80"/>
      <c r="V87" s="80"/>
      <c r="W87" s="80"/>
    </row>
    <row r="88" spans="2:23" s="76" customFormat="1" ht="35.1" customHeight="1">
      <c r="B88" s="435"/>
      <c r="C88" s="444"/>
      <c r="D88" s="445"/>
      <c r="E88" s="446"/>
      <c r="F88" s="146" t="s">
        <v>9</v>
      </c>
      <c r="G88" s="145" t="s">
        <v>10</v>
      </c>
      <c r="H88" s="451"/>
      <c r="I88" s="431"/>
      <c r="J88" s="431"/>
      <c r="K88" s="431"/>
      <c r="L88" s="431"/>
      <c r="M88" s="129">
        <f>$M$7</f>
        <v>45200</v>
      </c>
      <c r="N88" s="77"/>
      <c r="O88" s="77"/>
      <c r="P88" s="79"/>
      <c r="Q88" s="77"/>
      <c r="R88" s="77"/>
      <c r="S88" s="77"/>
      <c r="T88" s="80"/>
      <c r="U88" s="80"/>
      <c r="V88" s="80"/>
      <c r="W88" s="80"/>
    </row>
    <row r="89" spans="2:23" s="76" customFormat="1" ht="35.1" customHeight="1">
      <c r="B89" s="82">
        <v>1</v>
      </c>
      <c r="C89" s="447" t="s">
        <v>190</v>
      </c>
      <c r="D89" s="448"/>
      <c r="E89" s="449"/>
      <c r="F89" s="81">
        <v>43831</v>
      </c>
      <c r="G89" s="81">
        <v>45808</v>
      </c>
      <c r="H89" s="114">
        <f t="shared" ref="H89:H90" si="9">G89-F89+1</f>
        <v>1978</v>
      </c>
      <c r="I89" s="94">
        <v>3000</v>
      </c>
      <c r="J89" s="131">
        <f>IF((G89-$M$7+1)&gt;'#2 작업 및 직원 투입계획(6)'!$D$3*30,'#2 작업 및 직원 투입계획(6)'!$D$3*30,(G89-$M$7+1))</f>
        <v>609</v>
      </c>
      <c r="K89" s="82"/>
      <c r="L89" s="82"/>
      <c r="M89" s="82"/>
      <c r="N89" s="77"/>
      <c r="O89" s="77"/>
      <c r="P89" s="79"/>
      <c r="Q89" s="77"/>
      <c r="R89" s="77"/>
      <c r="S89" s="77"/>
      <c r="T89" s="80"/>
      <c r="U89" s="80"/>
      <c r="V89" s="80"/>
      <c r="W89" s="80"/>
    </row>
    <row r="90" spans="2:23" s="76" customFormat="1" ht="35.1" customHeight="1">
      <c r="B90" s="82">
        <v>2</v>
      </c>
      <c r="C90" s="447" t="s">
        <v>190</v>
      </c>
      <c r="D90" s="448"/>
      <c r="E90" s="449"/>
      <c r="F90" s="81">
        <v>43831</v>
      </c>
      <c r="G90" s="81">
        <v>45808</v>
      </c>
      <c r="H90" s="114">
        <f t="shared" si="9"/>
        <v>1978</v>
      </c>
      <c r="I90" s="94">
        <v>3000</v>
      </c>
      <c r="J90" s="131">
        <f>IF((G90-$M$7+1)&gt;'#2 작업 및 직원 투입계획(6)'!$D$3*30,'#2 작업 및 직원 투입계획(6)'!$D$3*30,(G90-$M$7+1))</f>
        <v>609</v>
      </c>
      <c r="K90" s="82"/>
      <c r="L90" s="82"/>
      <c r="M90" s="82"/>
      <c r="N90" s="77"/>
      <c r="O90" s="77"/>
      <c r="P90" s="79"/>
      <c r="Q90" s="77"/>
      <c r="R90" s="77"/>
      <c r="S90" s="77"/>
      <c r="T90" s="80"/>
      <c r="U90" s="80"/>
      <c r="V90" s="80"/>
      <c r="W90" s="80"/>
    </row>
    <row r="91" spans="2:23" s="76" customFormat="1" ht="35.1" customHeight="1">
      <c r="B91" s="438" t="s">
        <v>11</v>
      </c>
      <c r="C91" s="439"/>
      <c r="D91" s="439"/>
      <c r="E91" s="440"/>
      <c r="F91" s="83"/>
      <c r="G91" s="84"/>
      <c r="H91" s="92"/>
      <c r="I91" s="95"/>
      <c r="J91" s="291">
        <f>SUM(J89:J90)/30</f>
        <v>40.6</v>
      </c>
      <c r="K91" s="147"/>
      <c r="L91" s="85"/>
      <c r="M91" s="123"/>
      <c r="N91" s="77"/>
      <c r="O91" s="77"/>
      <c r="P91" s="79"/>
      <c r="Q91" s="77"/>
      <c r="R91" s="77"/>
      <c r="S91" s="77"/>
      <c r="T91" s="80"/>
      <c r="U91" s="80"/>
      <c r="V91" s="80"/>
      <c r="W91" s="80"/>
    </row>
    <row r="92" spans="2:23" s="76" customFormat="1" ht="35.1" customHeight="1">
      <c r="B92" s="91"/>
      <c r="C92" s="87"/>
      <c r="D92" s="88"/>
      <c r="E92" s="88"/>
      <c r="F92" s="88"/>
      <c r="G92" s="89"/>
      <c r="H92" s="90"/>
      <c r="I92" s="96"/>
      <c r="J92" s="96"/>
      <c r="K92" s="86"/>
      <c r="L92" s="86"/>
      <c r="M92" s="86"/>
      <c r="N92" s="77"/>
      <c r="O92" s="77"/>
      <c r="P92" s="79"/>
      <c r="Q92" s="77"/>
      <c r="R92" s="77"/>
      <c r="S92" s="77"/>
      <c r="T92" s="80"/>
      <c r="U92" s="80"/>
      <c r="V92" s="80"/>
      <c r="W92" s="80"/>
    </row>
    <row r="93" spans="2:23" s="76" customFormat="1" ht="35.1" customHeight="1">
      <c r="B93" s="112" t="s">
        <v>204</v>
      </c>
      <c r="C93" s="112"/>
      <c r="D93" s="112"/>
      <c r="E93" s="112"/>
      <c r="F93" s="112"/>
      <c r="G93" s="112"/>
      <c r="H93" s="137"/>
      <c r="I93" s="78"/>
      <c r="J93" s="78"/>
      <c r="K93" s="78"/>
      <c r="L93" s="78"/>
      <c r="M93" s="78"/>
      <c r="N93" s="77"/>
      <c r="O93" s="77"/>
      <c r="P93" s="79"/>
      <c r="Q93" s="77"/>
      <c r="R93" s="77"/>
      <c r="S93" s="77"/>
      <c r="T93" s="80"/>
      <c r="U93" s="80"/>
      <c r="V93" s="80"/>
      <c r="W93" s="80"/>
    </row>
    <row r="94" spans="2:23" s="76" customFormat="1" ht="35.1" customHeight="1">
      <c r="B94" s="434" t="s">
        <v>0</v>
      </c>
      <c r="C94" s="441" t="s">
        <v>1</v>
      </c>
      <c r="D94" s="442"/>
      <c r="E94" s="443"/>
      <c r="F94" s="431" t="s">
        <v>6</v>
      </c>
      <c r="G94" s="431"/>
      <c r="H94" s="451" t="s">
        <v>33</v>
      </c>
      <c r="I94" s="431" t="s">
        <v>12</v>
      </c>
      <c r="J94" s="431" t="s">
        <v>34</v>
      </c>
      <c r="K94" s="431" t="s">
        <v>7</v>
      </c>
      <c r="L94" s="431" t="s">
        <v>8</v>
      </c>
      <c r="M94" s="85" t="s">
        <v>64</v>
      </c>
      <c r="N94" s="77"/>
      <c r="O94" s="77"/>
      <c r="P94" s="79"/>
      <c r="Q94" s="77"/>
      <c r="R94" s="77"/>
      <c r="S94" s="77"/>
      <c r="T94" s="80"/>
      <c r="U94" s="80"/>
      <c r="V94" s="80"/>
      <c r="W94" s="80"/>
    </row>
    <row r="95" spans="2:23" s="76" customFormat="1" ht="35.1" customHeight="1">
      <c r="B95" s="435"/>
      <c r="C95" s="444"/>
      <c r="D95" s="445"/>
      <c r="E95" s="446"/>
      <c r="F95" s="206" t="s">
        <v>9</v>
      </c>
      <c r="G95" s="204" t="s">
        <v>10</v>
      </c>
      <c r="H95" s="451"/>
      <c r="I95" s="431"/>
      <c r="J95" s="431"/>
      <c r="K95" s="431"/>
      <c r="L95" s="431"/>
      <c r="M95" s="129">
        <f>$M$7</f>
        <v>45200</v>
      </c>
      <c r="N95" s="77"/>
      <c r="O95" s="77"/>
      <c r="P95" s="79"/>
      <c r="Q95" s="77"/>
      <c r="R95" s="77"/>
      <c r="S95" s="77"/>
      <c r="T95" s="80"/>
      <c r="U95" s="80"/>
      <c r="V95" s="80"/>
      <c r="W95" s="80"/>
    </row>
    <row r="96" spans="2:23" s="76" customFormat="1" ht="35.1" customHeight="1">
      <c r="B96" s="82">
        <v>1</v>
      </c>
      <c r="C96" s="447" t="s">
        <v>190</v>
      </c>
      <c r="D96" s="448"/>
      <c r="E96" s="449"/>
      <c r="F96" s="81">
        <v>43831</v>
      </c>
      <c r="G96" s="81">
        <v>45808</v>
      </c>
      <c r="H96" s="114">
        <f t="shared" ref="H96:H97" si="10">G96-F96+1</f>
        <v>1978</v>
      </c>
      <c r="I96" s="94">
        <v>3000</v>
      </c>
      <c r="J96" s="131">
        <f>IF((G96-$M$7+1)&gt;'#2 작업 및 직원 투입계획(6)'!$D$3*30,'#2 작업 및 직원 투입계획(6)'!$D$3*30,(G96-$M$7+1))</f>
        <v>609</v>
      </c>
      <c r="K96" s="82"/>
      <c r="L96" s="82"/>
      <c r="M96" s="82"/>
      <c r="N96" s="77"/>
      <c r="O96" s="77"/>
      <c r="P96" s="79"/>
      <c r="Q96" s="77"/>
      <c r="R96" s="77"/>
      <c r="S96" s="77"/>
      <c r="T96" s="80"/>
      <c r="U96" s="80"/>
      <c r="V96" s="80"/>
      <c r="W96" s="80"/>
    </row>
    <row r="97" spans="1:23" s="76" customFormat="1" ht="35.1" customHeight="1">
      <c r="B97" s="82">
        <v>2</v>
      </c>
      <c r="C97" s="447" t="s">
        <v>190</v>
      </c>
      <c r="D97" s="448"/>
      <c r="E97" s="449"/>
      <c r="F97" s="81">
        <v>43831</v>
      </c>
      <c r="G97" s="81">
        <v>45808</v>
      </c>
      <c r="H97" s="114">
        <f t="shared" si="10"/>
        <v>1978</v>
      </c>
      <c r="I97" s="94">
        <v>3000</v>
      </c>
      <c r="J97" s="131">
        <f>IF((G97-$M$7+1)&gt;'#2 작업 및 직원 투입계획(6)'!$D$3*30,'#2 작업 및 직원 투입계획(6)'!$D$3*30,(G97-$M$7+1))</f>
        <v>609</v>
      </c>
      <c r="K97" s="82"/>
      <c r="L97" s="82"/>
      <c r="M97" s="82"/>
      <c r="N97" s="77"/>
      <c r="O97" s="77"/>
      <c r="P97" s="79"/>
      <c r="Q97" s="77"/>
      <c r="R97" s="77"/>
      <c r="S97" s="77"/>
      <c r="T97" s="80"/>
      <c r="U97" s="80"/>
      <c r="V97" s="80"/>
      <c r="W97" s="80"/>
    </row>
    <row r="98" spans="1:23" s="76" customFormat="1" ht="35.1" customHeight="1">
      <c r="B98" s="438" t="s">
        <v>11</v>
      </c>
      <c r="C98" s="439"/>
      <c r="D98" s="439"/>
      <c r="E98" s="440"/>
      <c r="F98" s="83"/>
      <c r="G98" s="84"/>
      <c r="H98" s="92"/>
      <c r="I98" s="95"/>
      <c r="J98" s="291">
        <f>SUM(J96:J97)/30</f>
        <v>40.6</v>
      </c>
      <c r="K98" s="205"/>
      <c r="L98" s="85"/>
      <c r="M98" s="123"/>
      <c r="N98" s="77"/>
      <c r="O98" s="77"/>
      <c r="P98" s="79"/>
      <c r="Q98" s="77"/>
      <c r="R98" s="77"/>
      <c r="S98" s="77"/>
      <c r="T98" s="80"/>
      <c r="U98" s="80"/>
      <c r="V98" s="80"/>
      <c r="W98" s="80"/>
    </row>
    <row r="99" spans="1:23" s="76" customFormat="1" ht="35.1" customHeight="1">
      <c r="B99" s="86"/>
      <c r="C99" s="88"/>
      <c r="D99" s="88"/>
      <c r="E99" s="88"/>
      <c r="F99" s="88"/>
      <c r="G99" s="89"/>
      <c r="H99" s="90"/>
      <c r="I99" s="96"/>
      <c r="J99" s="96"/>
      <c r="K99" s="86"/>
      <c r="L99" s="86"/>
      <c r="M99" s="86"/>
      <c r="N99" s="77"/>
      <c r="O99" s="77"/>
      <c r="P99" s="79"/>
      <c r="Q99" s="77"/>
      <c r="R99" s="77"/>
      <c r="S99" s="77"/>
      <c r="T99" s="80"/>
      <c r="U99" s="80"/>
      <c r="V99" s="80"/>
      <c r="W99" s="80"/>
    </row>
    <row r="100" spans="1:23" s="76" customFormat="1" ht="35.1" customHeight="1">
      <c r="A100" s="285"/>
      <c r="B100" s="284" t="s">
        <v>192</v>
      </c>
      <c r="C100" s="286"/>
      <c r="D100" s="286"/>
      <c r="E100" s="286"/>
      <c r="F100" s="286"/>
      <c r="G100" s="287"/>
      <c r="H100" s="288"/>
      <c r="I100" s="289"/>
      <c r="J100" s="289"/>
      <c r="K100" s="290"/>
      <c r="L100" s="290"/>
      <c r="M100" s="290"/>
      <c r="N100" s="77"/>
      <c r="O100" s="77"/>
      <c r="P100" s="79"/>
      <c r="Q100" s="77"/>
      <c r="R100" s="77"/>
      <c r="S100" s="77"/>
      <c r="T100" s="80"/>
      <c r="U100" s="80"/>
      <c r="V100" s="80"/>
      <c r="W100" s="80"/>
    </row>
    <row r="101" spans="1:23" s="76" customFormat="1" ht="35.1" customHeight="1">
      <c r="B101" s="86"/>
      <c r="C101" s="88"/>
      <c r="D101" s="88"/>
      <c r="E101" s="88"/>
      <c r="F101" s="88"/>
      <c r="G101" s="89"/>
      <c r="H101" s="90"/>
      <c r="I101" s="96"/>
      <c r="J101" s="96"/>
      <c r="K101" s="86"/>
      <c r="L101" s="86"/>
      <c r="M101" s="86"/>
      <c r="N101" s="77"/>
      <c r="O101" s="77"/>
      <c r="P101" s="79"/>
      <c r="Q101" s="77"/>
      <c r="R101" s="77"/>
      <c r="S101" s="77"/>
      <c r="T101" s="80"/>
      <c r="U101" s="80"/>
      <c r="V101" s="80"/>
      <c r="W101" s="80"/>
    </row>
    <row r="102" spans="1:23" s="76" customFormat="1" ht="35.1" customHeight="1">
      <c r="B102" s="112" t="s">
        <v>205</v>
      </c>
      <c r="C102" s="113"/>
      <c r="D102" s="113"/>
      <c r="E102" s="113"/>
      <c r="F102" s="113"/>
      <c r="G102" s="113"/>
      <c r="H102" s="137"/>
      <c r="I102" s="78"/>
      <c r="J102" s="78"/>
      <c r="K102" s="78"/>
      <c r="L102" s="78"/>
      <c r="M102" s="78"/>
      <c r="N102" s="77"/>
      <c r="O102" s="77"/>
      <c r="P102" s="79"/>
      <c r="Q102" s="77"/>
      <c r="R102" s="77"/>
      <c r="S102" s="77"/>
      <c r="T102" s="80"/>
      <c r="U102" s="80"/>
      <c r="V102" s="80"/>
      <c r="W102" s="80"/>
    </row>
    <row r="103" spans="1:23" s="76" customFormat="1" ht="35.1" customHeight="1">
      <c r="B103" s="434" t="s">
        <v>0</v>
      </c>
      <c r="C103" s="441" t="s">
        <v>1</v>
      </c>
      <c r="D103" s="442"/>
      <c r="E103" s="443"/>
      <c r="F103" s="436" t="s">
        <v>6</v>
      </c>
      <c r="G103" s="437"/>
      <c r="H103" s="432" t="s">
        <v>33</v>
      </c>
      <c r="I103" s="434" t="s">
        <v>12</v>
      </c>
      <c r="J103" s="434" t="s">
        <v>34</v>
      </c>
      <c r="K103" s="434" t="s">
        <v>7</v>
      </c>
      <c r="L103" s="434" t="s">
        <v>8</v>
      </c>
      <c r="M103" s="85" t="s">
        <v>64</v>
      </c>
      <c r="N103" s="77"/>
      <c r="O103" s="77"/>
      <c r="P103" s="79"/>
      <c r="Q103" s="77"/>
      <c r="R103" s="77"/>
      <c r="S103" s="77"/>
      <c r="T103" s="80"/>
      <c r="U103" s="80"/>
      <c r="V103" s="80"/>
      <c r="W103" s="80"/>
    </row>
    <row r="104" spans="1:23" s="76" customFormat="1" ht="35.1" customHeight="1">
      <c r="B104" s="435"/>
      <c r="C104" s="444"/>
      <c r="D104" s="445"/>
      <c r="E104" s="446"/>
      <c r="F104" s="135" t="s">
        <v>9</v>
      </c>
      <c r="G104" s="133" t="s">
        <v>10</v>
      </c>
      <c r="H104" s="433"/>
      <c r="I104" s="435"/>
      <c r="J104" s="435"/>
      <c r="K104" s="435"/>
      <c r="L104" s="435"/>
      <c r="M104" s="129">
        <f>$M$7</f>
        <v>45200</v>
      </c>
      <c r="N104" s="77"/>
      <c r="O104" s="77"/>
      <c r="P104" s="79"/>
      <c r="Q104" s="77"/>
      <c r="R104" s="77"/>
      <c r="S104" s="77"/>
      <c r="T104" s="80"/>
      <c r="U104" s="80"/>
      <c r="V104" s="80"/>
      <c r="W104" s="80"/>
    </row>
    <row r="105" spans="1:23" s="76" customFormat="1" ht="35.1" customHeight="1">
      <c r="B105" s="82">
        <v>1</v>
      </c>
      <c r="C105" s="447" t="s">
        <v>190</v>
      </c>
      <c r="D105" s="448"/>
      <c r="E105" s="449"/>
      <c r="F105" s="81">
        <v>43831</v>
      </c>
      <c r="G105" s="81">
        <v>45808</v>
      </c>
      <c r="H105" s="114">
        <f t="shared" ref="H105:H106" si="11">G105-F105+1</f>
        <v>1978</v>
      </c>
      <c r="I105" s="94">
        <v>3000</v>
      </c>
      <c r="J105" s="131">
        <f>IF((G105-$M$7+1)&gt;'#2 작업 및 직원 투입계획(6)'!$D$3*30,'#2 작업 및 직원 투입계획(6)'!$D$3*30,(G105-$M$7+1))</f>
        <v>609</v>
      </c>
      <c r="K105" s="82"/>
      <c r="L105" s="82"/>
      <c r="M105" s="82"/>
      <c r="N105" s="77"/>
      <c r="O105" s="77"/>
      <c r="P105" s="79"/>
      <c r="Q105" s="77"/>
      <c r="R105" s="77"/>
      <c r="S105" s="77"/>
      <c r="T105" s="80"/>
      <c r="U105" s="80"/>
      <c r="V105" s="80"/>
      <c r="W105" s="80"/>
    </row>
    <row r="106" spans="1:23" s="76" customFormat="1" ht="35.1" customHeight="1">
      <c r="B106" s="82">
        <v>2</v>
      </c>
      <c r="C106" s="447" t="s">
        <v>190</v>
      </c>
      <c r="D106" s="448"/>
      <c r="E106" s="449"/>
      <c r="F106" s="81">
        <v>43831</v>
      </c>
      <c r="G106" s="81">
        <v>45808</v>
      </c>
      <c r="H106" s="114">
        <f t="shared" si="11"/>
        <v>1978</v>
      </c>
      <c r="I106" s="94">
        <v>3000</v>
      </c>
      <c r="J106" s="131">
        <f>IF((G106-$M$7+1)&gt;'#2 작업 및 직원 투입계획(6)'!$D$3*30,'#2 작업 및 직원 투입계획(6)'!$D$3*30,(G106-$M$7+1))</f>
        <v>609</v>
      </c>
      <c r="K106" s="82"/>
      <c r="L106" s="82"/>
      <c r="M106" s="82"/>
      <c r="N106" s="77"/>
      <c r="O106" s="77"/>
      <c r="P106" s="79"/>
      <c r="Q106" s="77"/>
      <c r="R106" s="77"/>
      <c r="S106" s="77"/>
      <c r="T106" s="80"/>
      <c r="U106" s="80"/>
      <c r="V106" s="80"/>
      <c r="W106" s="80"/>
    </row>
    <row r="107" spans="1:23" s="76" customFormat="1" ht="35.1" customHeight="1">
      <c r="B107" s="438" t="s">
        <v>11</v>
      </c>
      <c r="C107" s="439"/>
      <c r="D107" s="439"/>
      <c r="E107" s="440"/>
      <c r="F107" s="83"/>
      <c r="G107" s="84"/>
      <c r="H107" s="92"/>
      <c r="I107" s="95"/>
      <c r="J107" s="291">
        <f>SUM(J105:J106)/30</f>
        <v>40.6</v>
      </c>
      <c r="K107" s="134"/>
      <c r="L107" s="85"/>
      <c r="M107" s="123"/>
      <c r="N107" s="77"/>
      <c r="O107" s="77"/>
      <c r="P107" s="79"/>
      <c r="Q107" s="77"/>
      <c r="R107" s="77"/>
      <c r="S107" s="77"/>
      <c r="T107" s="80"/>
      <c r="U107" s="80"/>
      <c r="V107" s="80"/>
      <c r="W107" s="80"/>
    </row>
    <row r="108" spans="1:23" s="76" customFormat="1" ht="35.1" customHeight="1">
      <c r="B108" s="86"/>
      <c r="C108" s="88"/>
      <c r="D108" s="88"/>
      <c r="E108" s="88"/>
      <c r="F108" s="88"/>
      <c r="G108" s="89"/>
      <c r="H108" s="90"/>
      <c r="I108" s="96"/>
      <c r="J108" s="96"/>
      <c r="K108" s="86"/>
      <c r="L108" s="86"/>
      <c r="M108" s="86"/>
      <c r="N108" s="77"/>
      <c r="O108" s="77"/>
      <c r="P108" s="79"/>
      <c r="Q108" s="77"/>
      <c r="R108" s="77"/>
      <c r="S108" s="77"/>
      <c r="T108" s="80"/>
      <c r="U108" s="80"/>
      <c r="V108" s="80"/>
      <c r="W108" s="80"/>
    </row>
    <row r="109" spans="1:23" s="76" customFormat="1" ht="35.1" customHeight="1">
      <c r="B109" s="112" t="s">
        <v>206</v>
      </c>
      <c r="C109" s="112"/>
      <c r="D109" s="112"/>
      <c r="E109" s="112"/>
      <c r="F109" s="112"/>
      <c r="G109" s="112"/>
      <c r="H109" s="137"/>
      <c r="I109" s="78"/>
      <c r="J109" s="78"/>
      <c r="K109" s="78"/>
      <c r="L109" s="78"/>
      <c r="M109" s="78"/>
      <c r="N109" s="77"/>
      <c r="O109" s="77"/>
      <c r="P109" s="79"/>
      <c r="Q109" s="77"/>
      <c r="R109" s="77"/>
      <c r="S109" s="77"/>
      <c r="T109" s="80"/>
      <c r="U109" s="80"/>
      <c r="V109" s="80"/>
      <c r="W109" s="80"/>
    </row>
    <row r="110" spans="1:23" s="76" customFormat="1" ht="35.1" customHeight="1">
      <c r="B110" s="434" t="s">
        <v>0</v>
      </c>
      <c r="C110" s="441" t="s">
        <v>1</v>
      </c>
      <c r="D110" s="442"/>
      <c r="E110" s="443"/>
      <c r="F110" s="436" t="s">
        <v>6</v>
      </c>
      <c r="G110" s="437"/>
      <c r="H110" s="432" t="s">
        <v>33</v>
      </c>
      <c r="I110" s="434" t="s">
        <v>12</v>
      </c>
      <c r="J110" s="434" t="s">
        <v>34</v>
      </c>
      <c r="K110" s="434" t="s">
        <v>7</v>
      </c>
      <c r="L110" s="434" t="s">
        <v>8</v>
      </c>
      <c r="M110" s="85" t="s">
        <v>64</v>
      </c>
      <c r="N110" s="77"/>
      <c r="O110" s="77"/>
      <c r="P110" s="79"/>
      <c r="Q110" s="77"/>
      <c r="R110" s="77"/>
      <c r="S110" s="77"/>
      <c r="T110" s="80"/>
      <c r="U110" s="80"/>
      <c r="V110" s="80"/>
      <c r="W110" s="80"/>
    </row>
    <row r="111" spans="1:23" s="76" customFormat="1" ht="35.1" customHeight="1">
      <c r="B111" s="435"/>
      <c r="C111" s="444"/>
      <c r="D111" s="445"/>
      <c r="E111" s="446"/>
      <c r="F111" s="135" t="s">
        <v>9</v>
      </c>
      <c r="G111" s="133" t="s">
        <v>10</v>
      </c>
      <c r="H111" s="433"/>
      <c r="I111" s="435"/>
      <c r="J111" s="435"/>
      <c r="K111" s="435"/>
      <c r="L111" s="435"/>
      <c r="M111" s="129">
        <f>$M$7</f>
        <v>45200</v>
      </c>
      <c r="N111" s="77"/>
      <c r="O111" s="77"/>
      <c r="P111" s="79"/>
      <c r="Q111" s="77"/>
      <c r="R111" s="77"/>
      <c r="S111" s="77"/>
      <c r="T111" s="80"/>
      <c r="U111" s="80"/>
      <c r="V111" s="80"/>
      <c r="W111" s="80"/>
    </row>
    <row r="112" spans="1:23" s="76" customFormat="1" ht="35.1" customHeight="1">
      <c r="B112" s="82">
        <v>1</v>
      </c>
      <c r="C112" s="447" t="s">
        <v>190</v>
      </c>
      <c r="D112" s="448"/>
      <c r="E112" s="449"/>
      <c r="F112" s="81">
        <v>43831</v>
      </c>
      <c r="G112" s="81">
        <v>45808</v>
      </c>
      <c r="H112" s="114">
        <f t="shared" ref="H112:H113" si="12">G112-F112+1</f>
        <v>1978</v>
      </c>
      <c r="I112" s="94">
        <v>3000</v>
      </c>
      <c r="J112" s="131">
        <f>IF((G112-$M$7+1)&gt;'#2 작업 및 직원 투입계획(6)'!$D$3*30,'#2 작업 및 직원 투입계획(6)'!$D$3*30,(G112-$M$7+1))</f>
        <v>609</v>
      </c>
      <c r="K112" s="82"/>
      <c r="L112" s="82"/>
      <c r="M112" s="82"/>
      <c r="N112" s="77"/>
      <c r="O112" s="77"/>
      <c r="P112" s="79"/>
      <c r="Q112" s="77"/>
      <c r="R112" s="77"/>
      <c r="S112" s="77"/>
      <c r="T112" s="80"/>
      <c r="U112" s="80"/>
      <c r="V112" s="80"/>
      <c r="W112" s="80"/>
    </row>
    <row r="113" spans="2:23" s="76" customFormat="1" ht="35.1" customHeight="1">
      <c r="B113" s="82">
        <v>2</v>
      </c>
      <c r="C113" s="447" t="s">
        <v>190</v>
      </c>
      <c r="D113" s="448"/>
      <c r="E113" s="449"/>
      <c r="F113" s="81">
        <v>43831</v>
      </c>
      <c r="G113" s="81">
        <v>45808</v>
      </c>
      <c r="H113" s="114">
        <f t="shared" si="12"/>
        <v>1978</v>
      </c>
      <c r="I113" s="94">
        <v>3000</v>
      </c>
      <c r="J113" s="131">
        <f>IF((G113-$M$7+1)&gt;'#2 작업 및 직원 투입계획(6)'!$D$3*30,'#2 작업 및 직원 투입계획(6)'!$D$3*30,(G113-$M$7+1))</f>
        <v>609</v>
      </c>
      <c r="K113" s="82"/>
      <c r="L113" s="82"/>
      <c r="M113" s="82"/>
      <c r="N113" s="77"/>
      <c r="O113" s="77"/>
      <c r="P113" s="79"/>
      <c r="Q113" s="77"/>
      <c r="R113" s="77"/>
      <c r="S113" s="77"/>
      <c r="T113" s="80"/>
      <c r="U113" s="80"/>
      <c r="V113" s="80"/>
      <c r="W113" s="80"/>
    </row>
    <row r="114" spans="2:23" s="76" customFormat="1" ht="35.1" customHeight="1">
      <c r="B114" s="438" t="s">
        <v>11</v>
      </c>
      <c r="C114" s="439"/>
      <c r="D114" s="439"/>
      <c r="E114" s="440"/>
      <c r="F114" s="83"/>
      <c r="G114" s="84"/>
      <c r="H114" s="92"/>
      <c r="I114" s="95"/>
      <c r="J114" s="291">
        <f>SUM(J112:J113)/30</f>
        <v>40.6</v>
      </c>
      <c r="K114" s="134"/>
      <c r="L114" s="85"/>
      <c r="M114" s="123"/>
      <c r="N114" s="77"/>
      <c r="O114" s="77"/>
      <c r="P114" s="79"/>
      <c r="Q114" s="77"/>
      <c r="R114" s="77"/>
      <c r="S114" s="77"/>
      <c r="T114" s="80"/>
      <c r="U114" s="80"/>
      <c r="V114" s="80"/>
      <c r="W114" s="80"/>
    </row>
    <row r="115" spans="2:23" s="76" customFormat="1" ht="35.1" customHeight="1">
      <c r="B115" s="91"/>
      <c r="C115" s="87"/>
      <c r="D115" s="88"/>
      <c r="E115" s="88"/>
      <c r="F115" s="88"/>
      <c r="G115" s="89"/>
      <c r="H115" s="90"/>
      <c r="I115" s="96"/>
      <c r="J115" s="96"/>
      <c r="K115" s="86"/>
      <c r="L115" s="86"/>
      <c r="M115" s="86"/>
      <c r="N115" s="77"/>
      <c r="O115" s="77"/>
      <c r="P115" s="79"/>
      <c r="Q115" s="77"/>
      <c r="R115" s="77"/>
      <c r="S115" s="77"/>
      <c r="T115" s="80"/>
      <c r="U115" s="80"/>
      <c r="V115" s="80"/>
      <c r="W115" s="80"/>
    </row>
    <row r="116" spans="2:23" s="76" customFormat="1" ht="35.1" customHeight="1">
      <c r="B116" s="112" t="s">
        <v>207</v>
      </c>
      <c r="C116" s="112"/>
      <c r="D116" s="112"/>
      <c r="E116" s="112"/>
      <c r="F116" s="112"/>
      <c r="G116" s="112"/>
      <c r="H116" s="137"/>
      <c r="I116" s="78"/>
      <c r="J116" s="78"/>
      <c r="K116" s="78"/>
      <c r="L116" s="78"/>
      <c r="M116" s="78"/>
      <c r="N116" s="77"/>
      <c r="O116" s="77"/>
      <c r="P116" s="79"/>
      <c r="Q116" s="77"/>
      <c r="R116" s="77"/>
      <c r="S116" s="77"/>
      <c r="T116" s="80"/>
      <c r="U116" s="80"/>
      <c r="V116" s="80"/>
      <c r="W116" s="80"/>
    </row>
    <row r="117" spans="2:23" s="76" customFormat="1" ht="35.1" customHeight="1">
      <c r="B117" s="434" t="s">
        <v>0</v>
      </c>
      <c r="C117" s="441" t="s">
        <v>1</v>
      </c>
      <c r="D117" s="442"/>
      <c r="E117" s="443"/>
      <c r="F117" s="436" t="s">
        <v>6</v>
      </c>
      <c r="G117" s="437"/>
      <c r="H117" s="432" t="s">
        <v>33</v>
      </c>
      <c r="I117" s="434" t="s">
        <v>12</v>
      </c>
      <c r="J117" s="434" t="s">
        <v>34</v>
      </c>
      <c r="K117" s="434" t="s">
        <v>7</v>
      </c>
      <c r="L117" s="434" t="s">
        <v>8</v>
      </c>
      <c r="M117" s="85" t="s">
        <v>64</v>
      </c>
      <c r="N117" s="77"/>
      <c r="O117" s="77"/>
      <c r="P117" s="79"/>
      <c r="Q117" s="77"/>
      <c r="R117" s="77"/>
      <c r="S117" s="77"/>
      <c r="T117" s="80"/>
      <c r="U117" s="80"/>
      <c r="V117" s="80"/>
      <c r="W117" s="80"/>
    </row>
    <row r="118" spans="2:23" s="76" customFormat="1" ht="35.1" customHeight="1">
      <c r="B118" s="435"/>
      <c r="C118" s="444"/>
      <c r="D118" s="445"/>
      <c r="E118" s="446"/>
      <c r="F118" s="189" t="s">
        <v>9</v>
      </c>
      <c r="G118" s="188" t="s">
        <v>10</v>
      </c>
      <c r="H118" s="433"/>
      <c r="I118" s="435"/>
      <c r="J118" s="435"/>
      <c r="K118" s="435"/>
      <c r="L118" s="435"/>
      <c r="M118" s="129">
        <f>$M$7</f>
        <v>45200</v>
      </c>
      <c r="N118" s="77"/>
      <c r="O118" s="77"/>
      <c r="P118" s="79"/>
      <c r="Q118" s="77"/>
      <c r="R118" s="77"/>
      <c r="S118" s="77"/>
      <c r="T118" s="80"/>
      <c r="U118" s="80"/>
      <c r="V118" s="80"/>
      <c r="W118" s="80"/>
    </row>
    <row r="119" spans="2:23" s="76" customFormat="1" ht="35.1" customHeight="1">
      <c r="B119" s="82">
        <v>1</v>
      </c>
      <c r="C119" s="447" t="s">
        <v>190</v>
      </c>
      <c r="D119" s="448"/>
      <c r="E119" s="449"/>
      <c r="F119" s="81">
        <v>43831</v>
      </c>
      <c r="G119" s="81">
        <v>45808</v>
      </c>
      <c r="H119" s="114">
        <f t="shared" ref="H119:H120" si="13">G119-F119+1</f>
        <v>1978</v>
      </c>
      <c r="I119" s="94">
        <v>3000</v>
      </c>
      <c r="J119" s="131">
        <f>IF((G119-$M$7+1)&gt;'#2 작업 및 직원 투입계획(6)'!$D$3*30,'#2 작업 및 직원 투입계획(6)'!$D$3*30,(G119-$M$7+1))</f>
        <v>609</v>
      </c>
      <c r="K119" s="82"/>
      <c r="L119" s="82"/>
      <c r="M119" s="82"/>
      <c r="N119" s="77"/>
      <c r="O119" s="77"/>
      <c r="P119" s="79"/>
      <c r="Q119" s="77"/>
      <c r="R119" s="77"/>
      <c r="S119" s="77"/>
      <c r="T119" s="80"/>
      <c r="U119" s="80"/>
      <c r="V119" s="80"/>
      <c r="W119" s="80"/>
    </row>
    <row r="120" spans="2:23" s="76" customFormat="1" ht="35.1" customHeight="1">
      <c r="B120" s="82">
        <v>2</v>
      </c>
      <c r="C120" s="447" t="s">
        <v>190</v>
      </c>
      <c r="D120" s="448"/>
      <c r="E120" s="449"/>
      <c r="F120" s="81">
        <v>43831</v>
      </c>
      <c r="G120" s="81">
        <v>45808</v>
      </c>
      <c r="H120" s="114">
        <f t="shared" si="13"/>
        <v>1978</v>
      </c>
      <c r="I120" s="94">
        <v>3000</v>
      </c>
      <c r="J120" s="131">
        <f>IF((G120-$M$7+1)&gt;'#2 작업 및 직원 투입계획(6)'!$D$3*30,'#2 작업 및 직원 투입계획(6)'!$D$3*30,(G120-$M$7+1))</f>
        <v>609</v>
      </c>
      <c r="K120" s="82"/>
      <c r="L120" s="82"/>
      <c r="M120" s="82"/>
      <c r="N120" s="77"/>
      <c r="O120" s="77"/>
      <c r="P120" s="79"/>
      <c r="Q120" s="77"/>
      <c r="R120" s="77"/>
      <c r="S120" s="77"/>
      <c r="T120" s="80"/>
      <c r="U120" s="80"/>
      <c r="V120" s="80"/>
      <c r="W120" s="80"/>
    </row>
    <row r="121" spans="2:23" s="76" customFormat="1" ht="35.1" customHeight="1">
      <c r="B121" s="438" t="s">
        <v>11</v>
      </c>
      <c r="C121" s="439"/>
      <c r="D121" s="439"/>
      <c r="E121" s="440"/>
      <c r="F121" s="152"/>
      <c r="G121" s="153"/>
      <c r="H121" s="154"/>
      <c r="I121" s="155"/>
      <c r="J121" s="291">
        <f>SUM(J119:J120)/30</f>
        <v>40.6</v>
      </c>
      <c r="K121" s="188"/>
      <c r="L121" s="85"/>
      <c r="M121" s="151"/>
      <c r="N121" s="77"/>
      <c r="O121" s="77"/>
      <c r="P121" s="79"/>
      <c r="Q121" s="77"/>
      <c r="R121" s="127"/>
      <c r="S121" s="77"/>
      <c r="T121" s="80"/>
      <c r="U121" s="80"/>
      <c r="V121" s="80"/>
      <c r="W121" s="80"/>
    </row>
    <row r="122" spans="2:23" s="76" customFormat="1" ht="35.1" customHeight="1">
      <c r="B122" s="86"/>
      <c r="C122" s="88"/>
      <c r="D122" s="88"/>
      <c r="E122" s="88"/>
      <c r="F122" s="88"/>
      <c r="G122" s="89"/>
      <c r="H122" s="90"/>
      <c r="I122" s="96"/>
      <c r="J122" s="96"/>
      <c r="K122" s="86"/>
      <c r="L122" s="86"/>
      <c r="M122" s="86"/>
      <c r="N122" s="77"/>
      <c r="O122" s="77"/>
      <c r="P122" s="79"/>
      <c r="Q122" s="77"/>
      <c r="R122" s="77"/>
      <c r="S122" s="77"/>
      <c r="T122" s="80"/>
      <c r="U122" s="80"/>
      <c r="V122" s="80"/>
      <c r="W122" s="80"/>
    </row>
    <row r="123" spans="2:23" s="76" customFormat="1" ht="35.1" customHeight="1">
      <c r="B123" s="112" t="s">
        <v>208</v>
      </c>
      <c r="C123" s="112"/>
      <c r="D123" s="112"/>
      <c r="E123" s="112"/>
      <c r="F123" s="112"/>
      <c r="G123" s="112"/>
      <c r="H123" s="137"/>
      <c r="I123" s="78"/>
      <c r="J123" s="78"/>
      <c r="K123" s="78"/>
      <c r="L123" s="78"/>
      <c r="M123" s="78"/>
      <c r="N123" s="77"/>
      <c r="O123" s="77"/>
      <c r="P123" s="79"/>
      <c r="Q123" s="77"/>
      <c r="R123" s="77"/>
      <c r="S123" s="77"/>
      <c r="T123" s="80"/>
      <c r="U123" s="80"/>
      <c r="V123" s="80"/>
      <c r="W123" s="80"/>
    </row>
    <row r="124" spans="2:23" s="76" customFormat="1" ht="35.1" customHeight="1">
      <c r="B124" s="434" t="s">
        <v>0</v>
      </c>
      <c r="C124" s="441" t="s">
        <v>1</v>
      </c>
      <c r="D124" s="442"/>
      <c r="E124" s="443"/>
      <c r="F124" s="436" t="s">
        <v>6</v>
      </c>
      <c r="G124" s="437"/>
      <c r="H124" s="432" t="s">
        <v>33</v>
      </c>
      <c r="I124" s="434" t="s">
        <v>12</v>
      </c>
      <c r="J124" s="434" t="s">
        <v>34</v>
      </c>
      <c r="K124" s="434" t="s">
        <v>7</v>
      </c>
      <c r="L124" s="434" t="s">
        <v>8</v>
      </c>
      <c r="M124" s="85" t="s">
        <v>64</v>
      </c>
      <c r="N124" s="77"/>
      <c r="O124" s="77"/>
      <c r="P124" s="79"/>
      <c r="Q124" s="77"/>
      <c r="R124" s="77"/>
      <c r="S124" s="77"/>
      <c r="T124" s="80"/>
      <c r="U124" s="80"/>
      <c r="V124" s="80"/>
      <c r="W124" s="80"/>
    </row>
    <row r="125" spans="2:23" s="76" customFormat="1" ht="35.1" customHeight="1">
      <c r="B125" s="435"/>
      <c r="C125" s="444"/>
      <c r="D125" s="445"/>
      <c r="E125" s="446"/>
      <c r="F125" s="187" t="s">
        <v>9</v>
      </c>
      <c r="G125" s="186" t="s">
        <v>10</v>
      </c>
      <c r="H125" s="433"/>
      <c r="I125" s="435"/>
      <c r="J125" s="435"/>
      <c r="K125" s="435"/>
      <c r="L125" s="435"/>
      <c r="M125" s="129">
        <f>$M$7</f>
        <v>45200</v>
      </c>
      <c r="N125" s="77"/>
      <c r="O125" s="77"/>
      <c r="P125" s="79"/>
      <c r="Q125" s="77"/>
      <c r="R125" s="77"/>
      <c r="S125" s="77"/>
      <c r="T125" s="80"/>
      <c r="U125" s="80"/>
      <c r="V125" s="80"/>
      <c r="W125" s="80"/>
    </row>
    <row r="126" spans="2:23" s="76" customFormat="1" ht="35.1" customHeight="1">
      <c r="B126" s="82">
        <v>1</v>
      </c>
      <c r="C126" s="447" t="s">
        <v>190</v>
      </c>
      <c r="D126" s="448"/>
      <c r="E126" s="449"/>
      <c r="F126" s="81">
        <v>43831</v>
      </c>
      <c r="G126" s="81">
        <v>45808</v>
      </c>
      <c r="H126" s="114">
        <f t="shared" ref="H126:H127" si="14">G126-F126+1</f>
        <v>1978</v>
      </c>
      <c r="I126" s="94">
        <v>3000</v>
      </c>
      <c r="J126" s="131">
        <f>IF((G126-$M$7+1)&gt;'#2 작업 및 직원 투입계획(6)'!$D$3*30,'#2 작업 및 직원 투입계획(6)'!$D$3*30,(G126-$M$7+1))</f>
        <v>609</v>
      </c>
      <c r="K126" s="82"/>
      <c r="L126" s="82"/>
      <c r="M126" s="82"/>
      <c r="N126" s="77"/>
      <c r="O126" s="77"/>
      <c r="P126" s="79"/>
      <c r="Q126" s="77"/>
      <c r="R126" s="77"/>
      <c r="S126" s="77"/>
      <c r="T126" s="80"/>
      <c r="U126" s="80"/>
      <c r="V126" s="80"/>
      <c r="W126" s="80"/>
    </row>
    <row r="127" spans="2:23" s="76" customFormat="1" ht="35.1" customHeight="1">
      <c r="B127" s="82">
        <v>2</v>
      </c>
      <c r="C127" s="447" t="s">
        <v>190</v>
      </c>
      <c r="D127" s="448"/>
      <c r="E127" s="449"/>
      <c r="F127" s="81">
        <v>43831</v>
      </c>
      <c r="G127" s="81">
        <v>45808</v>
      </c>
      <c r="H127" s="114">
        <f t="shared" si="14"/>
        <v>1978</v>
      </c>
      <c r="I127" s="94">
        <v>3000</v>
      </c>
      <c r="J127" s="131">
        <f>IF((G127-$M$7+1)&gt;'#2 작업 및 직원 투입계획(6)'!$D$3*30,'#2 작업 및 직원 투입계획(6)'!$D$3*30,(G127-$M$7+1))</f>
        <v>609</v>
      </c>
      <c r="K127" s="82"/>
      <c r="L127" s="82"/>
      <c r="M127" s="82"/>
      <c r="N127" s="77"/>
      <c r="O127" s="77"/>
      <c r="P127" s="79"/>
      <c r="Q127" s="77"/>
      <c r="R127" s="77"/>
      <c r="S127" s="77"/>
      <c r="T127" s="80"/>
      <c r="U127" s="80"/>
      <c r="V127" s="80"/>
      <c r="W127" s="80"/>
    </row>
    <row r="128" spans="2:23" s="76" customFormat="1" ht="35.1" customHeight="1">
      <c r="B128" s="438" t="s">
        <v>11</v>
      </c>
      <c r="C128" s="439"/>
      <c r="D128" s="439"/>
      <c r="E128" s="440"/>
      <c r="F128" s="152"/>
      <c r="G128" s="153"/>
      <c r="H128" s="154"/>
      <c r="I128" s="155"/>
      <c r="J128" s="291">
        <f>SUM(J126:J127)/30</f>
        <v>40.6</v>
      </c>
      <c r="K128" s="186"/>
      <c r="L128" s="85"/>
      <c r="M128" s="151"/>
      <c r="N128" s="77"/>
      <c r="O128" s="77"/>
      <c r="P128" s="79"/>
      <c r="Q128" s="77"/>
      <c r="R128" s="127"/>
      <c r="S128" s="77"/>
      <c r="T128" s="80"/>
      <c r="U128" s="80"/>
      <c r="V128" s="80"/>
      <c r="W128" s="80"/>
    </row>
    <row r="129" spans="2:23" s="76" customFormat="1" ht="35.1" customHeight="1">
      <c r="B129" s="91"/>
      <c r="C129" s="87"/>
      <c r="D129" s="88"/>
      <c r="E129" s="88"/>
      <c r="F129" s="88"/>
      <c r="G129" s="89"/>
      <c r="H129" s="90"/>
      <c r="I129" s="96"/>
      <c r="J129" s="96"/>
      <c r="K129" s="86"/>
      <c r="L129" s="86"/>
      <c r="M129" s="86"/>
      <c r="N129" s="77"/>
      <c r="O129" s="77"/>
      <c r="P129" s="79"/>
      <c r="Q129" s="77"/>
      <c r="R129" s="77"/>
      <c r="S129" s="77"/>
      <c r="T129" s="80"/>
      <c r="U129" s="80"/>
      <c r="V129" s="80"/>
      <c r="W129" s="80"/>
    </row>
    <row r="130" spans="2:23" s="76" customFormat="1" ht="35.1" customHeight="1">
      <c r="B130" s="112" t="s">
        <v>209</v>
      </c>
      <c r="C130" s="112"/>
      <c r="D130" s="112"/>
      <c r="E130" s="112"/>
      <c r="F130" s="112"/>
      <c r="G130" s="112"/>
      <c r="H130" s="137"/>
      <c r="I130" s="78"/>
      <c r="J130" s="78"/>
      <c r="K130" s="78"/>
      <c r="L130" s="78"/>
      <c r="M130" s="78"/>
      <c r="N130" s="77"/>
      <c r="O130" s="77"/>
      <c r="P130" s="79"/>
      <c r="Q130" s="77"/>
      <c r="R130" s="77"/>
      <c r="S130" s="77"/>
      <c r="T130" s="80"/>
      <c r="U130" s="80"/>
      <c r="V130" s="80"/>
      <c r="W130" s="80"/>
    </row>
    <row r="131" spans="2:23" s="76" customFormat="1" ht="35.1" customHeight="1">
      <c r="B131" s="434" t="s">
        <v>0</v>
      </c>
      <c r="C131" s="441" t="s">
        <v>1</v>
      </c>
      <c r="D131" s="442"/>
      <c r="E131" s="443"/>
      <c r="F131" s="431" t="s">
        <v>6</v>
      </c>
      <c r="G131" s="431"/>
      <c r="H131" s="451" t="s">
        <v>33</v>
      </c>
      <c r="I131" s="431" t="s">
        <v>12</v>
      </c>
      <c r="J131" s="431" t="s">
        <v>34</v>
      </c>
      <c r="K131" s="431" t="s">
        <v>7</v>
      </c>
      <c r="L131" s="431" t="s">
        <v>8</v>
      </c>
      <c r="M131" s="85" t="s">
        <v>64</v>
      </c>
      <c r="N131" s="77"/>
      <c r="O131" s="77"/>
      <c r="P131" s="79"/>
      <c r="Q131" s="77"/>
      <c r="R131" s="77"/>
      <c r="S131" s="77"/>
      <c r="T131" s="80"/>
      <c r="U131" s="80"/>
      <c r="V131" s="80"/>
      <c r="W131" s="80"/>
    </row>
    <row r="132" spans="2:23" s="76" customFormat="1" ht="35.1" customHeight="1">
      <c r="B132" s="435"/>
      <c r="C132" s="444"/>
      <c r="D132" s="445"/>
      <c r="E132" s="446"/>
      <c r="F132" s="135" t="s">
        <v>9</v>
      </c>
      <c r="G132" s="133" t="s">
        <v>10</v>
      </c>
      <c r="H132" s="451"/>
      <c r="I132" s="431"/>
      <c r="J132" s="431"/>
      <c r="K132" s="431"/>
      <c r="L132" s="431"/>
      <c r="M132" s="129">
        <f>$M$7</f>
        <v>45200</v>
      </c>
      <c r="N132" s="77"/>
      <c r="O132" s="77"/>
      <c r="P132" s="79"/>
      <c r="Q132" s="77"/>
      <c r="R132" s="77"/>
      <c r="S132" s="77"/>
      <c r="T132" s="80"/>
      <c r="U132" s="80"/>
      <c r="V132" s="80"/>
      <c r="W132" s="80"/>
    </row>
    <row r="133" spans="2:23" s="76" customFormat="1" ht="35.1" customHeight="1">
      <c r="B133" s="82">
        <v>1</v>
      </c>
      <c r="C133" s="447" t="s">
        <v>190</v>
      </c>
      <c r="D133" s="448"/>
      <c r="E133" s="449"/>
      <c r="F133" s="81">
        <v>43831</v>
      </c>
      <c r="G133" s="81">
        <v>45808</v>
      </c>
      <c r="H133" s="114">
        <f t="shared" ref="H133:H134" si="15">G133-F133+1</f>
        <v>1978</v>
      </c>
      <c r="I133" s="94">
        <v>3000</v>
      </c>
      <c r="J133" s="131">
        <f>IF((G133-$M$7+1)&gt;'#2 작업 및 직원 투입계획(6)'!$D$3*30,'#2 작업 및 직원 투입계획(6)'!$D$3*30,(G133-$M$7+1))</f>
        <v>609</v>
      </c>
      <c r="K133" s="82"/>
      <c r="L133" s="82"/>
      <c r="M133" s="82"/>
      <c r="N133" s="77"/>
      <c r="O133" s="77"/>
      <c r="P133" s="79"/>
      <c r="Q133" s="77"/>
      <c r="R133" s="77"/>
      <c r="S133" s="77"/>
      <c r="T133" s="80"/>
      <c r="U133" s="80"/>
      <c r="V133" s="80"/>
      <c r="W133" s="80"/>
    </row>
    <row r="134" spans="2:23" s="76" customFormat="1" ht="35.1" customHeight="1">
      <c r="B134" s="82">
        <v>2</v>
      </c>
      <c r="C134" s="447" t="s">
        <v>190</v>
      </c>
      <c r="D134" s="448"/>
      <c r="E134" s="449"/>
      <c r="F134" s="81">
        <v>43831</v>
      </c>
      <c r="G134" s="81">
        <v>45808</v>
      </c>
      <c r="H134" s="114">
        <f t="shared" si="15"/>
        <v>1978</v>
      </c>
      <c r="I134" s="94">
        <v>3000</v>
      </c>
      <c r="J134" s="131">
        <f>IF((G134-$M$7+1)&gt;'#2 작업 및 직원 투입계획(6)'!$D$3*30,'#2 작업 및 직원 투입계획(6)'!$D$3*30,(G134-$M$7+1))</f>
        <v>609</v>
      </c>
      <c r="K134" s="82"/>
      <c r="L134" s="82"/>
      <c r="M134" s="82"/>
      <c r="N134" s="77"/>
      <c r="O134" s="77"/>
      <c r="P134" s="79"/>
      <c r="Q134" s="77"/>
      <c r="R134" s="77"/>
      <c r="S134" s="77"/>
      <c r="T134" s="80"/>
      <c r="U134" s="80"/>
      <c r="V134" s="80"/>
      <c r="W134" s="80"/>
    </row>
    <row r="135" spans="2:23" s="76" customFormat="1" ht="35.1" customHeight="1">
      <c r="B135" s="438" t="s">
        <v>11</v>
      </c>
      <c r="C135" s="439"/>
      <c r="D135" s="439"/>
      <c r="E135" s="440"/>
      <c r="F135" s="83"/>
      <c r="G135" s="84"/>
      <c r="H135" s="92"/>
      <c r="I135" s="95"/>
      <c r="J135" s="291">
        <f>SUM(J133:J134)/30</f>
        <v>40.6</v>
      </c>
      <c r="K135" s="134"/>
      <c r="L135" s="85"/>
      <c r="M135" s="123"/>
      <c r="N135" s="77"/>
      <c r="O135" s="77"/>
      <c r="P135" s="79"/>
      <c r="Q135" s="77"/>
      <c r="R135" s="77"/>
      <c r="S135" s="77"/>
      <c r="T135" s="80"/>
      <c r="U135" s="80"/>
      <c r="V135" s="80"/>
      <c r="W135" s="80"/>
    </row>
    <row r="136" spans="2:23" s="76" customFormat="1" ht="35.1" customHeight="1">
      <c r="B136" s="91"/>
      <c r="C136" s="87"/>
      <c r="D136" s="88"/>
      <c r="E136" s="88"/>
      <c r="F136" s="88"/>
      <c r="G136" s="89"/>
      <c r="H136" s="90"/>
      <c r="I136" s="96"/>
      <c r="J136" s="96"/>
      <c r="K136" s="86"/>
      <c r="L136" s="86"/>
      <c r="M136" s="86"/>
      <c r="N136" s="77"/>
      <c r="O136" s="77"/>
      <c r="P136" s="79"/>
      <c r="Q136" s="77"/>
      <c r="R136" s="77"/>
      <c r="S136" s="77"/>
      <c r="T136" s="80"/>
      <c r="U136" s="80"/>
      <c r="V136" s="80"/>
      <c r="W136" s="80"/>
    </row>
    <row r="137" spans="2:23" s="76" customFormat="1" ht="35.1" customHeight="1">
      <c r="B137" s="112" t="s">
        <v>210</v>
      </c>
      <c r="C137" s="112"/>
      <c r="D137" s="112"/>
      <c r="E137" s="112"/>
      <c r="F137" s="112"/>
      <c r="G137" s="112"/>
      <c r="H137" s="137"/>
      <c r="I137" s="78"/>
      <c r="J137" s="78"/>
      <c r="K137" s="78"/>
      <c r="L137" s="78"/>
      <c r="M137" s="78"/>
      <c r="N137" s="77"/>
      <c r="O137" s="77"/>
      <c r="P137" s="79"/>
      <c r="Q137" s="77"/>
      <c r="R137" s="77"/>
      <c r="S137" s="77"/>
      <c r="T137" s="80"/>
      <c r="U137" s="80"/>
      <c r="V137" s="80"/>
      <c r="W137" s="80"/>
    </row>
    <row r="138" spans="2:23" s="76" customFormat="1" ht="35.1" customHeight="1">
      <c r="B138" s="434" t="s">
        <v>0</v>
      </c>
      <c r="C138" s="441" t="s">
        <v>1</v>
      </c>
      <c r="D138" s="442"/>
      <c r="E138" s="443"/>
      <c r="F138" s="431" t="s">
        <v>6</v>
      </c>
      <c r="G138" s="431"/>
      <c r="H138" s="451" t="s">
        <v>33</v>
      </c>
      <c r="I138" s="431" t="s">
        <v>12</v>
      </c>
      <c r="J138" s="431" t="s">
        <v>34</v>
      </c>
      <c r="K138" s="431" t="s">
        <v>7</v>
      </c>
      <c r="L138" s="431" t="s">
        <v>8</v>
      </c>
      <c r="M138" s="85" t="s">
        <v>64</v>
      </c>
      <c r="N138" s="77"/>
      <c r="O138" s="77"/>
      <c r="P138" s="79"/>
      <c r="Q138" s="77"/>
      <c r="R138" s="77"/>
      <c r="S138" s="77"/>
      <c r="T138" s="80"/>
      <c r="U138" s="80"/>
      <c r="V138" s="80"/>
      <c r="W138" s="80"/>
    </row>
    <row r="139" spans="2:23" s="76" customFormat="1" ht="35.1" customHeight="1">
      <c r="B139" s="435"/>
      <c r="C139" s="444"/>
      <c r="D139" s="445"/>
      <c r="E139" s="446"/>
      <c r="F139" s="162" t="s">
        <v>9</v>
      </c>
      <c r="G139" s="160" t="s">
        <v>10</v>
      </c>
      <c r="H139" s="451"/>
      <c r="I139" s="431"/>
      <c r="J139" s="431"/>
      <c r="K139" s="431"/>
      <c r="L139" s="431"/>
      <c r="M139" s="129">
        <f>$M$7</f>
        <v>45200</v>
      </c>
      <c r="N139" s="77"/>
      <c r="O139" s="77"/>
      <c r="P139" s="79"/>
      <c r="Q139" s="77"/>
      <c r="R139" s="77"/>
      <c r="S139" s="77"/>
      <c r="T139" s="80"/>
      <c r="U139" s="80"/>
      <c r="V139" s="80"/>
      <c r="W139" s="80"/>
    </row>
    <row r="140" spans="2:23" s="76" customFormat="1" ht="35.1" customHeight="1">
      <c r="B140" s="82">
        <v>1</v>
      </c>
      <c r="C140" s="447" t="s">
        <v>190</v>
      </c>
      <c r="D140" s="448"/>
      <c r="E140" s="449"/>
      <c r="F140" s="81">
        <v>43831</v>
      </c>
      <c r="G140" s="81">
        <v>45808</v>
      </c>
      <c r="H140" s="114">
        <f t="shared" ref="H140:H141" si="16">G140-F140+1</f>
        <v>1978</v>
      </c>
      <c r="I140" s="94">
        <v>3000</v>
      </c>
      <c r="J140" s="131">
        <f>IF((G140-$M$7+1)&gt;'#2 작업 및 직원 투입계획(6)'!$D$3*30,'#2 작업 및 직원 투입계획(6)'!$D$3*30,(G140-$M$7+1))</f>
        <v>609</v>
      </c>
      <c r="K140" s="82"/>
      <c r="L140" s="82"/>
      <c r="M140" s="82"/>
      <c r="N140" s="77"/>
      <c r="O140" s="77"/>
      <c r="P140" s="79"/>
      <c r="Q140" s="77"/>
      <c r="R140" s="77"/>
      <c r="S140" s="77"/>
      <c r="T140" s="80"/>
      <c r="U140" s="80"/>
      <c r="V140" s="80"/>
      <c r="W140" s="80"/>
    </row>
    <row r="141" spans="2:23" s="76" customFormat="1" ht="35.1" customHeight="1">
      <c r="B141" s="82">
        <v>2</v>
      </c>
      <c r="C141" s="447" t="s">
        <v>190</v>
      </c>
      <c r="D141" s="448"/>
      <c r="E141" s="449"/>
      <c r="F141" s="81">
        <v>43831</v>
      </c>
      <c r="G141" s="81">
        <v>45808</v>
      </c>
      <c r="H141" s="114">
        <f t="shared" si="16"/>
        <v>1978</v>
      </c>
      <c r="I141" s="94">
        <v>3000</v>
      </c>
      <c r="J141" s="131">
        <f>IF((G141-$M$7+1)&gt;'#2 작업 및 직원 투입계획(6)'!$D$3*30,'#2 작업 및 직원 투입계획(6)'!$D$3*30,(G141-$M$7+1))</f>
        <v>609</v>
      </c>
      <c r="K141" s="82"/>
      <c r="L141" s="82"/>
      <c r="M141" s="82"/>
      <c r="N141" s="77"/>
      <c r="O141" s="77"/>
      <c r="P141" s="79"/>
      <c r="Q141" s="77"/>
      <c r="R141" s="77"/>
      <c r="S141" s="77"/>
      <c r="T141" s="80"/>
      <c r="U141" s="80"/>
      <c r="V141" s="80"/>
      <c r="W141" s="80"/>
    </row>
    <row r="142" spans="2:23" s="76" customFormat="1" ht="35.1" customHeight="1">
      <c r="B142" s="438" t="s">
        <v>11</v>
      </c>
      <c r="C142" s="439"/>
      <c r="D142" s="439"/>
      <c r="E142" s="440"/>
      <c r="F142" s="83"/>
      <c r="G142" s="84"/>
      <c r="H142" s="92"/>
      <c r="I142" s="95"/>
      <c r="J142" s="291">
        <f>SUM(J140:J141)/30</f>
        <v>40.6</v>
      </c>
      <c r="K142" s="161"/>
      <c r="L142" s="85"/>
      <c r="M142" s="123"/>
      <c r="N142" s="77"/>
      <c r="O142" s="77"/>
      <c r="P142" s="79"/>
      <c r="Q142" s="77"/>
      <c r="R142" s="77"/>
      <c r="S142" s="77"/>
      <c r="T142" s="80"/>
      <c r="U142" s="80"/>
      <c r="V142" s="80"/>
      <c r="W142" s="80"/>
    </row>
    <row r="143" spans="2:23" s="76" customFormat="1" ht="19.5" customHeight="1">
      <c r="B143" s="138"/>
      <c r="C143" s="139"/>
      <c r="D143" s="139"/>
      <c r="E143" s="139"/>
      <c r="F143" s="139"/>
      <c r="G143" s="138"/>
      <c r="H143" s="140"/>
      <c r="I143" s="141"/>
      <c r="J143" s="141"/>
      <c r="K143" s="141"/>
      <c r="L143" s="141"/>
      <c r="M143" s="141"/>
      <c r="N143" s="138"/>
      <c r="O143" s="138"/>
      <c r="P143" s="138"/>
      <c r="Q143" s="138"/>
      <c r="R143" s="138"/>
      <c r="S143" s="138"/>
    </row>
    <row r="144" spans="2:23" s="101" customFormat="1" ht="15.95" customHeight="1">
      <c r="B144" s="59" t="s">
        <v>86</v>
      </c>
      <c r="C144" s="60" t="s">
        <v>177</v>
      </c>
      <c r="D144" s="60"/>
      <c r="E144" s="60"/>
      <c r="F144" s="103"/>
      <c r="G144" s="100"/>
      <c r="H144" s="142"/>
      <c r="I144" s="143"/>
      <c r="J144" s="143"/>
      <c r="K144" s="143"/>
      <c r="L144" s="143"/>
      <c r="M144" s="143"/>
      <c r="N144" s="100"/>
      <c r="O144" s="100"/>
      <c r="P144" s="100"/>
      <c r="Q144" s="100"/>
      <c r="R144" s="100"/>
      <c r="S144" s="100"/>
      <c r="T144" s="100"/>
      <c r="U144" s="100"/>
    </row>
    <row r="145" spans="1:28" s="101" customFormat="1" ht="15.95" customHeight="1">
      <c r="B145" s="59" t="s">
        <v>182</v>
      </c>
      <c r="C145" s="60" t="s">
        <v>52</v>
      </c>
      <c r="D145" s="60"/>
      <c r="E145" s="60"/>
      <c r="F145" s="103"/>
      <c r="G145" s="100"/>
      <c r="H145" s="142"/>
      <c r="I145" s="143"/>
      <c r="J145" s="143"/>
      <c r="K145" s="143"/>
      <c r="L145" s="143"/>
      <c r="M145" s="143"/>
      <c r="N145" s="100"/>
      <c r="O145" s="100"/>
      <c r="P145" s="100"/>
      <c r="Q145" s="100"/>
      <c r="R145" s="100"/>
      <c r="S145" s="100"/>
      <c r="T145" s="100"/>
      <c r="U145" s="100"/>
    </row>
    <row r="146" spans="1:28" s="101" customFormat="1" ht="15.95" customHeight="1">
      <c r="B146" s="59" t="s">
        <v>185</v>
      </c>
      <c r="C146" s="60" t="s">
        <v>165</v>
      </c>
      <c r="D146" s="60"/>
      <c r="E146" s="60"/>
      <c r="F146" s="103"/>
      <c r="G146" s="100"/>
      <c r="H146" s="142"/>
      <c r="I146" s="143"/>
      <c r="J146" s="143"/>
      <c r="K146" s="143"/>
      <c r="L146" s="143"/>
      <c r="M146" s="143"/>
      <c r="N146" s="100"/>
      <c r="O146" s="100"/>
      <c r="P146" s="100"/>
      <c r="Q146" s="100"/>
      <c r="R146" s="100"/>
      <c r="S146" s="100"/>
      <c r="T146" s="100"/>
      <c r="U146" s="100"/>
    </row>
    <row r="147" spans="1:28" s="101" customFormat="1" ht="32.25" customHeight="1">
      <c r="B147" s="59" t="s">
        <v>183</v>
      </c>
      <c r="C147" s="450" t="s">
        <v>176</v>
      </c>
      <c r="D147" s="450"/>
      <c r="E147" s="450"/>
      <c r="F147" s="450"/>
      <c r="G147" s="450"/>
      <c r="H147" s="450"/>
      <c r="I147" s="450"/>
      <c r="J147" s="450"/>
      <c r="K147" s="450"/>
      <c r="L147" s="143"/>
      <c r="M147" s="143"/>
      <c r="N147" s="100"/>
      <c r="O147" s="100"/>
      <c r="P147" s="100"/>
      <c r="Q147" s="100"/>
      <c r="R147" s="100"/>
      <c r="S147" s="100"/>
      <c r="T147" s="100"/>
      <c r="U147" s="100"/>
    </row>
    <row r="148" spans="1:28" s="101" customFormat="1" ht="15.95" customHeight="1">
      <c r="B148" s="59" t="s">
        <v>184</v>
      </c>
      <c r="C148" s="63" t="s">
        <v>175</v>
      </c>
      <c r="D148" s="63"/>
      <c r="E148" s="63"/>
      <c r="F148" s="75"/>
      <c r="G148" s="73"/>
      <c r="H148" s="144"/>
      <c r="I148" s="75"/>
      <c r="J148" s="75"/>
      <c r="K148" s="75"/>
      <c r="L148" s="75"/>
      <c r="M148" s="75"/>
      <c r="N148" s="73"/>
      <c r="O148" s="73"/>
      <c r="P148" s="100"/>
      <c r="Q148" s="100"/>
      <c r="R148" s="100"/>
      <c r="S148" s="100"/>
    </row>
    <row r="149" spans="1:28" s="101" customFormat="1" ht="15.95" customHeight="1">
      <c r="B149" s="100"/>
      <c r="C149" s="103"/>
      <c r="D149" s="103"/>
      <c r="E149" s="103"/>
      <c r="F149" s="103"/>
      <c r="G149" s="100"/>
      <c r="H149" s="142"/>
      <c r="I149" s="143"/>
      <c r="J149" s="143"/>
      <c r="K149" s="143"/>
      <c r="L149" s="143"/>
      <c r="M149" s="143"/>
      <c r="N149" s="100"/>
      <c r="O149" s="100"/>
      <c r="P149" s="100"/>
      <c r="Q149" s="100"/>
      <c r="R149" s="100"/>
      <c r="S149" s="100"/>
    </row>
    <row r="157" spans="1:28" s="34" customFormat="1" ht="15.95" customHeight="1">
      <c r="A157" s="1"/>
      <c r="B157" s="62"/>
      <c r="G157" s="14"/>
      <c r="H157" s="93"/>
      <c r="I157" s="38"/>
      <c r="J157" s="38"/>
      <c r="K157" s="38"/>
      <c r="L157" s="38"/>
      <c r="M157" s="38"/>
      <c r="N157" s="14"/>
      <c r="O157" s="14"/>
      <c r="P157" s="14"/>
      <c r="Q157" s="14"/>
      <c r="R157" s="14"/>
      <c r="S157" s="14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34" customFormat="1" ht="15.95" customHeight="1">
      <c r="A158" s="1"/>
      <c r="B158" s="62"/>
      <c r="G158" s="14"/>
      <c r="H158" s="93"/>
      <c r="I158" s="38"/>
      <c r="J158" s="38"/>
      <c r="K158" s="38"/>
      <c r="L158" s="38"/>
      <c r="M158" s="38"/>
      <c r="N158" s="14"/>
      <c r="O158" s="14"/>
      <c r="P158" s="14"/>
      <c r="Q158" s="14"/>
      <c r="R158" s="14"/>
      <c r="S158" s="14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34" customFormat="1" ht="15.95" customHeight="1">
      <c r="A159" s="1"/>
      <c r="B159" s="62"/>
      <c r="G159" s="14"/>
      <c r="H159" s="93"/>
      <c r="I159" s="38"/>
      <c r="J159" s="38"/>
      <c r="K159" s="38"/>
      <c r="L159" s="38"/>
      <c r="M159" s="38"/>
      <c r="N159" s="14"/>
      <c r="O159" s="14"/>
      <c r="P159" s="14"/>
      <c r="Q159" s="14"/>
      <c r="R159" s="14"/>
      <c r="S159" s="14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34" customFormat="1" ht="15.95" customHeight="1">
      <c r="A160" s="1"/>
      <c r="B160" s="62"/>
      <c r="G160" s="14"/>
      <c r="H160" s="93"/>
      <c r="I160" s="38"/>
      <c r="J160" s="38"/>
      <c r="K160" s="38"/>
      <c r="L160" s="38"/>
      <c r="M160" s="38"/>
      <c r="N160" s="14"/>
      <c r="O160" s="14"/>
      <c r="P160" s="14"/>
      <c r="Q160" s="14"/>
      <c r="R160" s="14"/>
      <c r="S160" s="14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34" customFormat="1" ht="15.95" customHeight="1">
      <c r="A161" s="1"/>
      <c r="B161" s="62"/>
      <c r="G161" s="14"/>
      <c r="H161" s="93"/>
      <c r="I161" s="38"/>
      <c r="J161" s="38"/>
      <c r="K161" s="38"/>
      <c r="L161" s="38"/>
      <c r="M161" s="38"/>
      <c r="N161" s="14"/>
      <c r="O161" s="14"/>
      <c r="P161" s="14"/>
      <c r="Q161" s="14"/>
      <c r="R161" s="14"/>
      <c r="S161" s="14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34" customFormat="1" ht="15.95" customHeight="1">
      <c r="A162" s="1"/>
      <c r="B162" s="62"/>
      <c r="G162" s="14"/>
      <c r="H162" s="93"/>
      <c r="I162" s="38"/>
      <c r="J162" s="38"/>
      <c r="K162" s="38"/>
      <c r="L162" s="38"/>
      <c r="M162" s="38"/>
      <c r="N162" s="14"/>
      <c r="O162" s="14"/>
      <c r="P162" s="14"/>
      <c r="Q162" s="14"/>
      <c r="R162" s="14"/>
      <c r="S162" s="14"/>
      <c r="T162" s="1"/>
      <c r="U162" s="1"/>
      <c r="V162" s="1"/>
      <c r="W162" s="1"/>
      <c r="X162" s="1"/>
      <c r="Y162" s="1"/>
      <c r="Z162" s="1"/>
      <c r="AA162" s="1"/>
      <c r="AB162" s="1"/>
    </row>
  </sheetData>
  <mergeCells count="210">
    <mergeCell ref="C113:E113"/>
    <mergeCell ref="B114:E114"/>
    <mergeCell ref="C117:E118"/>
    <mergeCell ref="C119:E119"/>
    <mergeCell ref="C120:E120"/>
    <mergeCell ref="B121:E121"/>
    <mergeCell ref="C124:E125"/>
    <mergeCell ref="C126:E126"/>
    <mergeCell ref="C127:E127"/>
    <mergeCell ref="B117:B118"/>
    <mergeCell ref="C89:E89"/>
    <mergeCell ref="C90:E90"/>
    <mergeCell ref="B91:E91"/>
    <mergeCell ref="C94:E95"/>
    <mergeCell ref="C96:E96"/>
    <mergeCell ref="C97:E97"/>
    <mergeCell ref="B98:E98"/>
    <mergeCell ref="C103:E104"/>
    <mergeCell ref="C105:E105"/>
    <mergeCell ref="C106:E106"/>
    <mergeCell ref="C9:E9"/>
    <mergeCell ref="C8:E8"/>
    <mergeCell ref="C6:E7"/>
    <mergeCell ref="B10:E10"/>
    <mergeCell ref="C15:E16"/>
    <mergeCell ref="C17:E17"/>
    <mergeCell ref="C18:E18"/>
    <mergeCell ref="B19:E19"/>
    <mergeCell ref="C22:E23"/>
    <mergeCell ref="C24:E24"/>
    <mergeCell ref="C25:E25"/>
    <mergeCell ref="B26:E26"/>
    <mergeCell ref="C29:E30"/>
    <mergeCell ref="C31:E31"/>
    <mergeCell ref="C32:E32"/>
    <mergeCell ref="B33:E33"/>
    <mergeCell ref="C36:E37"/>
    <mergeCell ref="C38:E38"/>
    <mergeCell ref="C39:E39"/>
    <mergeCell ref="B40:E40"/>
    <mergeCell ref="C43:E44"/>
    <mergeCell ref="C45:E45"/>
    <mergeCell ref="B6:B7"/>
    <mergeCell ref="L50:L51"/>
    <mergeCell ref="B94:B95"/>
    <mergeCell ref="F94:G94"/>
    <mergeCell ref="H94:H95"/>
    <mergeCell ref="I94:I95"/>
    <mergeCell ref="J94:J95"/>
    <mergeCell ref="K94:K95"/>
    <mergeCell ref="L94:L95"/>
    <mergeCell ref="C50:E51"/>
    <mergeCell ref="C52:E52"/>
    <mergeCell ref="C53:E53"/>
    <mergeCell ref="B54:E54"/>
    <mergeCell ref="C59:E60"/>
    <mergeCell ref="C61:E61"/>
    <mergeCell ref="C62:E62"/>
    <mergeCell ref="B63:E63"/>
    <mergeCell ref="C66:E67"/>
    <mergeCell ref="C68:E68"/>
    <mergeCell ref="C69:E69"/>
    <mergeCell ref="B70:E70"/>
    <mergeCell ref="C73:E74"/>
    <mergeCell ref="C75:E75"/>
    <mergeCell ref="B50:B51"/>
    <mergeCell ref="F50:G50"/>
    <mergeCell ref="L43:L44"/>
    <mergeCell ref="B87:B88"/>
    <mergeCell ref="F87:G87"/>
    <mergeCell ref="H87:H88"/>
    <mergeCell ref="I87:I88"/>
    <mergeCell ref="J87:J88"/>
    <mergeCell ref="K87:K88"/>
    <mergeCell ref="L87:L88"/>
    <mergeCell ref="B59:B60"/>
    <mergeCell ref="F59:G59"/>
    <mergeCell ref="H59:H60"/>
    <mergeCell ref="I59:I60"/>
    <mergeCell ref="J59:J60"/>
    <mergeCell ref="K59:K60"/>
    <mergeCell ref="L59:L60"/>
    <mergeCell ref="B73:B74"/>
    <mergeCell ref="F73:G73"/>
    <mergeCell ref="B80:B81"/>
    <mergeCell ref="B43:B44"/>
    <mergeCell ref="F43:G43"/>
    <mergeCell ref="H43:H44"/>
    <mergeCell ref="I43:I44"/>
    <mergeCell ref="J43:J44"/>
    <mergeCell ref="K43:K44"/>
    <mergeCell ref="F6:G6"/>
    <mergeCell ref="H6:H7"/>
    <mergeCell ref="I6:I7"/>
    <mergeCell ref="J6:J7"/>
    <mergeCell ref="K6:K7"/>
    <mergeCell ref="L6:L7"/>
    <mergeCell ref="B15:B16"/>
    <mergeCell ref="F15:G15"/>
    <mergeCell ref="H15:H16"/>
    <mergeCell ref="I15:I16"/>
    <mergeCell ref="J15:J16"/>
    <mergeCell ref="K15:K16"/>
    <mergeCell ref="L15:L16"/>
    <mergeCell ref="L29:L30"/>
    <mergeCell ref="B22:B23"/>
    <mergeCell ref="F22:G22"/>
    <mergeCell ref="H22:H23"/>
    <mergeCell ref="I22:I23"/>
    <mergeCell ref="J22:J23"/>
    <mergeCell ref="K22:K23"/>
    <mergeCell ref="L22:L23"/>
    <mergeCell ref="J36:J37"/>
    <mergeCell ref="K36:K37"/>
    <mergeCell ref="L36:L37"/>
    <mergeCell ref="B29:B30"/>
    <mergeCell ref="F29:G29"/>
    <mergeCell ref="H29:H30"/>
    <mergeCell ref="I29:I30"/>
    <mergeCell ref="J29:J30"/>
    <mergeCell ref="K29:K30"/>
    <mergeCell ref="B36:B37"/>
    <mergeCell ref="F36:G36"/>
    <mergeCell ref="H36:H37"/>
    <mergeCell ref="I36:I37"/>
    <mergeCell ref="L73:L74"/>
    <mergeCell ref="B66:B67"/>
    <mergeCell ref="F66:G66"/>
    <mergeCell ref="H66:H67"/>
    <mergeCell ref="I66:I67"/>
    <mergeCell ref="J66:J67"/>
    <mergeCell ref="K66:K67"/>
    <mergeCell ref="L66:L67"/>
    <mergeCell ref="H73:H74"/>
    <mergeCell ref="I73:I74"/>
    <mergeCell ref="J73:J74"/>
    <mergeCell ref="K73:K74"/>
    <mergeCell ref="C82:E82"/>
    <mergeCell ref="C83:E83"/>
    <mergeCell ref="B84:E84"/>
    <mergeCell ref="C87:E88"/>
    <mergeCell ref="H50:H51"/>
    <mergeCell ref="I50:I51"/>
    <mergeCell ref="J50:J51"/>
    <mergeCell ref="K50:K51"/>
    <mergeCell ref="C46:E46"/>
    <mergeCell ref="B47:E47"/>
    <mergeCell ref="L117:L118"/>
    <mergeCell ref="B110:B111"/>
    <mergeCell ref="F110:G110"/>
    <mergeCell ref="H110:H111"/>
    <mergeCell ref="I110:I111"/>
    <mergeCell ref="J110:J111"/>
    <mergeCell ref="K110:K111"/>
    <mergeCell ref="L110:L111"/>
    <mergeCell ref="C76:E76"/>
    <mergeCell ref="B77:E77"/>
    <mergeCell ref="B103:B104"/>
    <mergeCell ref="F103:G103"/>
    <mergeCell ref="H103:H104"/>
    <mergeCell ref="I103:I104"/>
    <mergeCell ref="J103:J104"/>
    <mergeCell ref="K103:K104"/>
    <mergeCell ref="L103:L104"/>
    <mergeCell ref="L80:L81"/>
    <mergeCell ref="F80:G80"/>
    <mergeCell ref="H80:H81"/>
    <mergeCell ref="I80:I81"/>
    <mergeCell ref="J80:J81"/>
    <mergeCell ref="K80:K81"/>
    <mergeCell ref="C80:E81"/>
    <mergeCell ref="B107:E107"/>
    <mergeCell ref="C110:E111"/>
    <mergeCell ref="C112:E112"/>
    <mergeCell ref="C147:K147"/>
    <mergeCell ref="B131:B132"/>
    <mergeCell ref="F131:G131"/>
    <mergeCell ref="H131:H132"/>
    <mergeCell ref="I131:I132"/>
    <mergeCell ref="I138:I139"/>
    <mergeCell ref="J138:J139"/>
    <mergeCell ref="K138:K139"/>
    <mergeCell ref="J131:J132"/>
    <mergeCell ref="K131:K132"/>
    <mergeCell ref="B138:B139"/>
    <mergeCell ref="F138:G138"/>
    <mergeCell ref="H138:H139"/>
    <mergeCell ref="F117:G117"/>
    <mergeCell ref="H117:H118"/>
    <mergeCell ref="I117:I118"/>
    <mergeCell ref="J117:J118"/>
    <mergeCell ref="K117:K118"/>
    <mergeCell ref="C140:E140"/>
    <mergeCell ref="C141:E141"/>
    <mergeCell ref="B142:E142"/>
    <mergeCell ref="L138:L139"/>
    <mergeCell ref="L131:L132"/>
    <mergeCell ref="H124:H125"/>
    <mergeCell ref="I124:I125"/>
    <mergeCell ref="J124:J125"/>
    <mergeCell ref="K124:K125"/>
    <mergeCell ref="L124:L125"/>
    <mergeCell ref="B124:B125"/>
    <mergeCell ref="F124:G124"/>
    <mergeCell ref="B128:E128"/>
    <mergeCell ref="C131:E132"/>
    <mergeCell ref="C133:E133"/>
    <mergeCell ref="C134:E134"/>
    <mergeCell ref="B135:E135"/>
    <mergeCell ref="C138:E139"/>
  </mergeCells>
  <phoneticPr fontId="4" type="noConversion"/>
  <pageMargins left="0.74803149606299213" right="0.59055118110236227" top="0.98425196850393704" bottom="0.70866141732283472" header="0.51181102362204722" footer="0.51181102362204722"/>
  <pageSetup paperSize="9" scale="79" fitToHeight="8" orientation="landscape" r:id="rId1"/>
  <headerFooter alignWithMargins="0"/>
  <rowBreaks count="9" manualBreakCount="9">
    <brk id="11" max="10" man="1"/>
    <brk id="27" max="10" man="1"/>
    <brk id="41" max="10" man="1"/>
    <brk id="55" max="12" man="1"/>
    <brk id="71" max="12" man="1"/>
    <brk id="85" max="12" man="1"/>
    <brk id="99" max="12" man="1"/>
    <brk id="115" max="10" man="1"/>
    <brk id="12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0"/>
    <pageSetUpPr fitToPage="1"/>
  </sheetPr>
  <dimension ref="A1:N11"/>
  <sheetViews>
    <sheetView view="pageBreakPreview" zoomScale="85" zoomScaleNormal="100" zoomScaleSheetLayoutView="85" workbookViewId="0">
      <selection activeCell="B1" sqref="B1:D1"/>
    </sheetView>
  </sheetViews>
  <sheetFormatPr defaultColWidth="8.88671875" defaultRowHeight="17.100000000000001" customHeight="1"/>
  <cols>
    <col min="1" max="1" width="2.77734375" style="24" customWidth="1"/>
    <col min="2" max="10" width="11.77734375" style="24" customWidth="1"/>
    <col min="11" max="11" width="11.77734375" style="2" customWidth="1"/>
    <col min="12" max="12" width="2.77734375" style="2" customWidth="1"/>
    <col min="13" max="13" width="10.77734375" style="2" customWidth="1"/>
    <col min="14" max="14" width="9.6640625" style="2" customWidth="1"/>
    <col min="15" max="16384" width="8.88671875" style="2"/>
  </cols>
  <sheetData>
    <row r="1" spans="1:14" s="6" customFormat="1" ht="30" customHeight="1">
      <c r="A1" s="25" t="s">
        <v>103</v>
      </c>
      <c r="B1" s="403" t="s">
        <v>213</v>
      </c>
      <c r="C1" s="403"/>
      <c r="D1" s="403"/>
      <c r="E1" s="26"/>
      <c r="F1" s="26"/>
      <c r="G1" s="26"/>
      <c r="H1" s="26"/>
      <c r="I1" s="26"/>
      <c r="J1" s="26"/>
    </row>
    <row r="2" spans="1:14" s="1" customFormat="1" ht="9.9499999999999993" customHeight="1">
      <c r="A2" s="14"/>
      <c r="B2" s="14"/>
      <c r="C2" s="14"/>
      <c r="D2" s="14"/>
      <c r="E2" s="14"/>
      <c r="F2" s="34"/>
      <c r="G2" s="34"/>
      <c r="I2" s="12"/>
      <c r="J2" s="12"/>
      <c r="K2" s="12"/>
      <c r="L2" s="12"/>
      <c r="M2" s="12"/>
      <c r="N2" s="12"/>
    </row>
    <row r="3" spans="1:14" ht="33.75" customHeight="1">
      <c r="B3" s="404" t="s">
        <v>39</v>
      </c>
      <c r="C3" s="404"/>
      <c r="D3" s="404" t="s">
        <v>218</v>
      </c>
      <c r="E3" s="404"/>
      <c r="F3" s="21"/>
      <c r="G3" s="21"/>
      <c r="H3" s="21"/>
      <c r="I3" s="21"/>
      <c r="J3" s="21"/>
    </row>
    <row r="4" spans="1:14" ht="33.75" customHeight="1">
      <c r="B4" s="452" t="s">
        <v>214</v>
      </c>
      <c r="C4" s="452"/>
      <c r="D4" s="130" t="s">
        <v>216</v>
      </c>
      <c r="E4" s="294">
        <f>'사책(ㅇㅇㅇ)'!N20</f>
        <v>12.67945205479452</v>
      </c>
      <c r="F4" s="21"/>
      <c r="G4" s="21"/>
      <c r="H4" s="21"/>
      <c r="I4" s="21"/>
      <c r="J4" s="21"/>
    </row>
    <row r="5" spans="1:14" ht="33.75" customHeight="1">
      <c r="B5" s="452" t="s">
        <v>217</v>
      </c>
      <c r="C5" s="452"/>
      <c r="D5" s="452"/>
      <c r="E5" s="299">
        <f>IF(E4&gt;=배점기준!$E$48,배점기준!$E$49,IF(E4&gt;=배점기준!$F$48,배점기준!$F$49,IF(E4&gt;=배점기준!$G$48,배점기준!$G$49,IF(E4&gt;=배점기준!$H$48,배점기준!$H$49,IF(E4&lt;배점기준!$I$48,배점기준!$I$49)))))</f>
        <v>3</v>
      </c>
      <c r="F5" s="21"/>
      <c r="G5" s="21"/>
      <c r="H5" s="21"/>
      <c r="I5" s="21"/>
      <c r="J5" s="21"/>
    </row>
    <row r="6" spans="1:14" ht="33.75" customHeight="1">
      <c r="B6" s="296"/>
      <c r="C6" s="296"/>
      <c r="D6" s="296"/>
      <c r="E6" s="297"/>
      <c r="F6" s="293"/>
      <c r="G6" s="21"/>
      <c r="H6" s="21"/>
      <c r="I6" s="21"/>
      <c r="J6" s="21"/>
    </row>
    <row r="7" spans="1:14" ht="33.75" customHeight="1">
      <c r="B7" s="404" t="s">
        <v>39</v>
      </c>
      <c r="C7" s="404"/>
      <c r="D7" s="209" t="s">
        <v>22</v>
      </c>
      <c r="E7" s="209" t="s">
        <v>219</v>
      </c>
      <c r="F7" s="298" t="str">
        <f>배점기준!C8</f>
        <v>도시계획</v>
      </c>
      <c r="G7" s="209" t="str">
        <f>배점기준!C9</f>
        <v>토질지질</v>
      </c>
      <c r="H7" s="298" t="str">
        <f>배점기준!C10</f>
        <v>도로및공항</v>
      </c>
      <c r="I7" s="209" t="str">
        <f>배점기준!C11</f>
        <v>토목구조</v>
      </c>
      <c r="J7" s="298" t="str">
        <f>배점기준!C12</f>
        <v>상하수도</v>
      </c>
      <c r="K7" s="209" t="str">
        <f>배점기준!C13</f>
        <v>조경계획</v>
      </c>
    </row>
    <row r="8" spans="1:14" ht="33.75" customHeight="1">
      <c r="B8" s="405" t="s">
        <v>215</v>
      </c>
      <c r="C8" s="405"/>
      <c r="D8" s="292" t="s">
        <v>216</v>
      </c>
      <c r="E8" s="292" t="s">
        <v>220</v>
      </c>
      <c r="F8" s="294">
        <f>'도시계획분책(ㅇㅇㅇ)'!N20</f>
        <v>12.67945205479452</v>
      </c>
      <c r="G8" s="294">
        <f>'토질지질분책(ㅇㅇㅇ)'!N20</f>
        <v>12.67945205479452</v>
      </c>
      <c r="H8" s="294">
        <f>'도로및공항분책(ㅇㅇㅇ)'!N20</f>
        <v>12.67945205479452</v>
      </c>
      <c r="I8" s="294">
        <f>'토목구조분책(ㅇㅇㅇ)'!N20</f>
        <v>12.67945205479452</v>
      </c>
      <c r="J8" s="294">
        <f>'상하수도분책(ㅇㅇㅇ)'!N20</f>
        <v>12.67945205479452</v>
      </c>
      <c r="K8" s="294">
        <f>'조경계획분책(ㅇㅇㅇ)'!N20</f>
        <v>12.67945205479452</v>
      </c>
    </row>
    <row r="9" spans="1:14" ht="33.75" customHeight="1">
      <c r="B9" s="405"/>
      <c r="C9" s="405"/>
      <c r="D9" s="292" t="s">
        <v>14</v>
      </c>
      <c r="E9" s="295">
        <f>SUM(F9:K9)</f>
        <v>7.0000000000000009</v>
      </c>
      <c r="F9" s="299">
        <f>IF(F8&gt;=배점기준!$E$50,배점기준!$E$52,IF(F8&gt;=배점기준!$F$50,배점기준!$F$52,IF(F8&gt;=배점기준!$G$50,배점기준!$G$52,IF(F8&gt;=배점기준!$H$50,배점기준!$H$52,IF(F8&lt;배점기준!$I$50,배점기준!$I$52)))))</f>
        <v>1.4000000000000001</v>
      </c>
      <c r="G9" s="299">
        <f>IF(G8&gt;=배점기준!$E$50,배점기준!$E$53,IF(G8&gt;=배점기준!$F$50,배점기준!$F$53,IF(G8&gt;=배점기준!$G$50,배점기준!$G$53,IF(G8&gt;=배점기준!$H$50,배점기준!$H$53,IF(G8&lt;배점기준!$I$50,배점기준!$I$53)))))</f>
        <v>1.4000000000000001</v>
      </c>
      <c r="H9" s="299">
        <f>IF(H8&gt;=배점기준!$E$50,배점기준!$E$54,IF(H8&gt;=배점기준!$F$50,배점기준!$F$54,IF(H8&gt;=배점기준!$G$50,배점기준!$G$54,IF(H8&gt;=배점기준!$H$50,배점기준!$H$54,IF(H8&lt;배점기준!$I$50,배점기준!$I$54)))))</f>
        <v>1.4000000000000001</v>
      </c>
      <c r="I9" s="299">
        <f>IF(I8&gt;=배점기준!$E$50,배점기준!$E$55,IF(I8&gt;=배점기준!$F$50,배점기준!$F$55,IF(I8&gt;=배점기준!$G$50,배점기준!$G$55,IF(I8&gt;=배점기준!$H$50,배점기준!$H$55,IF(I8&lt;배점기준!$I$50,배점기준!$I$55)))))</f>
        <v>1.4000000000000001</v>
      </c>
      <c r="J9" s="299">
        <f>IF(J8&gt;=배점기준!$E$50,배점기준!$E$56,IF(J8&gt;=배점기준!$F$50,배점기준!$F$56,IF(J8&gt;=배점기준!$G$50,배점기준!$G$56,IF(J8&gt;=배점기준!$H$50,배점기준!$H$56,IF(J8&lt;배점기준!$I$50,배점기준!$I$56)))))</f>
        <v>0.70000000000000007</v>
      </c>
      <c r="K9" s="299">
        <f>IF(K8&gt;=배점기준!$E$50,배점기준!$E$57,IF(K8&gt;=배점기준!$F$50,배점기준!$F$57,IF(K8&gt;=배점기준!$G$50,배점기준!$G$57,IF(K8&gt;=배점기준!$H$50,배점기준!$H$57,IF(K8&lt;배점기준!$I$50,배점기준!$I$57)))))</f>
        <v>0.70000000000000007</v>
      </c>
    </row>
    <row r="10" spans="1:14" ht="16.5" customHeight="1">
      <c r="B10" s="43"/>
      <c r="C10" s="21"/>
      <c r="D10" s="21"/>
      <c r="E10" s="21"/>
      <c r="F10" s="21"/>
      <c r="G10" s="21"/>
      <c r="H10" s="21"/>
      <c r="I10" s="21"/>
      <c r="J10" s="21"/>
    </row>
    <row r="11" spans="1:14" ht="17.25" customHeight="1">
      <c r="C11" s="21"/>
      <c r="D11" s="21"/>
      <c r="E11" s="21"/>
      <c r="F11" s="21"/>
      <c r="G11" s="21"/>
      <c r="H11" s="21"/>
      <c r="I11" s="21"/>
      <c r="J11" s="21"/>
    </row>
  </sheetData>
  <mergeCells count="7">
    <mergeCell ref="B1:D1"/>
    <mergeCell ref="B3:C3"/>
    <mergeCell ref="B7:C7"/>
    <mergeCell ref="B8:C9"/>
    <mergeCell ref="B5:D5"/>
    <mergeCell ref="B4:C4"/>
    <mergeCell ref="D3:E3"/>
  </mergeCells>
  <phoneticPr fontId="4" type="noConversion"/>
  <pageMargins left="0.74803149606299213" right="0.74803149606299213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3"/>
  </sheetPr>
  <dimension ref="A1:P56"/>
  <sheetViews>
    <sheetView view="pageBreakPreview" zoomScale="85" zoomScaleNormal="85" zoomScaleSheetLayoutView="85" workbookViewId="0">
      <selection sqref="A1:C1"/>
    </sheetView>
  </sheetViews>
  <sheetFormatPr defaultColWidth="8.88671875" defaultRowHeight="12" customHeight="1"/>
  <cols>
    <col min="1" max="1" width="3.77734375" style="48" customWidth="1"/>
    <col min="2" max="2" width="27.77734375" style="53" customWidth="1"/>
    <col min="3" max="3" width="24.77734375" style="53" customWidth="1"/>
    <col min="4" max="4" width="11.77734375" style="53" customWidth="1"/>
    <col min="5" max="5" width="8.77734375" style="53" customWidth="1"/>
    <col min="6" max="7" width="11.77734375" style="53" customWidth="1"/>
    <col min="8" max="9" width="11.77734375" style="51" customWidth="1"/>
    <col min="10" max="10" width="11.77734375" style="52" customWidth="1"/>
    <col min="11" max="12" width="8.77734375" style="52" customWidth="1"/>
    <col min="13" max="13" width="11.77734375" style="50" customWidth="1"/>
    <col min="14" max="14" width="8.77734375" style="49" customWidth="1"/>
    <col min="15" max="15" width="4.77734375" style="48" customWidth="1"/>
    <col min="16" max="16384" width="8.88671875" style="48"/>
  </cols>
  <sheetData>
    <row r="1" spans="1:16" s="47" customFormat="1" ht="50.1" customHeight="1">
      <c r="A1" s="453" t="s">
        <v>228</v>
      </c>
      <c r="B1" s="453"/>
      <c r="C1" s="453"/>
      <c r="D1" s="110"/>
      <c r="E1" s="111"/>
      <c r="F1" s="110"/>
      <c r="G1" s="110"/>
      <c r="H1" s="44"/>
      <c r="I1" s="111"/>
      <c r="J1" s="111"/>
      <c r="K1" s="111"/>
      <c r="L1" s="111"/>
      <c r="M1" s="110"/>
      <c r="N1" s="110"/>
      <c r="O1" s="44"/>
      <c r="P1" s="44"/>
    </row>
    <row r="2" spans="1:16" s="46" customFormat="1" ht="9.9499999999999993" customHeight="1" thickBot="1">
      <c r="A2" s="110"/>
      <c r="B2" s="111"/>
      <c r="C2" s="110"/>
      <c r="D2" s="110"/>
      <c r="E2" s="111"/>
      <c r="F2" s="110"/>
      <c r="G2" s="110"/>
      <c r="H2" s="44"/>
      <c r="I2" s="44"/>
      <c r="J2" s="104"/>
      <c r="K2" s="104"/>
      <c r="L2" s="104"/>
      <c r="M2" s="44"/>
      <c r="N2" s="45"/>
    </row>
    <row r="3" spans="1:16" s="67" customFormat="1" ht="33" customHeight="1">
      <c r="A3" s="458" t="s">
        <v>70</v>
      </c>
      <c r="B3" s="460" t="s">
        <v>71</v>
      </c>
      <c r="C3" s="462" t="s">
        <v>72</v>
      </c>
      <c r="D3" s="462" t="s">
        <v>73</v>
      </c>
      <c r="E3" s="464" t="s">
        <v>74</v>
      </c>
      <c r="F3" s="466" t="s">
        <v>75</v>
      </c>
      <c r="G3" s="467"/>
      <c r="H3" s="466" t="s">
        <v>76</v>
      </c>
      <c r="I3" s="467"/>
      <c r="J3" s="472"/>
      <c r="K3" s="473" t="s">
        <v>77</v>
      </c>
      <c r="L3" s="473" t="s">
        <v>78</v>
      </c>
      <c r="M3" s="473" t="s">
        <v>79</v>
      </c>
      <c r="N3" s="454" t="s">
        <v>80</v>
      </c>
      <c r="O3" s="456" t="s">
        <v>81</v>
      </c>
    </row>
    <row r="4" spans="1:16" s="67" customFormat="1" ht="33" customHeight="1">
      <c r="A4" s="459"/>
      <c r="B4" s="461"/>
      <c r="C4" s="463"/>
      <c r="D4" s="463"/>
      <c r="E4" s="465"/>
      <c r="F4" s="163" t="s">
        <v>82</v>
      </c>
      <c r="G4" s="164" t="s">
        <v>83</v>
      </c>
      <c r="H4" s="163" t="s">
        <v>84</v>
      </c>
      <c r="I4" s="163" t="s">
        <v>85</v>
      </c>
      <c r="J4" s="132" t="s">
        <v>4</v>
      </c>
      <c r="K4" s="474"/>
      <c r="L4" s="474"/>
      <c r="M4" s="474"/>
      <c r="N4" s="455"/>
      <c r="O4" s="457"/>
    </row>
    <row r="5" spans="1:16" s="69" customFormat="1" ht="50.1" customHeight="1">
      <c r="A5" s="159">
        <v>1</v>
      </c>
      <c r="B5" s="165" t="s">
        <v>226</v>
      </c>
      <c r="C5" s="166" t="s">
        <v>227</v>
      </c>
      <c r="D5" s="167" t="s">
        <v>102</v>
      </c>
      <c r="E5" s="168">
        <v>3000</v>
      </c>
      <c r="F5" s="169">
        <v>40299</v>
      </c>
      <c r="G5" s="170">
        <v>43281</v>
      </c>
      <c r="H5" s="169">
        <v>42125</v>
      </c>
      <c r="I5" s="170">
        <v>43281</v>
      </c>
      <c r="J5" s="171">
        <f t="shared" ref="J5" si="0">I5-H5+1</f>
        <v>1157</v>
      </c>
      <c r="K5" s="172">
        <v>3650000</v>
      </c>
      <c r="L5" s="158">
        <f t="shared" ref="L5" si="1">(IF(K5&gt;=3300000,3,IF(K5&gt;=1650000,2,1)))</f>
        <v>3</v>
      </c>
      <c r="M5" s="158" t="s">
        <v>126</v>
      </c>
      <c r="N5" s="300">
        <f>J5/365*L5</f>
        <v>9.5095890410958894</v>
      </c>
      <c r="O5" s="173"/>
    </row>
    <row r="6" spans="1:16" s="69" customFormat="1" ht="50.1" customHeight="1">
      <c r="A6" s="159">
        <v>2</v>
      </c>
      <c r="B6" s="165" t="s">
        <v>226</v>
      </c>
      <c r="C6" s="166" t="s">
        <v>227</v>
      </c>
      <c r="D6" s="167" t="s">
        <v>102</v>
      </c>
      <c r="E6" s="168">
        <v>3000</v>
      </c>
      <c r="F6" s="169">
        <v>40299</v>
      </c>
      <c r="G6" s="170">
        <v>43281</v>
      </c>
      <c r="H6" s="169">
        <v>42125</v>
      </c>
      <c r="I6" s="170">
        <v>43281</v>
      </c>
      <c r="J6" s="171">
        <f t="shared" ref="J6" si="2">I6-H6+1</f>
        <v>1157</v>
      </c>
      <c r="K6" s="172">
        <v>1200000</v>
      </c>
      <c r="L6" s="158">
        <f t="shared" ref="L6" si="3">(IF(K6&gt;=3300000,3,IF(K6&gt;=1650000,2,1)))</f>
        <v>1</v>
      </c>
      <c r="M6" s="158" t="s">
        <v>126</v>
      </c>
      <c r="N6" s="300">
        <f>J6/365*L6</f>
        <v>3.1698630136986301</v>
      </c>
      <c r="O6" s="173"/>
    </row>
    <row r="7" spans="1:16" s="69" customFormat="1" ht="50.1" customHeight="1">
      <c r="A7" s="159"/>
      <c r="B7" s="165"/>
      <c r="C7" s="166"/>
      <c r="D7" s="167"/>
      <c r="E7" s="168"/>
      <c r="F7" s="169"/>
      <c r="G7" s="170"/>
      <c r="H7" s="169"/>
      <c r="I7" s="170"/>
      <c r="J7" s="171"/>
      <c r="K7" s="172"/>
      <c r="L7" s="158"/>
      <c r="M7" s="158"/>
      <c r="N7" s="300"/>
      <c r="O7" s="173"/>
    </row>
    <row r="8" spans="1:16" s="69" customFormat="1" ht="50.1" customHeight="1">
      <c r="A8" s="159"/>
      <c r="B8" s="165"/>
      <c r="C8" s="166"/>
      <c r="D8" s="167"/>
      <c r="E8" s="168"/>
      <c r="F8" s="169"/>
      <c r="G8" s="170"/>
      <c r="H8" s="169"/>
      <c r="I8" s="170"/>
      <c r="J8" s="171"/>
      <c r="K8" s="172"/>
      <c r="L8" s="158"/>
      <c r="M8" s="158"/>
      <c r="N8" s="300"/>
      <c r="O8" s="173"/>
    </row>
    <row r="9" spans="1:16" s="69" customFormat="1" ht="50.1" customHeight="1">
      <c r="A9" s="159"/>
      <c r="B9" s="165"/>
      <c r="C9" s="166"/>
      <c r="D9" s="167"/>
      <c r="E9" s="168"/>
      <c r="F9" s="169"/>
      <c r="G9" s="170"/>
      <c r="H9" s="169"/>
      <c r="I9" s="170"/>
      <c r="J9" s="171"/>
      <c r="K9" s="172"/>
      <c r="L9" s="158"/>
      <c r="M9" s="158"/>
      <c r="N9" s="300"/>
      <c r="O9" s="173"/>
    </row>
    <row r="10" spans="1:16" s="69" customFormat="1" ht="50.1" customHeight="1">
      <c r="A10" s="159"/>
      <c r="B10" s="165"/>
      <c r="C10" s="166"/>
      <c r="D10" s="167"/>
      <c r="E10" s="168"/>
      <c r="F10" s="169"/>
      <c r="G10" s="170"/>
      <c r="H10" s="169"/>
      <c r="I10" s="170"/>
      <c r="J10" s="171"/>
      <c r="K10" s="172"/>
      <c r="L10" s="158"/>
      <c r="M10" s="158"/>
      <c r="N10" s="300"/>
      <c r="O10" s="173"/>
    </row>
    <row r="11" spans="1:16" s="69" customFormat="1" ht="50.1" customHeight="1">
      <c r="A11" s="159"/>
      <c r="B11" s="165"/>
      <c r="C11" s="166"/>
      <c r="D11" s="167"/>
      <c r="E11" s="168"/>
      <c r="F11" s="169"/>
      <c r="G11" s="170"/>
      <c r="H11" s="169"/>
      <c r="I11" s="170"/>
      <c r="J11" s="171"/>
      <c r="K11" s="172"/>
      <c r="L11" s="158"/>
      <c r="M11" s="158"/>
      <c r="N11" s="300"/>
      <c r="O11" s="173"/>
    </row>
    <row r="12" spans="1:16" s="69" customFormat="1" ht="50.1" customHeight="1">
      <c r="A12" s="159"/>
      <c r="B12" s="165"/>
      <c r="C12" s="166"/>
      <c r="D12" s="167"/>
      <c r="E12" s="168"/>
      <c r="F12" s="169"/>
      <c r="G12" s="170"/>
      <c r="H12" s="169"/>
      <c r="I12" s="170"/>
      <c r="J12" s="171"/>
      <c r="K12" s="172"/>
      <c r="L12" s="158"/>
      <c r="M12" s="158"/>
      <c r="N12" s="300"/>
      <c r="O12" s="173"/>
    </row>
    <row r="13" spans="1:16" s="69" customFormat="1" ht="50.1" customHeight="1">
      <c r="A13" s="159"/>
      <c r="B13" s="165"/>
      <c r="C13" s="166"/>
      <c r="D13" s="167"/>
      <c r="E13" s="168"/>
      <c r="F13" s="169"/>
      <c r="G13" s="170"/>
      <c r="H13" s="169"/>
      <c r="I13" s="170"/>
      <c r="J13" s="171"/>
      <c r="K13" s="172"/>
      <c r="L13" s="158"/>
      <c r="M13" s="158"/>
      <c r="N13" s="300"/>
      <c r="O13" s="173"/>
    </row>
    <row r="14" spans="1:16" s="69" customFormat="1" ht="50.1" customHeight="1">
      <c r="A14" s="159"/>
      <c r="B14" s="165"/>
      <c r="C14" s="166"/>
      <c r="D14" s="167"/>
      <c r="E14" s="168"/>
      <c r="F14" s="169"/>
      <c r="G14" s="170"/>
      <c r="H14" s="169"/>
      <c r="I14" s="170"/>
      <c r="J14" s="171"/>
      <c r="K14" s="172"/>
      <c r="L14" s="158"/>
      <c r="M14" s="158"/>
      <c r="N14" s="300"/>
      <c r="O14" s="173"/>
    </row>
    <row r="15" spans="1:16" s="69" customFormat="1" ht="50.1" customHeight="1">
      <c r="A15" s="159"/>
      <c r="B15" s="165"/>
      <c r="C15" s="166"/>
      <c r="D15" s="167"/>
      <c r="E15" s="168"/>
      <c r="F15" s="169"/>
      <c r="G15" s="170"/>
      <c r="H15" s="169"/>
      <c r="I15" s="170"/>
      <c r="J15" s="171"/>
      <c r="K15" s="172"/>
      <c r="L15" s="158"/>
      <c r="M15" s="158"/>
      <c r="N15" s="300"/>
      <c r="O15" s="173"/>
    </row>
    <row r="16" spans="1:16" s="69" customFormat="1" ht="50.1" customHeight="1">
      <c r="A16" s="159"/>
      <c r="B16" s="165"/>
      <c r="C16" s="166"/>
      <c r="D16" s="167"/>
      <c r="E16" s="168"/>
      <c r="F16" s="169"/>
      <c r="G16" s="170"/>
      <c r="H16" s="169"/>
      <c r="I16" s="170"/>
      <c r="J16" s="171"/>
      <c r="K16" s="172"/>
      <c r="L16" s="158"/>
      <c r="M16" s="158"/>
      <c r="N16" s="300"/>
      <c r="O16" s="173"/>
    </row>
    <row r="17" spans="1:15" s="69" customFormat="1" ht="50.1" customHeight="1">
      <c r="A17" s="159"/>
      <c r="B17" s="165"/>
      <c r="C17" s="166"/>
      <c r="D17" s="167"/>
      <c r="E17" s="168"/>
      <c r="F17" s="174"/>
      <c r="G17" s="175"/>
      <c r="H17" s="174"/>
      <c r="I17" s="175"/>
      <c r="J17" s="171"/>
      <c r="K17" s="172"/>
      <c r="L17" s="158"/>
      <c r="M17" s="158"/>
      <c r="N17" s="300"/>
      <c r="O17" s="173"/>
    </row>
    <row r="18" spans="1:15" s="69" customFormat="1" ht="50.1" customHeight="1">
      <c r="A18" s="159"/>
      <c r="B18" s="165"/>
      <c r="C18" s="166"/>
      <c r="D18" s="167"/>
      <c r="E18" s="168"/>
      <c r="F18" s="174"/>
      <c r="G18" s="175"/>
      <c r="H18" s="174"/>
      <c r="I18" s="175"/>
      <c r="J18" s="171"/>
      <c r="K18" s="172"/>
      <c r="L18" s="158"/>
      <c r="M18" s="158"/>
      <c r="N18" s="300"/>
      <c r="O18" s="173"/>
    </row>
    <row r="19" spans="1:15" s="69" customFormat="1" ht="50.1" customHeight="1">
      <c r="A19" s="159"/>
      <c r="B19" s="165"/>
      <c r="C19" s="166"/>
      <c r="D19" s="167"/>
      <c r="E19" s="168"/>
      <c r="F19" s="169"/>
      <c r="G19" s="170"/>
      <c r="H19" s="169"/>
      <c r="I19" s="170"/>
      <c r="J19" s="171"/>
      <c r="K19" s="172"/>
      <c r="L19" s="158"/>
      <c r="M19" s="158"/>
      <c r="N19" s="300"/>
      <c r="O19" s="173"/>
    </row>
    <row r="20" spans="1:15" s="68" customFormat="1" ht="33" customHeight="1">
      <c r="A20" s="468" t="s">
        <v>5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176">
        <f>SUM(N5:N19)</f>
        <v>12.67945205479452</v>
      </c>
      <c r="O20" s="177"/>
    </row>
    <row r="21" spans="1:15" s="71" customFormat="1" ht="20.100000000000001" customHeight="1">
      <c r="A21" s="60"/>
      <c r="B21" s="60"/>
      <c r="C21" s="60"/>
      <c r="D21" s="60"/>
      <c r="E21" s="60"/>
      <c r="F21" s="72"/>
      <c r="G21" s="72"/>
      <c r="H21" s="61"/>
      <c r="I21" s="61"/>
      <c r="J21" s="75"/>
      <c r="K21" s="75"/>
      <c r="L21" s="75"/>
      <c r="M21" s="73"/>
      <c r="N21" s="74"/>
    </row>
    <row r="22" spans="1:15" s="71" customFormat="1" ht="20.100000000000001" customHeight="1">
      <c r="A22" s="178" t="s">
        <v>86</v>
      </c>
      <c r="B22" s="470" t="s">
        <v>221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70"/>
    </row>
    <row r="23" spans="1:15" s="61" customFormat="1" ht="20.100000000000001" customHeight="1">
      <c r="A23" s="179" t="s">
        <v>87</v>
      </c>
      <c r="B23" s="63" t="s">
        <v>88</v>
      </c>
      <c r="C23" s="63"/>
      <c r="D23" s="63"/>
      <c r="E23" s="63"/>
      <c r="F23" s="63"/>
      <c r="G23" s="63"/>
      <c r="H23" s="180"/>
      <c r="I23" s="180"/>
      <c r="J23" s="181"/>
      <c r="K23" s="181"/>
      <c r="L23" s="181"/>
      <c r="M23" s="182"/>
    </row>
    <row r="24" spans="1:15" s="59" customFormat="1" ht="20.100000000000001" customHeight="1">
      <c r="A24" s="178" t="s">
        <v>89</v>
      </c>
      <c r="B24" s="63" t="s">
        <v>90</v>
      </c>
      <c r="C24" s="63"/>
      <c r="D24" s="63"/>
      <c r="E24" s="63"/>
      <c r="F24" s="183"/>
      <c r="G24" s="183"/>
      <c r="H24" s="183"/>
      <c r="I24" s="183"/>
      <c r="J24" s="180"/>
      <c r="K24" s="180"/>
      <c r="L24" s="180"/>
      <c r="M24" s="184"/>
    </row>
    <row r="25" spans="1:15" s="59" customFormat="1" ht="20.100000000000001" customHeight="1">
      <c r="A25" s="179" t="s">
        <v>91</v>
      </c>
      <c r="B25" s="185" t="s">
        <v>222</v>
      </c>
      <c r="C25" s="185"/>
      <c r="D25" s="185"/>
      <c r="E25" s="185"/>
      <c r="F25" s="185"/>
      <c r="G25" s="185"/>
      <c r="H25" s="183"/>
      <c r="I25" s="183"/>
      <c r="J25" s="180"/>
      <c r="K25" s="180"/>
      <c r="L25" s="180"/>
      <c r="M25" s="184"/>
    </row>
    <row r="26" spans="1:15" s="59" customFormat="1" ht="20.100000000000001" customHeight="1">
      <c r="A26" s="178" t="s">
        <v>92</v>
      </c>
      <c r="B26" s="184" t="s">
        <v>93</v>
      </c>
      <c r="C26" s="63"/>
      <c r="D26" s="63"/>
      <c r="E26" s="63"/>
      <c r="F26" s="183"/>
      <c r="G26" s="183"/>
      <c r="H26" s="183"/>
      <c r="I26" s="183"/>
      <c r="J26" s="180"/>
      <c r="K26" s="180"/>
      <c r="L26" s="180"/>
      <c r="M26" s="184"/>
    </row>
    <row r="27" spans="1:15" s="59" customFormat="1" ht="20.100000000000001" customHeight="1">
      <c r="A27" s="179" t="s">
        <v>94</v>
      </c>
      <c r="B27" s="63" t="s">
        <v>95</v>
      </c>
      <c r="C27" s="63"/>
      <c r="D27" s="63"/>
      <c r="E27" s="63"/>
      <c r="F27" s="183"/>
      <c r="G27" s="183"/>
      <c r="H27" s="183"/>
      <c r="I27" s="183"/>
      <c r="J27" s="180"/>
      <c r="K27" s="180"/>
      <c r="L27" s="180"/>
      <c r="M27" s="184"/>
    </row>
    <row r="28" spans="1:15" s="61" customFormat="1" ht="20.100000000000001" customHeight="1">
      <c r="A28" s="178" t="s">
        <v>96</v>
      </c>
      <c r="B28" s="63" t="s">
        <v>97</v>
      </c>
      <c r="C28" s="63"/>
      <c r="D28" s="63"/>
      <c r="E28" s="63"/>
      <c r="F28" s="63"/>
      <c r="G28" s="63"/>
      <c r="H28" s="180"/>
      <c r="I28" s="180"/>
      <c r="J28" s="181"/>
      <c r="K28" s="181"/>
      <c r="L28" s="181"/>
      <c r="M28" s="182"/>
    </row>
    <row r="29" spans="1:15" s="61" customFormat="1" ht="20.100000000000001" customHeight="1">
      <c r="A29" s="179" t="s">
        <v>98</v>
      </c>
      <c r="B29" s="471" t="s">
        <v>223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</row>
    <row r="30" spans="1:15" s="71" customFormat="1" ht="20.100000000000001" customHeight="1">
      <c r="A30" s="60"/>
      <c r="B30" s="60"/>
      <c r="C30" s="60"/>
      <c r="D30" s="60"/>
      <c r="E30" s="60"/>
      <c r="F30" s="72"/>
      <c r="G30" s="72"/>
      <c r="H30" s="61"/>
      <c r="I30" s="61"/>
      <c r="J30" s="75"/>
      <c r="K30" s="75"/>
      <c r="L30" s="75"/>
      <c r="M30" s="73"/>
      <c r="N30" s="74"/>
    </row>
    <row r="31" spans="1:15" s="71" customFormat="1" ht="20.100000000000001" customHeight="1">
      <c r="B31" s="72"/>
      <c r="C31" s="72"/>
      <c r="D31" s="72"/>
      <c r="E31" s="72"/>
      <c r="F31" s="72"/>
      <c r="G31" s="72"/>
      <c r="H31" s="61"/>
      <c r="I31" s="61"/>
      <c r="J31" s="75"/>
      <c r="K31" s="75"/>
      <c r="L31" s="75"/>
      <c r="M31" s="73"/>
      <c r="N31" s="74"/>
    </row>
    <row r="32" spans="1:15" s="71" customFormat="1" ht="20.100000000000001" customHeight="1">
      <c r="B32" s="72"/>
      <c r="C32" s="72"/>
      <c r="D32" s="72"/>
      <c r="E32" s="72"/>
      <c r="F32" s="72"/>
      <c r="G32" s="72"/>
      <c r="H32" s="61"/>
      <c r="I32" s="61"/>
      <c r="J32" s="75"/>
      <c r="K32" s="75"/>
      <c r="L32" s="75"/>
      <c r="M32" s="73"/>
      <c r="N32" s="74"/>
    </row>
    <row r="33" spans="2:14" s="71" customFormat="1" ht="20.100000000000001" customHeight="1">
      <c r="B33" s="72"/>
      <c r="C33" s="72"/>
      <c r="D33" s="72"/>
      <c r="E33" s="72"/>
      <c r="F33" s="72"/>
      <c r="G33" s="72"/>
      <c r="H33" s="61"/>
      <c r="I33" s="61"/>
      <c r="J33" s="75"/>
      <c r="K33" s="75"/>
      <c r="L33" s="75"/>
      <c r="M33" s="73"/>
      <c r="N33" s="74"/>
    </row>
    <row r="34" spans="2:14" s="71" customFormat="1" ht="20.100000000000001" customHeight="1">
      <c r="B34" s="72"/>
      <c r="C34" s="72"/>
      <c r="D34" s="72"/>
      <c r="E34" s="72"/>
      <c r="F34" s="72"/>
      <c r="G34" s="72"/>
      <c r="H34" s="61"/>
      <c r="I34" s="61"/>
      <c r="J34" s="75"/>
      <c r="K34" s="75"/>
      <c r="L34" s="75"/>
      <c r="M34" s="73"/>
      <c r="N34" s="74"/>
    </row>
    <row r="35" spans="2:14" s="71" customFormat="1" ht="12" customHeight="1">
      <c r="B35" s="72"/>
      <c r="C35" s="72"/>
      <c r="D35" s="72"/>
      <c r="E35" s="72"/>
      <c r="F35" s="72"/>
      <c r="G35" s="72"/>
      <c r="H35" s="61"/>
      <c r="I35" s="61"/>
      <c r="J35" s="75"/>
      <c r="K35" s="75"/>
      <c r="L35" s="75"/>
      <c r="M35" s="73"/>
      <c r="N35" s="74"/>
    </row>
    <row r="36" spans="2:14" s="71" customFormat="1" ht="12" customHeight="1">
      <c r="B36" s="72"/>
      <c r="C36" s="72"/>
      <c r="D36" s="72"/>
      <c r="E36" s="72"/>
      <c r="F36" s="72"/>
      <c r="G36" s="72"/>
      <c r="H36" s="61"/>
      <c r="I36" s="61"/>
      <c r="J36" s="75"/>
      <c r="K36" s="75"/>
      <c r="L36" s="75"/>
      <c r="M36" s="73"/>
      <c r="N36" s="74"/>
    </row>
    <row r="37" spans="2:14" s="71" customFormat="1" ht="12" customHeight="1">
      <c r="B37" s="72"/>
      <c r="C37" s="72"/>
      <c r="D37" s="72"/>
      <c r="E37" s="72"/>
      <c r="F37" s="72"/>
      <c r="G37" s="72"/>
      <c r="H37" s="61"/>
      <c r="I37" s="61"/>
      <c r="J37" s="75"/>
      <c r="K37" s="75"/>
      <c r="L37" s="75"/>
      <c r="M37" s="73"/>
      <c r="N37" s="74"/>
    </row>
    <row r="38" spans="2:14" s="71" customFormat="1" ht="12" customHeight="1">
      <c r="B38" s="72"/>
      <c r="C38" s="72"/>
      <c r="D38" s="72"/>
      <c r="E38" s="72"/>
      <c r="F38" s="72"/>
      <c r="G38" s="72"/>
      <c r="H38" s="61"/>
      <c r="I38" s="61"/>
      <c r="J38" s="75"/>
      <c r="K38" s="75"/>
      <c r="L38" s="75"/>
      <c r="M38" s="73"/>
      <c r="N38" s="74"/>
    </row>
    <row r="39" spans="2:14" s="71" customFormat="1" ht="12" customHeight="1">
      <c r="B39" s="72"/>
      <c r="C39" s="72"/>
      <c r="D39" s="72"/>
      <c r="E39" s="72"/>
      <c r="F39" s="72"/>
      <c r="G39" s="72"/>
      <c r="H39" s="61"/>
      <c r="I39" s="61"/>
      <c r="J39" s="75"/>
      <c r="K39" s="75"/>
      <c r="L39" s="75"/>
      <c r="M39" s="73"/>
      <c r="N39" s="74"/>
    </row>
    <row r="40" spans="2:14" s="71" customFormat="1" ht="12" customHeight="1">
      <c r="B40" s="72"/>
      <c r="C40" s="72"/>
      <c r="D40" s="72"/>
      <c r="E40" s="72"/>
      <c r="F40" s="72"/>
      <c r="G40" s="72"/>
      <c r="H40" s="61"/>
      <c r="I40" s="61"/>
      <c r="J40" s="75"/>
      <c r="K40" s="75"/>
      <c r="L40" s="75"/>
      <c r="M40" s="73"/>
      <c r="N40" s="74"/>
    </row>
    <row r="41" spans="2:14" s="71" customFormat="1" ht="12" customHeight="1">
      <c r="B41" s="72"/>
      <c r="C41" s="72"/>
      <c r="D41" s="72"/>
      <c r="E41" s="72"/>
      <c r="F41" s="72"/>
      <c r="G41" s="72"/>
      <c r="H41" s="61"/>
      <c r="I41" s="61"/>
      <c r="J41" s="75"/>
      <c r="K41" s="75"/>
      <c r="L41" s="75"/>
      <c r="M41" s="73"/>
      <c r="N41" s="74"/>
    </row>
    <row r="42" spans="2:14" s="71" customFormat="1" ht="12" customHeight="1">
      <c r="B42" s="72"/>
      <c r="C42" s="72"/>
      <c r="D42" s="72"/>
      <c r="E42" s="72"/>
      <c r="F42" s="72"/>
      <c r="G42" s="72"/>
      <c r="H42" s="61"/>
      <c r="I42" s="61"/>
      <c r="J42" s="75"/>
      <c r="K42" s="75"/>
      <c r="L42" s="75"/>
      <c r="M42" s="73"/>
      <c r="N42" s="74"/>
    </row>
    <row r="43" spans="2:14" s="71" customFormat="1" ht="12" customHeight="1">
      <c r="B43" s="72"/>
      <c r="C43" s="72"/>
      <c r="D43" s="72"/>
      <c r="E43" s="72"/>
      <c r="F43" s="72"/>
      <c r="G43" s="72"/>
      <c r="H43" s="61"/>
      <c r="I43" s="61"/>
      <c r="J43" s="75"/>
      <c r="K43" s="75"/>
      <c r="L43" s="75"/>
      <c r="M43" s="73"/>
      <c r="N43" s="74"/>
    </row>
    <row r="44" spans="2:14" s="71" customFormat="1" ht="12" customHeight="1">
      <c r="B44" s="72"/>
      <c r="C44" s="72"/>
      <c r="D44" s="72"/>
      <c r="E44" s="72"/>
      <c r="F44" s="72"/>
      <c r="G44" s="72"/>
      <c r="H44" s="61"/>
      <c r="I44" s="61"/>
      <c r="J44" s="75"/>
      <c r="K44" s="75"/>
      <c r="L44" s="75"/>
      <c r="M44" s="73"/>
      <c r="N44" s="74"/>
    </row>
    <row r="45" spans="2:14" s="71" customFormat="1" ht="12" customHeight="1">
      <c r="B45" s="72"/>
      <c r="C45" s="72"/>
      <c r="D45" s="72"/>
      <c r="E45" s="72"/>
      <c r="F45" s="72"/>
      <c r="G45" s="72"/>
      <c r="H45" s="61"/>
      <c r="I45" s="61"/>
      <c r="J45" s="75"/>
      <c r="K45" s="75"/>
      <c r="L45" s="75"/>
      <c r="M45" s="73"/>
      <c r="N45" s="74"/>
    </row>
    <row r="46" spans="2:14" s="71" customFormat="1" ht="12" customHeight="1">
      <c r="B46" s="72"/>
      <c r="C46" s="72"/>
      <c r="D46" s="72"/>
      <c r="E46" s="72"/>
      <c r="F46" s="72"/>
      <c r="G46" s="72"/>
      <c r="H46" s="61"/>
      <c r="I46" s="61"/>
      <c r="J46" s="75"/>
      <c r="K46" s="75"/>
      <c r="L46" s="75"/>
      <c r="M46" s="73"/>
      <c r="N46" s="74"/>
    </row>
    <row r="47" spans="2:14" s="71" customFormat="1" ht="12" customHeight="1">
      <c r="B47" s="72"/>
      <c r="C47" s="72"/>
      <c r="D47" s="72"/>
      <c r="E47" s="72"/>
      <c r="F47" s="72"/>
      <c r="G47" s="72"/>
      <c r="H47" s="61"/>
      <c r="I47" s="61"/>
      <c r="J47" s="75"/>
      <c r="K47" s="75"/>
      <c r="L47" s="75"/>
      <c r="M47" s="73"/>
      <c r="N47" s="74"/>
    </row>
    <row r="48" spans="2:14" s="71" customFormat="1" ht="12" customHeight="1">
      <c r="B48" s="72"/>
      <c r="C48" s="72"/>
      <c r="D48" s="72"/>
      <c r="E48" s="72"/>
      <c r="F48" s="72"/>
      <c r="G48" s="72"/>
      <c r="H48" s="61"/>
      <c r="I48" s="61"/>
      <c r="J48" s="75"/>
      <c r="K48" s="75"/>
      <c r="L48" s="75"/>
      <c r="M48" s="73"/>
      <c r="N48" s="74"/>
    </row>
    <row r="49" spans="2:14" s="71" customFormat="1" ht="12" customHeight="1">
      <c r="B49" s="72"/>
      <c r="C49" s="72"/>
      <c r="D49" s="72"/>
      <c r="E49" s="72"/>
      <c r="F49" s="72"/>
      <c r="G49" s="72"/>
      <c r="H49" s="61"/>
      <c r="I49" s="61"/>
      <c r="J49" s="75"/>
      <c r="K49" s="75"/>
      <c r="L49" s="75"/>
      <c r="M49" s="73"/>
      <c r="N49" s="74"/>
    </row>
    <row r="50" spans="2:14" s="71" customFormat="1" ht="12" customHeight="1">
      <c r="B50" s="72"/>
      <c r="C50" s="72"/>
      <c r="D50" s="72"/>
      <c r="E50" s="72"/>
      <c r="F50" s="72"/>
      <c r="G50" s="72"/>
      <c r="H50" s="61"/>
      <c r="I50" s="61"/>
      <c r="J50" s="75"/>
      <c r="K50" s="75"/>
      <c r="L50" s="75"/>
      <c r="M50" s="73"/>
      <c r="N50" s="74"/>
    </row>
    <row r="51" spans="2:14" s="71" customFormat="1" ht="12" customHeight="1">
      <c r="B51" s="72"/>
      <c r="C51" s="72"/>
      <c r="D51" s="72"/>
      <c r="E51" s="72"/>
      <c r="F51" s="72"/>
      <c r="G51" s="72"/>
      <c r="H51" s="61"/>
      <c r="I51" s="61"/>
      <c r="J51" s="75"/>
      <c r="K51" s="75"/>
      <c r="L51" s="75"/>
      <c r="M51" s="73"/>
      <c r="N51" s="74"/>
    </row>
    <row r="52" spans="2:14" s="71" customFormat="1" ht="12" customHeight="1">
      <c r="B52" s="72"/>
      <c r="C52" s="72"/>
      <c r="D52" s="72"/>
      <c r="E52" s="72"/>
      <c r="F52" s="72"/>
      <c r="G52" s="72"/>
      <c r="H52" s="61"/>
      <c r="I52" s="61"/>
      <c r="J52" s="75"/>
      <c r="K52" s="75"/>
      <c r="L52" s="75"/>
      <c r="M52" s="73"/>
      <c r="N52" s="74"/>
    </row>
    <row r="53" spans="2:14" s="71" customFormat="1" ht="12" customHeight="1">
      <c r="B53" s="72"/>
      <c r="C53" s="72"/>
      <c r="D53" s="72"/>
      <c r="E53" s="72"/>
      <c r="F53" s="72"/>
      <c r="G53" s="72"/>
      <c r="H53" s="61"/>
      <c r="I53" s="61"/>
      <c r="J53" s="75"/>
      <c r="K53" s="75"/>
      <c r="L53" s="75"/>
      <c r="M53" s="73"/>
      <c r="N53" s="74"/>
    </row>
    <row r="54" spans="2:14" s="71" customFormat="1" ht="12" customHeight="1">
      <c r="B54" s="72"/>
      <c r="C54" s="72"/>
      <c r="D54" s="72"/>
      <c r="E54" s="72"/>
      <c r="F54" s="72"/>
      <c r="G54" s="72"/>
      <c r="H54" s="61"/>
      <c r="I54" s="61"/>
      <c r="J54" s="75"/>
      <c r="K54" s="75"/>
      <c r="L54" s="75"/>
      <c r="M54" s="73"/>
      <c r="N54" s="74"/>
    </row>
    <row r="55" spans="2:14" s="71" customFormat="1" ht="12" customHeight="1">
      <c r="B55" s="72"/>
      <c r="C55" s="72"/>
      <c r="D55" s="72"/>
      <c r="E55" s="72"/>
      <c r="F55" s="72"/>
      <c r="G55" s="72"/>
      <c r="H55" s="61"/>
      <c r="I55" s="61"/>
      <c r="J55" s="75"/>
      <c r="K55" s="75"/>
      <c r="L55" s="75"/>
      <c r="M55" s="73"/>
      <c r="N55" s="74"/>
    </row>
    <row r="56" spans="2:14" s="71" customFormat="1" ht="12" customHeight="1">
      <c r="B56" s="72"/>
      <c r="C56" s="72"/>
      <c r="D56" s="72"/>
      <c r="E56" s="72"/>
      <c r="F56" s="72"/>
      <c r="G56" s="72"/>
      <c r="H56" s="61"/>
      <c r="I56" s="61"/>
      <c r="J56" s="75"/>
      <c r="K56" s="75"/>
      <c r="L56" s="75"/>
      <c r="M56" s="73"/>
      <c r="N56" s="74"/>
    </row>
  </sheetData>
  <mergeCells count="16">
    <mergeCell ref="A20:M20"/>
    <mergeCell ref="B22:M22"/>
    <mergeCell ref="B29:M29"/>
    <mergeCell ref="H3:J3"/>
    <mergeCell ref="K3:K4"/>
    <mergeCell ref="L3:L4"/>
    <mergeCell ref="M3:M4"/>
    <mergeCell ref="A1:C1"/>
    <mergeCell ref="N3:N4"/>
    <mergeCell ref="O3:O4"/>
    <mergeCell ref="A3:A4"/>
    <mergeCell ref="B3:B4"/>
    <mergeCell ref="C3:C4"/>
    <mergeCell ref="D3:D4"/>
    <mergeCell ref="E3:E4"/>
    <mergeCell ref="F3:G3"/>
  </mergeCells>
  <phoneticPr fontId="4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14</vt:i4>
      </vt:variant>
    </vt:vector>
  </HeadingPairs>
  <TitlesOfParts>
    <vt:vector size="31" baseType="lpstr">
      <vt:lpstr>작성요령</vt:lpstr>
      <vt:lpstr>참여업체</vt:lpstr>
      <vt:lpstr>배점기준</vt:lpstr>
      <vt:lpstr>종합</vt:lpstr>
      <vt:lpstr>#1 기술보유,사업수행방법(1,2,3)</vt:lpstr>
      <vt:lpstr>#2 작업 및 직원 투입계획(6)</vt:lpstr>
      <vt:lpstr>직원 투입계획</vt:lpstr>
      <vt:lpstr>#3 핵심전문가 유사실적(7)</vt:lpstr>
      <vt:lpstr>사책(ㅇㅇㅇ)</vt:lpstr>
      <vt:lpstr>도시계획분책(ㅇㅇㅇ)</vt:lpstr>
      <vt:lpstr>토질지질분책(ㅇㅇㅇ)</vt:lpstr>
      <vt:lpstr>도로및공항분책(ㅇㅇㅇ)</vt:lpstr>
      <vt:lpstr>토목구조분책(ㅇㅇㅇ)</vt:lpstr>
      <vt:lpstr>상하수도분책(ㅇㅇㅇ)</vt:lpstr>
      <vt:lpstr>조경계획분책(ㅇㅇㅇ)</vt:lpstr>
      <vt:lpstr>#4 사회적책임(8,9)</vt:lpstr>
      <vt:lpstr>#5 계약신뢰도(9,10,11,12)</vt:lpstr>
      <vt:lpstr>'#1 기술보유,사업수행방법(1,2,3)'!Print_Area</vt:lpstr>
      <vt:lpstr>'#2 작업 및 직원 투입계획(6)'!Print_Area</vt:lpstr>
      <vt:lpstr>'#3 핵심전문가 유사실적(7)'!Print_Area</vt:lpstr>
      <vt:lpstr>'#4 사회적책임(8,9)'!Print_Area</vt:lpstr>
      <vt:lpstr>'#5 계약신뢰도(9,10,11,12)'!Print_Area</vt:lpstr>
      <vt:lpstr>'도로및공항분책(ㅇㅇㅇ)'!Print_Area</vt:lpstr>
      <vt:lpstr>'도시계획분책(ㅇㅇㅇ)'!Print_Area</vt:lpstr>
      <vt:lpstr>'사책(ㅇㅇㅇ)'!Print_Area</vt:lpstr>
      <vt:lpstr>'상하수도분책(ㅇㅇㅇ)'!Print_Area</vt:lpstr>
      <vt:lpstr>'조경계획분책(ㅇㅇㅇ)'!Print_Area</vt:lpstr>
      <vt:lpstr>'직원 투입계획'!Print_Area</vt:lpstr>
      <vt:lpstr>참여업체!Print_Area</vt:lpstr>
      <vt:lpstr>'토목구조분책(ㅇㅇㅇ)'!Print_Area</vt:lpstr>
      <vt:lpstr>'토질지질분책(ㅇㅇㅇ)'!Print_Area</vt:lpstr>
    </vt:vector>
  </TitlesOfParts>
  <Company>LH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100101_PQ평가 지침평가표</dc:title>
  <dc:creator>박광민</dc:creator>
  <cp:lastModifiedBy>구정모</cp:lastModifiedBy>
  <cp:lastPrinted>2023-01-02T11:45:50Z</cp:lastPrinted>
  <dcterms:created xsi:type="dcterms:W3CDTF">2005-06-07T00:13:25Z</dcterms:created>
  <dcterms:modified xsi:type="dcterms:W3CDTF">2023-11-30T10:37:47Z</dcterms:modified>
</cp:coreProperties>
</file>