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현재_통합_문서" defaultThemeVersion="124226"/>
  <mc:AlternateContent xmlns:mc="http://schemas.openxmlformats.org/markup-compatibility/2006">
    <mc:Choice Requires="x15">
      <x15ac:absPath xmlns:x15ac="http://schemas.microsoft.com/office/spreadsheetml/2010/11/ac" url="E:\★심사업무\1.용역종심제\(2024.02.00) 남양주왕숙 공공주택지구 실시설계용역 2구역\0.발주도서협의\20231114 종합심사낙찰제 사전협의 요청[남양주왕숙 실시설계용역 2구역]\공정심사처 검토\"/>
    </mc:Choice>
  </mc:AlternateContent>
  <bookViews>
    <workbookView xWindow="0" yWindow="0" windowWidth="28800" windowHeight="10605" firstSheet="3" activeTab="3"/>
  </bookViews>
  <sheets>
    <sheet name="작성요령" sheetId="61" r:id="rId1"/>
    <sheet name="참여업체" sheetId="19" r:id="rId2"/>
    <sheet name="배점기준" sheetId="18" r:id="rId3"/>
    <sheet name="종합" sheetId="253" r:id="rId4"/>
    <sheet name="LH퇴직자재직확인서" sheetId="264" r:id="rId5"/>
    <sheet name="#1 관리역량(1,2,3)" sheetId="31" r:id="rId6"/>
    <sheet name="부실벌점 현황" sheetId="122" r:id="rId7"/>
    <sheet name="#2 기술역량(4)" sheetId="260" r:id="rId8"/>
    <sheet name="개발(주관사)" sheetId="217" r:id="rId9"/>
    <sheet name="개발(부관사1)" sheetId="229" r:id="rId10"/>
    <sheet name="개발(부관사2)" sheetId="228" r:id="rId11"/>
    <sheet name="개발(부관사3)" sheetId="230" r:id="rId12"/>
    <sheet name="개발(부관사4)" sheetId="231" r:id="rId13"/>
    <sheet name="활용(주관사)" sheetId="218" r:id="rId14"/>
    <sheet name="활용(부관사1)" sheetId="233" r:id="rId15"/>
    <sheet name="활용(부관사2)" sheetId="232" r:id="rId16"/>
    <sheet name="활용(부관사3)" sheetId="234" r:id="rId17"/>
    <sheet name="활용(부관사4)" sheetId="235" r:id="rId18"/>
    <sheet name="#3 기술역량(5,6)" sheetId="261" r:id="rId19"/>
    <sheet name="용역평가결과" sheetId="262" r:id="rId20"/>
    <sheet name="#4 유사용역 수행실적(7,8)" sheetId="9" r:id="rId21"/>
    <sheet name="유사(주관사)" sheetId="219" r:id="rId22"/>
    <sheet name="유사(부관사1)" sheetId="224" r:id="rId23"/>
    <sheet name="유사(부관사2)" sheetId="225" r:id="rId24"/>
    <sheet name="유사(부관사3)" sheetId="226" r:id="rId25"/>
    <sheet name="유사(부관사4)" sheetId="227" r:id="rId26"/>
    <sheet name="전차용역" sheetId="81" r:id="rId27"/>
    <sheet name="#5 계약신뢰도(9,10,11,12)" sheetId="263" r:id="rId28"/>
  </sheets>
  <definedNames>
    <definedName name="_xlnm._FilterDatabase" localSheetId="20" hidden="1">'#4 유사용역 수행실적(7,8)'!$D$3:$J$8</definedName>
    <definedName name="_xlnm._FilterDatabase" localSheetId="27" hidden="1">'#5 계약신뢰도(9,10,11,12)'!$D$3:$J$4</definedName>
    <definedName name="_xlnm.Print_Area" localSheetId="5">'#1 관리역량(1,2,3)'!$A$1:$M$28</definedName>
    <definedName name="_xlnm.Print_Area" localSheetId="18">'#3 기술역량(5,6)'!$A$1:$H$13</definedName>
    <definedName name="_xlnm.Print_Area" localSheetId="20">'#4 유사용역 수행실적(7,8)'!$A$1:$K$21</definedName>
    <definedName name="_xlnm.Print_Area" localSheetId="27">'#5 계약신뢰도(9,10,11,12)'!$A$1:$L$19</definedName>
    <definedName name="_xlnm.Print_Area" localSheetId="4">LH퇴직자재직확인서!$A$1:$M$25</definedName>
    <definedName name="_xlnm.Print_Area" localSheetId="19">용역평가결과!$A$1:$J$24</definedName>
    <definedName name="_xlnm.Print_Area" localSheetId="22">'유사(부관사1)'!$A$1:$N$33</definedName>
    <definedName name="_xlnm.Print_Area" localSheetId="23">'유사(부관사2)'!$A$1:$N$14</definedName>
    <definedName name="_xlnm.Print_Area" localSheetId="24">'유사(부관사3)'!$A$1:$N$20</definedName>
    <definedName name="_xlnm.Print_Area" localSheetId="25">'유사(부관사4)'!$A$1:$N$33</definedName>
    <definedName name="_xlnm.Print_Area" localSheetId="21">'유사(주관사)'!$A$1:$N$29</definedName>
    <definedName name="_xlnm.Print_Area" localSheetId="1">참여업체!$A$1:$I$8</definedName>
    <definedName name="_xlnm.Print_Area" localSheetId="14">'활용(부관사1)'!$A$1:$K$20</definedName>
    <definedName name="_xlnm.Print_Area" localSheetId="15">'활용(부관사2)'!$A$1:$K$16</definedName>
    <definedName name="_xlnm.Print_Area" localSheetId="16">'활용(부관사3)'!$A$1:$K$18</definedName>
    <definedName name="_xlnm.Print_Area" localSheetId="17">'활용(부관사4)'!$A$1:$K$15</definedName>
    <definedName name="_xlnm.Print_Area" localSheetId="13">'활용(주관사)'!$A$1:$K$22</definedName>
  </definedNames>
  <calcPr calcId="162913"/>
</workbook>
</file>

<file path=xl/calcChain.xml><?xml version="1.0" encoding="utf-8"?>
<calcChain xmlns="http://schemas.openxmlformats.org/spreadsheetml/2006/main">
  <c r="F16" i="253" l="1"/>
  <c r="H1" i="218" l="1"/>
  <c r="H1" i="231"/>
  <c r="H1" i="230"/>
  <c r="H1" i="228"/>
  <c r="H1" i="229"/>
  <c r="C60" i="18" l="1"/>
  <c r="E53" i="18"/>
  <c r="I20" i="9" s="1"/>
  <c r="E41" i="18"/>
  <c r="G4" i="261" s="1"/>
  <c r="E23" i="18"/>
  <c r="G5" i="260" s="1"/>
  <c r="E11" i="18"/>
  <c r="L4" i="31" s="1"/>
  <c r="E9" i="18"/>
  <c r="F4" i="31" s="1"/>
  <c r="F15" i="253" l="1"/>
  <c r="F13" i="253"/>
  <c r="F12" i="253"/>
  <c r="F7" i="253"/>
  <c r="F6" i="253"/>
  <c r="J11" i="263"/>
  <c r="F14" i="253" s="1"/>
  <c r="F13" i="261"/>
  <c r="F12" i="261"/>
  <c r="F11" i="261"/>
  <c r="F10" i="261"/>
  <c r="F9" i="261"/>
  <c r="J22" i="262"/>
  <c r="D13" i="261" s="1"/>
  <c r="B22" i="262"/>
  <c r="J16" i="262"/>
  <c r="D12" i="261" s="1"/>
  <c r="B16" i="262"/>
  <c r="J13" i="262"/>
  <c r="D11" i="261" s="1"/>
  <c r="B13" i="262"/>
  <c r="J9" i="262"/>
  <c r="D10" i="261" s="1"/>
  <c r="B9" i="262"/>
  <c r="J3" i="262"/>
  <c r="D9" i="261" s="1"/>
  <c r="B3" i="262"/>
  <c r="I43" i="18"/>
  <c r="H43" i="18"/>
  <c r="G43" i="18"/>
  <c r="F43" i="18"/>
  <c r="E43" i="18"/>
  <c r="B13" i="261"/>
  <c r="B12" i="261"/>
  <c r="B11" i="261"/>
  <c r="B10" i="261"/>
  <c r="B9" i="261"/>
  <c r="F9" i="253"/>
  <c r="D1" i="235"/>
  <c r="H1" i="235"/>
  <c r="D1" i="234"/>
  <c r="H1" i="234"/>
  <c r="D1" i="232"/>
  <c r="H1" i="232"/>
  <c r="D1" i="233"/>
  <c r="H1" i="233"/>
  <c r="J5" i="234"/>
  <c r="J4" i="234"/>
  <c r="J3" i="234"/>
  <c r="J4" i="232"/>
  <c r="J3" i="232"/>
  <c r="G43" i="260"/>
  <c r="G42" i="260"/>
  <c r="E42" i="260"/>
  <c r="G41" i="260"/>
  <c r="E41" i="260"/>
  <c r="G40" i="260"/>
  <c r="E40" i="260"/>
  <c r="G39" i="260"/>
  <c r="E39" i="260"/>
  <c r="N15" i="260"/>
  <c r="N14" i="260"/>
  <c r="N13" i="260"/>
  <c r="H26" i="260" s="1"/>
  <c r="I41" i="260" s="1"/>
  <c r="N12" i="260"/>
  <c r="N11" i="260"/>
  <c r="J17" i="231"/>
  <c r="J16" i="231"/>
  <c r="J15" i="231"/>
  <c r="J14" i="231"/>
  <c r="J13" i="231"/>
  <c r="J12" i="231"/>
  <c r="J10" i="231"/>
  <c r="J9" i="231"/>
  <c r="J8" i="231"/>
  <c r="J7" i="231"/>
  <c r="J6" i="231"/>
  <c r="J4" i="231"/>
  <c r="J3" i="231"/>
  <c r="J7" i="230"/>
  <c r="J6" i="230"/>
  <c r="J5" i="230"/>
  <c r="J4" i="230"/>
  <c r="J3" i="230"/>
  <c r="J22" i="228"/>
  <c r="J21" i="228"/>
  <c r="J20" i="228"/>
  <c r="J19" i="228"/>
  <c r="J18" i="228"/>
  <c r="J17" i="228"/>
  <c r="J16" i="228"/>
  <c r="J15" i="228"/>
  <c r="J14" i="228"/>
  <c r="J13" i="228"/>
  <c r="J12" i="228"/>
  <c r="J11" i="228"/>
  <c r="J10" i="228"/>
  <c r="J9" i="228"/>
  <c r="J8" i="228"/>
  <c r="J7" i="228"/>
  <c r="J6" i="228"/>
  <c r="J5" i="228"/>
  <c r="J17" i="229"/>
  <c r="J16" i="229"/>
  <c r="J15" i="229"/>
  <c r="J14" i="229"/>
  <c r="J13" i="229"/>
  <c r="J12" i="229"/>
  <c r="J11" i="229"/>
  <c r="J10" i="229"/>
  <c r="J8" i="229"/>
  <c r="J7" i="229"/>
  <c r="J6" i="229"/>
  <c r="J5" i="229"/>
  <c r="J4" i="229"/>
  <c r="J3" i="229"/>
  <c r="J8" i="217"/>
  <c r="B15" i="260"/>
  <c r="B14" i="260"/>
  <c r="B13" i="260"/>
  <c r="B26" i="260" s="1"/>
  <c r="B41" i="260" s="1"/>
  <c r="B12" i="260"/>
  <c r="C1" i="229" s="1"/>
  <c r="B11" i="260"/>
  <c r="D1" i="218" s="1"/>
  <c r="K15" i="260"/>
  <c r="J15" i="260"/>
  <c r="L15" i="260" s="1"/>
  <c r="E15" i="260"/>
  <c r="K14" i="260"/>
  <c r="J14" i="260"/>
  <c r="L14" i="260" s="1"/>
  <c r="G14" i="260"/>
  <c r="F14" i="260"/>
  <c r="E14" i="260"/>
  <c r="C1" i="230"/>
  <c r="K13" i="260"/>
  <c r="J13" i="260"/>
  <c r="F13" i="260"/>
  <c r="E13" i="260"/>
  <c r="C13" i="260"/>
  <c r="H23" i="260"/>
  <c r="I40" i="260" s="1"/>
  <c r="K12" i="260"/>
  <c r="J12" i="260"/>
  <c r="L12" i="260" s="1"/>
  <c r="F12" i="260"/>
  <c r="E12" i="260"/>
  <c r="K11" i="260"/>
  <c r="J11" i="260"/>
  <c r="L11" i="260" s="1"/>
  <c r="G11" i="260"/>
  <c r="E11" i="260"/>
  <c r="C11" i="260"/>
  <c r="J6" i="217"/>
  <c r="J5" i="217"/>
  <c r="J3" i="217"/>
  <c r="H1" i="217"/>
  <c r="H3" i="217" s="1"/>
  <c r="B32" i="260"/>
  <c r="B43" i="260" s="1"/>
  <c r="C1" i="217"/>
  <c r="F34" i="260"/>
  <c r="F33" i="260"/>
  <c r="F32" i="260"/>
  <c r="F31" i="260"/>
  <c r="F30" i="260"/>
  <c r="F29" i="260"/>
  <c r="F28" i="260"/>
  <c r="F27" i="260"/>
  <c r="F26" i="260"/>
  <c r="F25" i="260"/>
  <c r="F24" i="260"/>
  <c r="F23" i="260"/>
  <c r="F22" i="260"/>
  <c r="F21" i="260"/>
  <c r="F20" i="260"/>
  <c r="F4" i="253"/>
  <c r="F3" i="253"/>
  <c r="I24" i="31"/>
  <c r="H24" i="31"/>
  <c r="G24" i="31"/>
  <c r="I23" i="31"/>
  <c r="H23" i="31"/>
  <c r="G23" i="31"/>
  <c r="I22" i="31"/>
  <c r="H22" i="31"/>
  <c r="G22" i="31"/>
  <c r="I21" i="31"/>
  <c r="H21" i="31"/>
  <c r="G21" i="31"/>
  <c r="I20" i="31"/>
  <c r="H20" i="31"/>
  <c r="G20" i="31"/>
  <c r="G11" i="31"/>
  <c r="E9" i="261" l="1"/>
  <c r="E11" i="261"/>
  <c r="E13" i="261"/>
  <c r="E10" i="261"/>
  <c r="E12" i="261"/>
  <c r="L13" i="260"/>
  <c r="M11" i="260" s="1"/>
  <c r="H14" i="260"/>
  <c r="G26" i="260"/>
  <c r="G29" i="260"/>
  <c r="G23" i="260"/>
  <c r="B23" i="260"/>
  <c r="B40" i="260" s="1"/>
  <c r="C1" i="231"/>
  <c r="B29" i="260"/>
  <c r="B42" i="260" s="1"/>
  <c r="C1" i="228"/>
  <c r="H32" i="260"/>
  <c r="I43" i="260" s="1"/>
  <c r="G20" i="260"/>
  <c r="G32" i="260"/>
  <c r="H20" i="260"/>
  <c r="I39" i="260" s="1"/>
  <c r="H29" i="260"/>
  <c r="I42" i="260" s="1"/>
  <c r="B20" i="260"/>
  <c r="B39" i="260" s="1"/>
  <c r="H39" i="260" l="1"/>
  <c r="G9" i="261"/>
  <c r="F10" i="253" s="1"/>
  <c r="I20" i="260"/>
  <c r="G15" i="31" l="1"/>
  <c r="G14" i="31"/>
  <c r="G13" i="31"/>
  <c r="G12" i="31"/>
  <c r="F15" i="31"/>
  <c r="F14" i="31"/>
  <c r="F13" i="31"/>
  <c r="F12" i="31"/>
  <c r="F11" i="31"/>
  <c r="F23" i="122"/>
  <c r="F22" i="122"/>
  <c r="F21" i="122"/>
  <c r="F20" i="122"/>
  <c r="F19" i="122"/>
  <c r="F18" i="122"/>
  <c r="F17" i="122"/>
  <c r="F16" i="122"/>
  <c r="F15" i="122"/>
  <c r="F14" i="122"/>
  <c r="F13" i="122"/>
  <c r="F9" i="122"/>
  <c r="F8" i="122"/>
  <c r="F7" i="122"/>
  <c r="F6" i="122"/>
  <c r="F5" i="122"/>
  <c r="I15" i="31" l="1"/>
  <c r="I14" i="31"/>
  <c r="I13" i="31"/>
  <c r="I12" i="31"/>
  <c r="I11" i="31"/>
  <c r="I3" i="218" l="1"/>
  <c r="G4" i="9" l="1"/>
  <c r="K5" i="219" l="1"/>
  <c r="G10" i="9"/>
  <c r="J5" i="225"/>
  <c r="J6" i="225"/>
  <c r="J7" i="225"/>
  <c r="J8" i="225"/>
  <c r="J9" i="225"/>
  <c r="J10" i="225"/>
  <c r="J11" i="225"/>
  <c r="J12" i="225"/>
  <c r="J13" i="225"/>
  <c r="J6" i="227"/>
  <c r="K6" i="227"/>
  <c r="L6" i="227"/>
  <c r="M6" i="227" s="1"/>
  <c r="J7" i="227"/>
  <c r="L7" i="227" s="1"/>
  <c r="M7" i="227" s="1"/>
  <c r="J8" i="227"/>
  <c r="L8" i="227" s="1"/>
  <c r="M8" i="227" s="1"/>
  <c r="J9" i="227"/>
  <c r="K9" i="227" s="1"/>
  <c r="J10" i="227"/>
  <c r="K10" i="227"/>
  <c r="L10" i="227"/>
  <c r="M10" i="227" s="1"/>
  <c r="J11" i="227"/>
  <c r="L11" i="227" s="1"/>
  <c r="M11" i="227" s="1"/>
  <c r="J12" i="227"/>
  <c r="L12" i="227" s="1"/>
  <c r="M12" i="227" s="1"/>
  <c r="J13" i="227"/>
  <c r="K13" i="227"/>
  <c r="L13" i="227"/>
  <c r="M13" i="227" s="1"/>
  <c r="J14" i="227"/>
  <c r="K14" i="227" s="1"/>
  <c r="L14" i="227"/>
  <c r="M14" i="227" s="1"/>
  <c r="J15" i="227"/>
  <c r="L15" i="227" s="1"/>
  <c r="M15" i="227" s="1"/>
  <c r="K15" i="227"/>
  <c r="J16" i="227"/>
  <c r="L16" i="227" s="1"/>
  <c r="M16" i="227" s="1"/>
  <c r="K16" i="227"/>
  <c r="J17" i="227"/>
  <c r="L17" i="227" s="1"/>
  <c r="M17" i="227" s="1"/>
  <c r="J18" i="227"/>
  <c r="K18" i="227" s="1"/>
  <c r="J19" i="227"/>
  <c r="L19" i="227" s="1"/>
  <c r="M19" i="227" s="1"/>
  <c r="K19" i="227"/>
  <c r="J20" i="227"/>
  <c r="L20" i="227" s="1"/>
  <c r="M20" i="227" s="1"/>
  <c r="K20" i="227"/>
  <c r="J21" i="227"/>
  <c r="K21" i="227"/>
  <c r="L21" i="227"/>
  <c r="M21" i="227" s="1"/>
  <c r="J22" i="227"/>
  <c r="K22" i="227"/>
  <c r="L22" i="227"/>
  <c r="M22" i="227" s="1"/>
  <c r="J23" i="227"/>
  <c r="L23" i="227" s="1"/>
  <c r="M23" i="227" s="1"/>
  <c r="K23" i="227"/>
  <c r="J24" i="227"/>
  <c r="L24" i="227" s="1"/>
  <c r="M24" i="227" s="1"/>
  <c r="J25" i="227"/>
  <c r="K25" i="227" s="1"/>
  <c r="L25" i="227"/>
  <c r="M25" i="227" s="1"/>
  <c r="J26" i="227"/>
  <c r="K26" i="227"/>
  <c r="L26" i="227"/>
  <c r="M26" i="227" s="1"/>
  <c r="J27" i="227"/>
  <c r="L27" i="227" s="1"/>
  <c r="M27" i="227" s="1"/>
  <c r="K27" i="227"/>
  <c r="J28" i="227"/>
  <c r="L28" i="227" s="1"/>
  <c r="M28" i="227" s="1"/>
  <c r="K28" i="227"/>
  <c r="J29" i="227"/>
  <c r="K29" i="227" s="1"/>
  <c r="J30" i="227"/>
  <c r="K30" i="227" s="1"/>
  <c r="L30" i="227"/>
  <c r="M30" i="227" s="1"/>
  <c r="J31" i="227"/>
  <c r="L31" i="227" s="1"/>
  <c r="M31" i="227" s="1"/>
  <c r="K31" i="227"/>
  <c r="J32" i="227"/>
  <c r="K32" i="227"/>
  <c r="L32" i="227"/>
  <c r="M32" i="227" s="1"/>
  <c r="J4" i="235"/>
  <c r="J7" i="235"/>
  <c r="I7" i="235"/>
  <c r="H7" i="235"/>
  <c r="J6" i="235"/>
  <c r="I6" i="235"/>
  <c r="H6" i="235"/>
  <c r="H4" i="235"/>
  <c r="I4" i="235"/>
  <c r="H5" i="235"/>
  <c r="I5" i="235"/>
  <c r="J5" i="235"/>
  <c r="H8" i="235"/>
  <c r="I8" i="235"/>
  <c r="H9" i="235"/>
  <c r="I9" i="235"/>
  <c r="J9" i="235"/>
  <c r="H10" i="235"/>
  <c r="I10" i="235"/>
  <c r="J10" i="235"/>
  <c r="J5" i="231"/>
  <c r="C15" i="260" s="1"/>
  <c r="J18" i="231"/>
  <c r="F15" i="260" s="1"/>
  <c r="H17" i="231"/>
  <c r="H16" i="231"/>
  <c r="H15" i="231"/>
  <c r="H14" i="231"/>
  <c r="H13" i="231"/>
  <c r="H12" i="231"/>
  <c r="H10" i="231"/>
  <c r="H9" i="231"/>
  <c r="H8" i="231"/>
  <c r="H7" i="231"/>
  <c r="H6" i="231"/>
  <c r="H4" i="231"/>
  <c r="H3" i="231"/>
  <c r="L9" i="227" l="1"/>
  <c r="M9" i="227" s="1"/>
  <c r="K8" i="227"/>
  <c r="K17" i="227"/>
  <c r="K7" i="227"/>
  <c r="K24" i="227"/>
  <c r="L18" i="227"/>
  <c r="M18" i="227" s="1"/>
  <c r="K12" i="227"/>
  <c r="L29" i="227"/>
  <c r="M29" i="227" s="1"/>
  <c r="K11" i="227"/>
  <c r="J8" i="235"/>
  <c r="H4" i="230" l="1"/>
  <c r="K14" i="219" l="1"/>
  <c r="J24" i="219"/>
  <c r="L24" i="219" s="1"/>
  <c r="M24" i="219" s="1"/>
  <c r="L14" i="219"/>
  <c r="M14" i="219" s="1"/>
  <c r="J14" i="219"/>
  <c r="J5" i="219"/>
  <c r="L5" i="219" s="1"/>
  <c r="M5" i="219" s="1"/>
  <c r="L10" i="225"/>
  <c r="M10" i="225" s="1"/>
  <c r="K10" i="225"/>
  <c r="K24" i="219" l="1"/>
  <c r="K29" i="219" s="1"/>
  <c r="H22" i="228" l="1"/>
  <c r="H21" i="228"/>
  <c r="H20" i="228"/>
  <c r="H19" i="228"/>
  <c r="H18" i="228"/>
  <c r="H17" i="228"/>
  <c r="H16" i="228"/>
  <c r="H15" i="228"/>
  <c r="H14" i="228"/>
  <c r="H13" i="228"/>
  <c r="H12" i="228"/>
  <c r="H11" i="228"/>
  <c r="H10" i="228"/>
  <c r="H9" i="228"/>
  <c r="H8" i="228"/>
  <c r="H7" i="228"/>
  <c r="H6" i="228"/>
  <c r="H5" i="228"/>
  <c r="H3" i="230" l="1"/>
  <c r="H7" i="230"/>
  <c r="H6" i="230"/>
  <c r="H5" i="230"/>
  <c r="F9" i="9" l="1"/>
  <c r="K28" i="219" l="1"/>
  <c r="J27" i="219" l="1"/>
  <c r="L27" i="219" s="1"/>
  <c r="M27" i="219" s="1"/>
  <c r="K27" i="219" l="1"/>
  <c r="H17" i="229"/>
  <c r="H16" i="229"/>
  <c r="H15" i="229"/>
  <c r="H14" i="229"/>
  <c r="H13" i="229"/>
  <c r="H12" i="229"/>
  <c r="H11" i="229"/>
  <c r="H10" i="229"/>
  <c r="H8" i="229"/>
  <c r="H7" i="229"/>
  <c r="H6" i="229"/>
  <c r="H5" i="229"/>
  <c r="H4" i="229"/>
  <c r="H3" i="229"/>
  <c r="L12" i="225" l="1"/>
  <c r="M12" i="225" s="1"/>
  <c r="K13" i="225"/>
  <c r="L11" i="225"/>
  <c r="M11" i="225" s="1"/>
  <c r="L9" i="225"/>
  <c r="M9" i="225" s="1"/>
  <c r="L8" i="225"/>
  <c r="M8" i="225" s="1"/>
  <c r="L7" i="225"/>
  <c r="M7" i="225" s="1"/>
  <c r="L13" i="225" l="1"/>
  <c r="M13" i="225" s="1"/>
  <c r="K12" i="225"/>
  <c r="K11" i="225"/>
  <c r="K9" i="225"/>
  <c r="K8" i="225"/>
  <c r="K7" i="225"/>
  <c r="J32" i="224"/>
  <c r="L32" i="224" s="1"/>
  <c r="M32" i="224" s="1"/>
  <c r="J31" i="224"/>
  <c r="L31" i="224" s="1"/>
  <c r="M31" i="224" s="1"/>
  <c r="J30" i="224"/>
  <c r="L30" i="224" s="1"/>
  <c r="M30" i="224" s="1"/>
  <c r="J27" i="224"/>
  <c r="L27" i="224" s="1"/>
  <c r="M27" i="224" s="1"/>
  <c r="J28" i="224"/>
  <c r="K28" i="224" s="1"/>
  <c r="J26" i="224"/>
  <c r="L26" i="224" s="1"/>
  <c r="M26" i="224" s="1"/>
  <c r="J25" i="224"/>
  <c r="L25" i="224" s="1"/>
  <c r="M25" i="224" s="1"/>
  <c r="J24" i="224"/>
  <c r="L24" i="224" s="1"/>
  <c r="M24" i="224" s="1"/>
  <c r="J23" i="224"/>
  <c r="L23" i="224" s="1"/>
  <c r="M23" i="224" s="1"/>
  <c r="K32" i="224" l="1"/>
  <c r="K31" i="224"/>
  <c r="K30" i="224"/>
  <c r="K27" i="224"/>
  <c r="L28" i="224"/>
  <c r="M28" i="224" s="1"/>
  <c r="K26" i="224"/>
  <c r="K25" i="224"/>
  <c r="K24" i="224"/>
  <c r="K23" i="224"/>
  <c r="H8" i="217" l="1"/>
  <c r="I16" i="218" l="1"/>
  <c r="H16" i="218"/>
  <c r="J16" i="218" s="1"/>
  <c r="J7" i="226" l="1"/>
  <c r="K7" i="226"/>
  <c r="L7" i="226"/>
  <c r="M7" i="226" s="1"/>
  <c r="J8" i="226"/>
  <c r="K8" i="226" s="1"/>
  <c r="J9" i="226"/>
  <c r="K9" i="226"/>
  <c r="L9" i="226"/>
  <c r="M9" i="226" s="1"/>
  <c r="J10" i="226"/>
  <c r="K10" i="226"/>
  <c r="L10" i="226"/>
  <c r="M10" i="226" s="1"/>
  <c r="J11" i="226"/>
  <c r="K11" i="226" s="1"/>
  <c r="L11" i="226"/>
  <c r="M11" i="226" s="1"/>
  <c r="J12" i="226"/>
  <c r="K12" i="226"/>
  <c r="L12" i="226"/>
  <c r="M12" i="226" s="1"/>
  <c r="J13" i="226"/>
  <c r="K13" i="226"/>
  <c r="L13" i="226"/>
  <c r="M13" i="226" s="1"/>
  <c r="J14" i="226"/>
  <c r="L14" i="226" s="1"/>
  <c r="M14" i="226" s="1"/>
  <c r="J15" i="226"/>
  <c r="K15" i="226"/>
  <c r="L15" i="226"/>
  <c r="M15" i="226" s="1"/>
  <c r="J16" i="226"/>
  <c r="K16" i="226" s="1"/>
  <c r="J17" i="226"/>
  <c r="K17" i="226"/>
  <c r="L17" i="226"/>
  <c r="M17" i="226" s="1"/>
  <c r="J18" i="226"/>
  <c r="K18" i="226"/>
  <c r="L18" i="226"/>
  <c r="M18" i="226" s="1"/>
  <c r="J19" i="226"/>
  <c r="K19" i="226"/>
  <c r="L19" i="226"/>
  <c r="M19" i="226" s="1"/>
  <c r="J8" i="230" l="1"/>
  <c r="C14" i="260" s="1"/>
  <c r="L16" i="226"/>
  <c r="M16" i="226" s="1"/>
  <c r="K14" i="226"/>
  <c r="L8" i="226"/>
  <c r="M8" i="226" s="1"/>
  <c r="G12" i="9" l="1"/>
  <c r="J20" i="231" l="1"/>
  <c r="J11" i="231"/>
  <c r="G15" i="260" s="1"/>
  <c r="H15" i="260" s="1"/>
  <c r="J16" i="234" l="1"/>
  <c r="J14" i="230"/>
  <c r="J5" i="226"/>
  <c r="L5" i="226" s="1"/>
  <c r="M5" i="226" s="1"/>
  <c r="J6" i="226"/>
  <c r="L6" i="226" s="1"/>
  <c r="M6" i="226" s="1"/>
  <c r="K6" i="226" l="1"/>
  <c r="K5" i="226"/>
  <c r="J9" i="229"/>
  <c r="C12" i="260" s="1"/>
  <c r="D11" i="260" s="1"/>
  <c r="I17" i="218" l="1"/>
  <c r="H17" i="218"/>
  <c r="I15" i="218"/>
  <c r="J15" i="218" s="1"/>
  <c r="H15" i="218"/>
  <c r="I14" i="218"/>
  <c r="H14" i="218"/>
  <c r="I13" i="218"/>
  <c r="H13" i="218"/>
  <c r="J13" i="218" s="1"/>
  <c r="I12" i="218"/>
  <c r="H12" i="218"/>
  <c r="J12" i="218" s="1"/>
  <c r="I11" i="218"/>
  <c r="H11" i="218"/>
  <c r="I10" i="218"/>
  <c r="H10" i="218"/>
  <c r="J10" i="218" l="1"/>
  <c r="J17" i="218"/>
  <c r="J14" i="218"/>
  <c r="J11" i="218"/>
  <c r="R26" i="219" l="1"/>
  <c r="J26" i="219"/>
  <c r="L26" i="219" s="1"/>
  <c r="M26" i="219" s="1"/>
  <c r="R23" i="219"/>
  <c r="J23" i="219"/>
  <c r="K23" i="219" s="1"/>
  <c r="R21" i="219"/>
  <c r="J21" i="219"/>
  <c r="K21" i="219" s="1"/>
  <c r="R18" i="219"/>
  <c r="J18" i="219"/>
  <c r="L18" i="219" s="1"/>
  <c r="M18" i="219" s="1"/>
  <c r="R19" i="219"/>
  <c r="J19" i="219"/>
  <c r="L19" i="219" s="1"/>
  <c r="M19" i="219" s="1"/>
  <c r="J17" i="219"/>
  <c r="K17" i="219" s="1"/>
  <c r="J16" i="219"/>
  <c r="K16" i="219" s="1"/>
  <c r="R12" i="219"/>
  <c r="J12" i="219"/>
  <c r="L12" i="219" s="1"/>
  <c r="M12" i="219" s="1"/>
  <c r="R11" i="219"/>
  <c r="J11" i="219"/>
  <c r="K11" i="219" s="1"/>
  <c r="R13" i="219"/>
  <c r="J13" i="219"/>
  <c r="L13" i="219" s="1"/>
  <c r="M13" i="219" s="1"/>
  <c r="R15" i="219"/>
  <c r="J15" i="219"/>
  <c r="K15" i="219" s="1"/>
  <c r="K26" i="219" l="1"/>
  <c r="L23" i="219"/>
  <c r="M23" i="219" s="1"/>
  <c r="L21" i="219"/>
  <c r="M21" i="219" s="1"/>
  <c r="K18" i="219"/>
  <c r="K19" i="219"/>
  <c r="L17" i="219"/>
  <c r="M17" i="219" s="1"/>
  <c r="L16" i="219"/>
  <c r="M16" i="219" s="1"/>
  <c r="L11" i="219"/>
  <c r="M11" i="219" s="1"/>
  <c r="K12" i="219"/>
  <c r="K13" i="219"/>
  <c r="L15" i="219"/>
  <c r="M15" i="219" s="1"/>
  <c r="I13" i="233" l="1"/>
  <c r="H13" i="233"/>
  <c r="J13" i="233" s="1"/>
  <c r="I12" i="233"/>
  <c r="H12" i="233"/>
  <c r="I11" i="233"/>
  <c r="H11" i="233"/>
  <c r="I10" i="233"/>
  <c r="H10" i="233"/>
  <c r="J10" i="233" s="1"/>
  <c r="I9" i="233"/>
  <c r="H9" i="233"/>
  <c r="J9" i="233" s="1"/>
  <c r="I8" i="233"/>
  <c r="H8" i="233"/>
  <c r="I7" i="233"/>
  <c r="H7" i="233"/>
  <c r="J20" i="229"/>
  <c r="J8" i="233" l="1"/>
  <c r="J7" i="233"/>
  <c r="J11" i="233"/>
  <c r="J12" i="233"/>
  <c r="I11" i="232" l="1"/>
  <c r="J11" i="232" s="1"/>
  <c r="H11" i="232"/>
  <c r="I10" i="232"/>
  <c r="H10" i="232"/>
  <c r="R13" i="225"/>
  <c r="R12" i="225"/>
  <c r="R11" i="225"/>
  <c r="R9" i="225"/>
  <c r="R8" i="225"/>
  <c r="R7" i="225"/>
  <c r="R6" i="225"/>
  <c r="K6" i="225"/>
  <c r="R5" i="225"/>
  <c r="L5" i="225"/>
  <c r="M5" i="225" s="1"/>
  <c r="J10" i="232" l="1"/>
  <c r="L6" i="225"/>
  <c r="M6" i="225" s="1"/>
  <c r="K5" i="225"/>
  <c r="I12" i="235" l="1"/>
  <c r="H12" i="235"/>
  <c r="J12" i="235" s="1"/>
  <c r="J13" i="235" s="1"/>
  <c r="E43" i="260" s="1"/>
  <c r="F39" i="260" s="1"/>
  <c r="J15" i="31"/>
  <c r="J14" i="31"/>
  <c r="J13" i="31"/>
  <c r="J12" i="31"/>
  <c r="J11" i="31"/>
  <c r="J5" i="227"/>
  <c r="L5" i="227" s="1"/>
  <c r="M5" i="227" s="1"/>
  <c r="R32" i="227"/>
  <c r="R31" i="227"/>
  <c r="R5" i="227"/>
  <c r="K5" i="227" l="1"/>
  <c r="R28" i="219" l="1"/>
  <c r="J28" i="219"/>
  <c r="L28" i="219" s="1"/>
  <c r="M28" i="219" s="1"/>
  <c r="J6" i="219" l="1"/>
  <c r="K6" i="219" s="1"/>
  <c r="J7" i="219"/>
  <c r="L7" i="219" s="1"/>
  <c r="M7" i="219" s="1"/>
  <c r="J8" i="219"/>
  <c r="L8" i="219" s="1"/>
  <c r="M8" i="219" s="1"/>
  <c r="J9" i="219"/>
  <c r="L9" i="219" s="1"/>
  <c r="M9" i="219" s="1"/>
  <c r="J10" i="219"/>
  <c r="K10" i="219" s="1"/>
  <c r="J20" i="219"/>
  <c r="L20" i="219" s="1"/>
  <c r="M20" i="219" s="1"/>
  <c r="J22" i="219"/>
  <c r="L22" i="219" s="1"/>
  <c r="M22" i="219" s="1"/>
  <c r="J25" i="219"/>
  <c r="L25" i="219" s="1"/>
  <c r="M25" i="219" s="1"/>
  <c r="K22" i="219" l="1"/>
  <c r="K20" i="219"/>
  <c r="K7" i="219"/>
  <c r="K8" i="219"/>
  <c r="L10" i="219"/>
  <c r="M10" i="219" s="1"/>
  <c r="K25" i="219"/>
  <c r="K9" i="219"/>
  <c r="L6" i="219"/>
  <c r="M6" i="219" s="1"/>
  <c r="J23" i="228" l="1"/>
  <c r="G13" i="260" s="1"/>
  <c r="H13" i="260" s="1"/>
  <c r="J7" i="217" l="1"/>
  <c r="J4" i="228"/>
  <c r="I10" i="234" l="1"/>
  <c r="H10" i="234"/>
  <c r="J10" i="234" s="1"/>
  <c r="I9" i="234"/>
  <c r="H9" i="234"/>
  <c r="I8" i="234"/>
  <c r="H8" i="234"/>
  <c r="I7" i="234"/>
  <c r="H7" i="234"/>
  <c r="I6" i="234"/>
  <c r="H6" i="234"/>
  <c r="I5" i="234"/>
  <c r="H5" i="234"/>
  <c r="J6" i="234" l="1"/>
  <c r="J9" i="234"/>
  <c r="J7" i="234"/>
  <c r="J8" i="234"/>
  <c r="J18" i="229" l="1"/>
  <c r="G12" i="260" s="1"/>
  <c r="H12" i="260" s="1"/>
  <c r="I9" i="232" l="1"/>
  <c r="H9" i="232"/>
  <c r="I8" i="232"/>
  <c r="H8" i="232"/>
  <c r="I7" i="232"/>
  <c r="H7" i="232"/>
  <c r="I6" i="232"/>
  <c r="H6" i="232"/>
  <c r="I5" i="232"/>
  <c r="H5" i="232"/>
  <c r="I4" i="232"/>
  <c r="H4" i="232"/>
  <c r="J7" i="232" l="1"/>
  <c r="J8" i="232"/>
  <c r="J5" i="232"/>
  <c r="J9" i="232"/>
  <c r="J6" i="232"/>
  <c r="R18" i="224" l="1"/>
  <c r="J18" i="224"/>
  <c r="K18" i="224" s="1"/>
  <c r="R17" i="224"/>
  <c r="J17" i="224"/>
  <c r="K17" i="224" s="1"/>
  <c r="R16" i="224"/>
  <c r="J16" i="224"/>
  <c r="L16" i="224" s="1"/>
  <c r="M16" i="224" s="1"/>
  <c r="R15" i="224"/>
  <c r="J15" i="224"/>
  <c r="K15" i="224" s="1"/>
  <c r="R14" i="224"/>
  <c r="J14" i="224"/>
  <c r="L14" i="224" s="1"/>
  <c r="M14" i="224" s="1"/>
  <c r="R13" i="224"/>
  <c r="J13" i="224"/>
  <c r="L13" i="224" s="1"/>
  <c r="M13" i="224" s="1"/>
  <c r="R12" i="224"/>
  <c r="J12" i="224"/>
  <c r="L12" i="224" s="1"/>
  <c r="M12" i="224" s="1"/>
  <c r="R11" i="224"/>
  <c r="J11" i="224"/>
  <c r="L11" i="224" s="1"/>
  <c r="M11" i="224" s="1"/>
  <c r="R10" i="224"/>
  <c r="J10" i="224"/>
  <c r="K10" i="224" s="1"/>
  <c r="R9" i="224"/>
  <c r="J9" i="224"/>
  <c r="L9" i="224" s="1"/>
  <c r="M9" i="224" s="1"/>
  <c r="R8" i="224"/>
  <c r="J8" i="224"/>
  <c r="L8" i="224" s="1"/>
  <c r="M8" i="224" s="1"/>
  <c r="R7" i="224"/>
  <c r="J7" i="224"/>
  <c r="L7" i="224" s="1"/>
  <c r="M7" i="224" s="1"/>
  <c r="R6" i="224"/>
  <c r="J6" i="224"/>
  <c r="L6" i="224" s="1"/>
  <c r="M6" i="224" s="1"/>
  <c r="L15" i="224" l="1"/>
  <c r="M15" i="224" s="1"/>
  <c r="K7" i="224"/>
  <c r="L10" i="224"/>
  <c r="M10" i="224" s="1"/>
  <c r="K8" i="224"/>
  <c r="L18" i="224"/>
  <c r="M18" i="224" s="1"/>
  <c r="K12" i="224"/>
  <c r="K9" i="224"/>
  <c r="K6" i="224"/>
  <c r="K14" i="224"/>
  <c r="L17" i="224"/>
  <c r="M17" i="224" s="1"/>
  <c r="K11" i="224"/>
  <c r="K16" i="224"/>
  <c r="K13" i="224"/>
  <c r="J4" i="219" l="1"/>
  <c r="R25" i="219"/>
  <c r="R6" i="219"/>
  <c r="J11" i="217" l="1"/>
  <c r="H4" i="234" l="1"/>
  <c r="I4" i="234"/>
  <c r="H11" i="234"/>
  <c r="I11" i="234"/>
  <c r="H12" i="234"/>
  <c r="I12" i="234"/>
  <c r="H13" i="234"/>
  <c r="I13" i="234"/>
  <c r="I3" i="234"/>
  <c r="H3" i="234"/>
  <c r="J12" i="230"/>
  <c r="R6" i="226"/>
  <c r="R5" i="226"/>
  <c r="J13" i="234" l="1"/>
  <c r="J10" i="230"/>
  <c r="J12" i="234"/>
  <c r="J11" i="234"/>
  <c r="I15" i="233" l="1"/>
  <c r="H15" i="233"/>
  <c r="I14" i="233"/>
  <c r="H14" i="233"/>
  <c r="H4" i="233"/>
  <c r="I4" i="233"/>
  <c r="H5" i="233"/>
  <c r="I5" i="233"/>
  <c r="H6" i="233"/>
  <c r="I6" i="233"/>
  <c r="I3" i="233"/>
  <c r="H3" i="233"/>
  <c r="J3" i="233" l="1"/>
  <c r="J4" i="233"/>
  <c r="J14" i="233"/>
  <c r="J15" i="233"/>
  <c r="J6" i="233"/>
  <c r="J5" i="233"/>
  <c r="I7" i="218" l="1"/>
  <c r="H7" i="218"/>
  <c r="I6" i="218"/>
  <c r="H6" i="218"/>
  <c r="I5" i="218"/>
  <c r="H5" i="218"/>
  <c r="I4" i="218"/>
  <c r="H4" i="218"/>
  <c r="H8" i="218"/>
  <c r="J8" i="218" s="1"/>
  <c r="I8" i="218"/>
  <c r="H9" i="218"/>
  <c r="I9" i="218"/>
  <c r="J5" i="218" l="1"/>
  <c r="J9" i="218"/>
  <c r="J6" i="218"/>
  <c r="J4" i="218"/>
  <c r="J7" i="218"/>
  <c r="R22" i="219" l="1"/>
  <c r="R7" i="219"/>
  <c r="R20" i="219"/>
  <c r="R10" i="219"/>
  <c r="R9" i="219"/>
  <c r="R8" i="219"/>
  <c r="I49" i="18" l="1"/>
  <c r="H49" i="18"/>
  <c r="G49" i="18"/>
  <c r="F49" i="18"/>
  <c r="E49" i="18"/>
  <c r="D49" i="18"/>
  <c r="E30" i="18" l="1"/>
  <c r="J20" i="260" s="1"/>
  <c r="E21" i="18"/>
  <c r="F15" i="18"/>
  <c r="F13" i="18"/>
  <c r="H45" i="18"/>
  <c r="G45" i="18"/>
  <c r="F45" i="18"/>
  <c r="E45" i="18"/>
  <c r="J9" i="217" l="1"/>
  <c r="F11" i="260" s="1"/>
  <c r="H11" i="260" s="1"/>
  <c r="I11" i="260" s="1"/>
  <c r="O11" i="260" s="1"/>
  <c r="H12" i="31" l="1"/>
  <c r="H13" i="31"/>
  <c r="H14" i="31"/>
  <c r="H15" i="31"/>
  <c r="K12" i="31" l="1"/>
  <c r="K13" i="31"/>
  <c r="K14" i="31"/>
  <c r="J20" i="218" l="1"/>
  <c r="J22" i="218"/>
  <c r="I3" i="232"/>
  <c r="H3" i="232"/>
  <c r="J25" i="228"/>
  <c r="J27" i="228"/>
  <c r="R31" i="224"/>
  <c r="R30" i="224"/>
  <c r="R32" i="224"/>
  <c r="R29" i="224"/>
  <c r="J29" i="224"/>
  <c r="K29" i="224" s="1"/>
  <c r="R22" i="224"/>
  <c r="J22" i="224"/>
  <c r="K22" i="224" s="1"/>
  <c r="R21" i="224"/>
  <c r="J21" i="224"/>
  <c r="L21" i="224" s="1"/>
  <c r="M21" i="224" s="1"/>
  <c r="R20" i="224"/>
  <c r="J20" i="224"/>
  <c r="K20" i="224" s="1"/>
  <c r="R19" i="224"/>
  <c r="J19" i="224"/>
  <c r="L19" i="224" s="1"/>
  <c r="M19" i="224" s="1"/>
  <c r="R5" i="224"/>
  <c r="J5" i="224"/>
  <c r="L5" i="224" s="1"/>
  <c r="M5" i="224" s="1"/>
  <c r="L20" i="224" l="1"/>
  <c r="M20" i="224" s="1"/>
  <c r="L22" i="224"/>
  <c r="M22" i="224" s="1"/>
  <c r="K19" i="224"/>
  <c r="K21" i="224"/>
  <c r="K5" i="224"/>
  <c r="L29" i="224"/>
  <c r="M29" i="224" s="1"/>
  <c r="J23" i="31" l="1"/>
  <c r="J15" i="235" l="1"/>
  <c r="I3" i="235"/>
  <c r="H3" i="235"/>
  <c r="J3" i="235" s="1"/>
  <c r="J11" i="235" s="1"/>
  <c r="C43" i="260" s="1"/>
  <c r="J18" i="234"/>
  <c r="J14" i="234"/>
  <c r="J20" i="233"/>
  <c r="J18" i="233"/>
  <c r="I17" i="233"/>
  <c r="H17" i="233"/>
  <c r="J16" i="232"/>
  <c r="J14" i="232"/>
  <c r="I13" i="232"/>
  <c r="H13" i="232"/>
  <c r="J12" i="232"/>
  <c r="H3" i="218"/>
  <c r="J3" i="218" s="1"/>
  <c r="C42" i="260" l="1"/>
  <c r="C41" i="260"/>
  <c r="J18" i="218"/>
  <c r="C39" i="260" s="1"/>
  <c r="J16" i="233"/>
  <c r="C40" i="260" s="1"/>
  <c r="J24" i="231"/>
  <c r="J22" i="231"/>
  <c r="J18" i="230"/>
  <c r="J16" i="230"/>
  <c r="J26" i="229"/>
  <c r="J24" i="229"/>
  <c r="J22" i="229"/>
  <c r="J31" i="228"/>
  <c r="J29" i="228"/>
  <c r="D13" i="9"/>
  <c r="D12" i="9"/>
  <c r="D11" i="9"/>
  <c r="D10" i="9"/>
  <c r="D8" i="9"/>
  <c r="D7" i="9"/>
  <c r="D6" i="9"/>
  <c r="D5" i="9"/>
  <c r="C1" i="224" s="1"/>
  <c r="B15" i="31"/>
  <c r="B14" i="31"/>
  <c r="B13" i="31"/>
  <c r="R4" i="227"/>
  <c r="J4" i="227"/>
  <c r="R4" i="226"/>
  <c r="J4" i="226"/>
  <c r="K4" i="226" s="1"/>
  <c r="K20" i="226" s="1"/>
  <c r="R4" i="225"/>
  <c r="J4" i="225"/>
  <c r="K4" i="225" s="1"/>
  <c r="R4" i="224"/>
  <c r="J4" i="224"/>
  <c r="K4" i="224" s="1"/>
  <c r="G13" i="9"/>
  <c r="G11" i="9"/>
  <c r="G9" i="9"/>
  <c r="G8" i="9"/>
  <c r="G7" i="9"/>
  <c r="K23" i="31" s="1"/>
  <c r="G6" i="9"/>
  <c r="K22" i="31" s="1"/>
  <c r="G5" i="9"/>
  <c r="D39" i="260" l="1"/>
  <c r="J39" i="260" s="1"/>
  <c r="F8" i="253" s="1"/>
  <c r="C1" i="226"/>
  <c r="C1" i="227"/>
  <c r="C1" i="225"/>
  <c r="L4" i="227"/>
  <c r="M4" i="227" s="1"/>
  <c r="M33" i="227" s="1"/>
  <c r="K4" i="227"/>
  <c r="L4" i="225"/>
  <c r="M4" i="225" s="1"/>
  <c r="B22" i="31"/>
  <c r="B24" i="31"/>
  <c r="L4" i="226"/>
  <c r="M4" i="226" s="1"/>
  <c r="B23" i="31"/>
  <c r="C7" i="122"/>
  <c r="B9" i="122"/>
  <c r="B7" i="122"/>
  <c r="B8" i="122"/>
  <c r="L4" i="224"/>
  <c r="M4" i="224" s="1"/>
  <c r="F12" i="9" l="1"/>
  <c r="K33" i="227"/>
  <c r="F13" i="9" s="1"/>
  <c r="K33" i="224"/>
  <c r="F10" i="9" s="1"/>
  <c r="F8" i="9"/>
  <c r="M20" i="226"/>
  <c r="F7" i="9" s="1"/>
  <c r="K14" i="225"/>
  <c r="F11" i="9" s="1"/>
  <c r="M14" i="225"/>
  <c r="F6" i="9" s="1"/>
  <c r="M33" i="224"/>
  <c r="F5" i="9" s="1"/>
  <c r="R4" i="219" l="1"/>
  <c r="K4" i="219"/>
  <c r="L4" i="219" l="1"/>
  <c r="M4" i="219" s="1"/>
  <c r="M29" i="219" s="1"/>
  <c r="F4" i="9" l="1"/>
  <c r="H9" i="9"/>
  <c r="H6" i="217"/>
  <c r="H5" i="217"/>
  <c r="I9" i="9" l="1"/>
  <c r="J9" i="9" s="1"/>
  <c r="I19" i="218"/>
  <c r="H19" i="218"/>
  <c r="J15" i="217"/>
  <c r="J13" i="217"/>
  <c r="J4" i="217"/>
  <c r="J22" i="31" l="1"/>
  <c r="C8" i="122" l="1"/>
  <c r="K24" i="31"/>
  <c r="C9" i="122" l="1"/>
  <c r="D4" i="9" l="1"/>
  <c r="B12" i="31"/>
  <c r="B11" i="31"/>
  <c r="C5" i="122"/>
  <c r="K11" i="31"/>
  <c r="K15" i="31"/>
  <c r="D9" i="9" l="1"/>
  <c r="C1" i="219"/>
  <c r="B6" i="122"/>
  <c r="K21" i="31"/>
  <c r="C6" i="122"/>
  <c r="K20" i="31"/>
  <c r="H11" i="31"/>
  <c r="J24" i="31"/>
  <c r="J20" i="31"/>
  <c r="F24" i="122"/>
  <c r="L11" i="31" s="1"/>
  <c r="B20" i="31"/>
  <c r="B5" i="122" s="1"/>
  <c r="J21" i="31"/>
  <c r="B21" i="31"/>
  <c r="M11" i="31" l="1"/>
  <c r="F5" i="253" s="1"/>
  <c r="L20" i="31"/>
  <c r="H4" i="9" l="1"/>
  <c r="J4" i="9" s="1"/>
  <c r="F11" i="253" s="1"/>
</calcChain>
</file>

<file path=xl/comments1.xml><?xml version="1.0" encoding="utf-8"?>
<comments xmlns="http://schemas.openxmlformats.org/spreadsheetml/2006/main">
  <authors>
    <author>구정모</author>
  </authors>
  <commentList>
    <comment ref="B8" authorId="0" shapeId="0">
      <text>
        <r>
          <rPr>
            <b/>
            <sz val="9"/>
            <color indexed="81"/>
            <rFont val="돋움"/>
            <family val="3"/>
            <charset val="129"/>
          </rPr>
          <t>풀네임</t>
        </r>
      </text>
    </comment>
    <comment ref="G8" authorId="0" shapeId="0">
      <text>
        <r>
          <rPr>
            <b/>
            <sz val="9"/>
            <color indexed="81"/>
            <rFont val="돋움"/>
            <family val="3"/>
            <charset val="129"/>
          </rPr>
          <t>주민등록번호</t>
        </r>
        <r>
          <rPr>
            <b/>
            <sz val="9"/>
            <color indexed="81"/>
            <rFont val="Tahoma"/>
            <family val="2"/>
          </rPr>
          <t xml:space="preserve"> </t>
        </r>
        <r>
          <rPr>
            <b/>
            <sz val="9"/>
            <color indexed="81"/>
            <rFont val="돋움"/>
            <family val="3"/>
            <charset val="129"/>
          </rPr>
          <t>마지막</t>
        </r>
        <r>
          <rPr>
            <b/>
            <sz val="9"/>
            <color indexed="81"/>
            <rFont val="Tahoma"/>
            <family val="2"/>
          </rPr>
          <t xml:space="preserve"> 6</t>
        </r>
        <r>
          <rPr>
            <b/>
            <sz val="9"/>
            <color indexed="81"/>
            <rFont val="돋움"/>
            <family val="3"/>
            <charset val="129"/>
          </rPr>
          <t>자리는</t>
        </r>
        <r>
          <rPr>
            <b/>
            <sz val="9"/>
            <color indexed="81"/>
            <rFont val="Tahoma"/>
            <family val="2"/>
          </rPr>
          <t xml:space="preserve"> *</t>
        </r>
        <r>
          <rPr>
            <b/>
            <sz val="9"/>
            <color indexed="81"/>
            <rFont val="돋움"/>
            <family val="3"/>
            <charset val="129"/>
          </rPr>
          <t>표시</t>
        </r>
      </text>
    </comment>
    <comment ref="K8" authorId="0" shapeId="0">
      <text>
        <r>
          <rPr>
            <b/>
            <sz val="9"/>
            <color indexed="81"/>
            <rFont val="Tahoma"/>
            <family val="2"/>
          </rPr>
          <t>LH 3</t>
        </r>
        <r>
          <rPr>
            <b/>
            <sz val="9"/>
            <color indexed="81"/>
            <rFont val="돋움"/>
            <family val="3"/>
            <charset val="129"/>
          </rPr>
          <t>급</t>
        </r>
        <r>
          <rPr>
            <b/>
            <sz val="9"/>
            <color indexed="81"/>
            <rFont val="Tahoma"/>
            <family val="2"/>
          </rPr>
          <t xml:space="preserve"> </t>
        </r>
        <r>
          <rPr>
            <b/>
            <sz val="9"/>
            <color indexed="81"/>
            <rFont val="돋움"/>
            <family val="3"/>
            <charset val="129"/>
          </rPr>
          <t>퇴직자</t>
        </r>
        <r>
          <rPr>
            <b/>
            <sz val="9"/>
            <color indexed="81"/>
            <rFont val="Tahoma"/>
            <family val="2"/>
          </rPr>
          <t xml:space="preserve">(LH </t>
        </r>
        <r>
          <rPr>
            <b/>
            <sz val="9"/>
            <color indexed="81"/>
            <rFont val="돋움"/>
            <family val="3"/>
            <charset val="129"/>
          </rPr>
          <t>퇴직일로부터</t>
        </r>
        <r>
          <rPr>
            <b/>
            <sz val="9"/>
            <color indexed="81"/>
            <rFont val="Tahoma"/>
            <family val="2"/>
          </rPr>
          <t xml:space="preserve"> </t>
        </r>
        <r>
          <rPr>
            <b/>
            <sz val="9"/>
            <color indexed="81"/>
            <rFont val="돋움"/>
            <family val="3"/>
            <charset val="129"/>
          </rPr>
          <t>입찰공고일이</t>
        </r>
        <r>
          <rPr>
            <b/>
            <sz val="9"/>
            <color indexed="81"/>
            <rFont val="Tahoma"/>
            <family val="2"/>
          </rPr>
          <t xml:space="preserve"> 3</t>
        </r>
        <r>
          <rPr>
            <b/>
            <sz val="9"/>
            <color indexed="81"/>
            <rFont val="돋움"/>
            <family val="3"/>
            <charset val="129"/>
          </rPr>
          <t>년이내</t>
        </r>
        <r>
          <rPr>
            <b/>
            <sz val="9"/>
            <color indexed="81"/>
            <rFont val="Tahoma"/>
            <family val="2"/>
          </rPr>
          <t>)</t>
        </r>
        <r>
          <rPr>
            <b/>
            <sz val="9"/>
            <color indexed="81"/>
            <rFont val="돋움"/>
            <family val="3"/>
            <charset val="129"/>
          </rPr>
          <t>가</t>
        </r>
        <r>
          <rPr>
            <b/>
            <sz val="9"/>
            <color indexed="81"/>
            <rFont val="Tahoma"/>
            <family val="2"/>
          </rPr>
          <t xml:space="preserve"> </t>
        </r>
        <r>
          <rPr>
            <b/>
            <sz val="9"/>
            <color indexed="81"/>
            <rFont val="돋움"/>
            <family val="3"/>
            <charset val="129"/>
          </rPr>
          <t>본</t>
        </r>
        <r>
          <rPr>
            <b/>
            <sz val="9"/>
            <color indexed="81"/>
            <rFont val="Tahoma"/>
            <family val="2"/>
          </rPr>
          <t xml:space="preserve"> </t>
        </r>
        <r>
          <rPr>
            <b/>
            <sz val="9"/>
            <color indexed="81"/>
            <rFont val="돋움"/>
            <family val="3"/>
            <charset val="129"/>
          </rPr>
          <t>과업참여시</t>
        </r>
        <r>
          <rPr>
            <b/>
            <sz val="9"/>
            <color indexed="81"/>
            <rFont val="Tahoma"/>
            <family val="2"/>
          </rPr>
          <t xml:space="preserve"> O, </t>
        </r>
        <r>
          <rPr>
            <b/>
            <sz val="9"/>
            <color indexed="81"/>
            <rFont val="돋움"/>
            <family val="3"/>
            <charset val="129"/>
          </rPr>
          <t>불참시</t>
        </r>
        <r>
          <rPr>
            <b/>
            <sz val="9"/>
            <color indexed="81"/>
            <rFont val="Tahoma"/>
            <family val="2"/>
          </rPr>
          <t xml:space="preserve"> X</t>
        </r>
        <r>
          <rPr>
            <b/>
            <sz val="9"/>
            <color indexed="81"/>
            <rFont val="돋움"/>
            <family val="3"/>
            <charset val="129"/>
          </rPr>
          <t>로</t>
        </r>
        <r>
          <rPr>
            <b/>
            <sz val="9"/>
            <color indexed="81"/>
            <rFont val="Tahoma"/>
            <family val="2"/>
          </rPr>
          <t xml:space="preserve"> </t>
        </r>
        <r>
          <rPr>
            <b/>
            <sz val="9"/>
            <color indexed="81"/>
            <rFont val="돋움"/>
            <family val="3"/>
            <charset val="129"/>
          </rPr>
          <t>기재</t>
        </r>
      </text>
    </comment>
  </commentList>
</comments>
</file>

<file path=xl/sharedStrings.xml><?xml version="1.0" encoding="utf-8"?>
<sst xmlns="http://schemas.openxmlformats.org/spreadsheetml/2006/main" count="1686" uniqueCount="917">
  <si>
    <t>참여분야</t>
    <phoneticPr fontId="4" type="noConversion"/>
  </si>
  <si>
    <t>부실벌점 내용</t>
    <phoneticPr fontId="4" type="noConversion"/>
  </si>
  <si>
    <t>2) 참여기술자 부실벌점</t>
    <phoneticPr fontId="4" type="noConversion"/>
  </si>
  <si>
    <t>성명</t>
    <phoneticPr fontId="4" type="noConversion"/>
  </si>
  <si>
    <t>번호</t>
    <phoneticPr fontId="23" type="noConversion"/>
  </si>
  <si>
    <t>참여용역명</t>
    <phoneticPr fontId="4" type="noConversion"/>
  </si>
  <si>
    <t>사업개요</t>
    <phoneticPr fontId="23" type="noConversion"/>
  </si>
  <si>
    <t>발주처</t>
    <phoneticPr fontId="23" type="noConversion"/>
  </si>
  <si>
    <t>용역기간</t>
    <phoneticPr fontId="23" type="noConversion"/>
  </si>
  <si>
    <t>비고</t>
    <phoneticPr fontId="23" type="noConversion"/>
  </si>
  <si>
    <t>용역
준공일</t>
    <phoneticPr fontId="23" type="noConversion"/>
  </si>
  <si>
    <t>용역
계약일</t>
    <phoneticPr fontId="23" type="noConversion"/>
  </si>
  <si>
    <t>실적제외금액(백만원)</t>
    <phoneticPr fontId="23" type="noConversion"/>
  </si>
  <si>
    <t xml:space="preserve">    2.</t>
    <phoneticPr fontId="23" type="noConversion"/>
  </si>
  <si>
    <t>실적금액에 따른 건수인정기준은 공동도급비율 적용 전의 금액을 기준으로 산정하며, 건수산정 후 공동도급비율을 반영합니다.</t>
    <phoneticPr fontId="23" type="noConversion"/>
  </si>
  <si>
    <t>발주청이 발행한 실적증명서나 계약서 사본(원본대조필)으로 하되 참여기술자, 용역수행기간, 준공금액 및 공동도급업체수가 확인될 수 있어야 합니다.</t>
    <phoneticPr fontId="23" type="noConversion"/>
  </si>
  <si>
    <t>설계·시공일괄입찰 또는 대안입찰방식으로 참여하여 낙찰자 및 설계보상대상자로 지정된 경우에는 해당 발주기관이 발급한 증명서를 첨부하되 해당입찰의 낙찰금액이 확인될 수 있어야 합니다.</t>
    <phoneticPr fontId="23" type="noConversion"/>
  </si>
  <si>
    <t>기입란이 부족한 경우 행 삽입,삭제가 가능하며, 행삽입,삭제시 실적이 합계에서 누락되지 않도록 반드시 확인(유사용역 시트) 주의해야 합니다</t>
    <phoneticPr fontId="23" type="noConversion"/>
  </si>
  <si>
    <t>실적금액
(백만원)</t>
    <phoneticPr fontId="23" type="noConversion"/>
  </si>
  <si>
    <t>합계</t>
    <phoneticPr fontId="23" type="noConversion"/>
  </si>
  <si>
    <t>적용금액
(백만원)</t>
    <phoneticPr fontId="23" type="noConversion"/>
  </si>
  <si>
    <t>재정상태건실도 평가는 유효기간내의 회사채,기업어음,기업신용 중 한가지만 입력하면 됩니다.</t>
    <phoneticPr fontId="23" type="noConversion"/>
  </si>
  <si>
    <t>업체명</t>
    <phoneticPr fontId="4" type="noConversion"/>
  </si>
  <si>
    <t>평가</t>
    <phoneticPr fontId="4" type="noConversion"/>
  </si>
  <si>
    <t>부실벌점</t>
    <phoneticPr fontId="4" type="noConversion"/>
  </si>
  <si>
    <t>업체</t>
    <phoneticPr fontId="4" type="noConversion"/>
  </si>
  <si>
    <t>기술자</t>
    <phoneticPr fontId="4" type="noConversion"/>
  </si>
  <si>
    <t>세부항목</t>
    <phoneticPr fontId="4" type="noConversion"/>
  </si>
  <si>
    <t>점수</t>
    <phoneticPr fontId="4" type="noConversion"/>
  </si>
  <si>
    <t>비율</t>
    <phoneticPr fontId="4" type="noConversion"/>
  </si>
  <si>
    <t>구분</t>
    <phoneticPr fontId="4" type="noConversion"/>
  </si>
  <si>
    <t>실적</t>
    <phoneticPr fontId="4" type="noConversion"/>
  </si>
  <si>
    <t>신용도</t>
    <phoneticPr fontId="4" type="noConversion"/>
  </si>
  <si>
    <t>실용신안</t>
    <phoneticPr fontId="4" type="noConversion"/>
  </si>
  <si>
    <t>지분율</t>
    <phoneticPr fontId="4" type="noConversion"/>
  </si>
  <si>
    <t>1순위</t>
    <phoneticPr fontId="4" type="noConversion"/>
  </si>
  <si>
    <t>5년미만</t>
    <phoneticPr fontId="4" type="noConversion"/>
  </si>
  <si>
    <t>소계</t>
    <phoneticPr fontId="4" type="noConversion"/>
  </si>
  <si>
    <t>5~10년</t>
    <phoneticPr fontId="4" type="noConversion"/>
  </si>
  <si>
    <t>10~20년</t>
    <phoneticPr fontId="4" type="noConversion"/>
  </si>
  <si>
    <t>신기술</t>
    <phoneticPr fontId="4" type="noConversion"/>
  </si>
  <si>
    <t>특허</t>
    <phoneticPr fontId="4" type="noConversion"/>
  </si>
  <si>
    <t>최근3년간(백만원)</t>
    <phoneticPr fontId="4" type="noConversion"/>
  </si>
  <si>
    <t>미제출</t>
    <phoneticPr fontId="4" type="noConversion"/>
  </si>
  <si>
    <t>투자금액</t>
    <phoneticPr fontId="4" type="noConversion"/>
  </si>
  <si>
    <t>건설매출</t>
    <phoneticPr fontId="4" type="noConversion"/>
  </si>
  <si>
    <t>회사채</t>
    <phoneticPr fontId="4" type="noConversion"/>
  </si>
  <si>
    <t>기업어음</t>
    <phoneticPr fontId="4" type="noConversion"/>
  </si>
  <si>
    <t>기업신용</t>
    <phoneticPr fontId="4" type="noConversion"/>
  </si>
  <si>
    <t>AAA</t>
  </si>
  <si>
    <t>A1</t>
  </si>
  <si>
    <t>A2+</t>
  </si>
  <si>
    <t>A20</t>
  </si>
  <si>
    <t>A2-</t>
  </si>
  <si>
    <t>A+</t>
  </si>
  <si>
    <t>A3+</t>
  </si>
  <si>
    <t>A0</t>
  </si>
  <si>
    <t>A30</t>
  </si>
  <si>
    <t>A-</t>
  </si>
  <si>
    <t>A3-</t>
  </si>
  <si>
    <t>BBB+</t>
  </si>
  <si>
    <t>B+</t>
  </si>
  <si>
    <t>BBB0</t>
  </si>
  <si>
    <t>B0</t>
  </si>
  <si>
    <t>BBB-</t>
  </si>
  <si>
    <t>B-</t>
  </si>
  <si>
    <t>C 이하</t>
  </si>
  <si>
    <t>BB-</t>
  </si>
  <si>
    <t>CCC+ 이하</t>
  </si>
  <si>
    <t>AA+</t>
    <phoneticPr fontId="4" type="noConversion"/>
  </si>
  <si>
    <t>AA0</t>
    <phoneticPr fontId="4" type="noConversion"/>
  </si>
  <si>
    <t>AA-</t>
    <phoneticPr fontId="4" type="noConversion"/>
  </si>
  <si>
    <t>BB+</t>
    <phoneticPr fontId="4" type="noConversion"/>
  </si>
  <si>
    <t>BB0</t>
    <phoneticPr fontId="4" type="noConversion"/>
  </si>
  <si>
    <t>B+</t>
    <phoneticPr fontId="4" type="noConversion"/>
  </si>
  <si>
    <t>B0</t>
    <phoneticPr fontId="4" type="noConversion"/>
  </si>
  <si>
    <t>B-</t>
    <phoneticPr fontId="4" type="noConversion"/>
  </si>
  <si>
    <t>건수</t>
  </si>
  <si>
    <t>정지기간(일)</t>
    <phoneticPr fontId="4" type="noConversion"/>
  </si>
  <si>
    <t>비율평균</t>
    <phoneticPr fontId="4" type="noConversion"/>
  </si>
  <si>
    <t>적용</t>
    <phoneticPr fontId="4" type="noConversion"/>
  </si>
  <si>
    <t>항목</t>
    <phoneticPr fontId="4" type="noConversion"/>
  </si>
  <si>
    <t>비고</t>
    <phoneticPr fontId="4" type="noConversion"/>
  </si>
  <si>
    <t>업체별</t>
    <phoneticPr fontId="4" type="noConversion"/>
  </si>
  <si>
    <t>배점</t>
    <phoneticPr fontId="4" type="noConversion"/>
  </si>
  <si>
    <t>종류</t>
  </si>
  <si>
    <t>번호</t>
  </si>
  <si>
    <t>기술명</t>
  </si>
  <si>
    <t>경과기간</t>
  </si>
  <si>
    <t>유효기간</t>
  </si>
  <si>
    <t>금액
가중치</t>
    <phoneticPr fontId="23" type="noConversion"/>
  </si>
  <si>
    <t>건수
가중치</t>
    <phoneticPr fontId="23" type="noConversion"/>
  </si>
  <si>
    <t>실적
건수</t>
    <phoneticPr fontId="23" type="noConversion"/>
  </si>
  <si>
    <t>회사채</t>
    <phoneticPr fontId="4" type="noConversion"/>
  </si>
  <si>
    <t xml:space="preserve">            란을 직접입력합니다. </t>
    <phoneticPr fontId="23" type="noConversion"/>
  </si>
  <si>
    <t xml:space="preserve"> 회사채(또는 기업어음)에 대한 신용평가등급 및 기업신용평가에 따른 평점이 다른 경우에는 높은 평점으로 평가하며, 등급확인서를 제출하지 않은 경우에는 0점으로 평가합니다.</t>
    <phoneticPr fontId="4" type="noConversion"/>
  </si>
  <si>
    <t>주) 1.</t>
    <phoneticPr fontId="23" type="noConversion"/>
  </si>
  <si>
    <t>전차용역명</t>
  </si>
  <si>
    <t>계약금액</t>
  </si>
  <si>
    <t xml:space="preserve">해당 전차용역 현황을 기재하시기 바랍니다. </t>
    <phoneticPr fontId="23" type="noConversion"/>
  </si>
  <si>
    <t>1. 점수입력시              색으로 표시된 부분에 입력하도록 하고, 산식으로 계산된 부분은 입력하지 않습니다.</t>
    <phoneticPr fontId="4" type="noConversion"/>
  </si>
  <si>
    <t>년도별</t>
    <phoneticPr fontId="4" type="noConversion"/>
  </si>
  <si>
    <t>종류</t>
    <phoneticPr fontId="23" type="noConversion"/>
  </si>
  <si>
    <t>기술명</t>
    <phoneticPr fontId="4" type="noConversion"/>
  </si>
  <si>
    <t>경과기간
가중치</t>
    <phoneticPr fontId="23" type="noConversion"/>
  </si>
  <si>
    <t>실적
금액
(백만원)</t>
    <phoneticPr fontId="23" type="noConversion"/>
  </si>
  <si>
    <t>점수</t>
    <phoneticPr fontId="23" type="noConversion"/>
  </si>
  <si>
    <t>준공
금액
(백만원)</t>
    <phoneticPr fontId="4" type="noConversion"/>
  </si>
  <si>
    <t>지정
번호</t>
    <phoneticPr fontId="23" type="noConversion"/>
  </si>
  <si>
    <t>계</t>
  </si>
  <si>
    <t>기술자</t>
    <phoneticPr fontId="4" type="noConversion"/>
  </si>
  <si>
    <t>1) 참여업체 부실벌점</t>
    <phoneticPr fontId="4" type="noConversion"/>
  </si>
  <si>
    <t>항     목</t>
    <phoneticPr fontId="4" type="noConversion"/>
  </si>
  <si>
    <t>주)1.</t>
    <phoneticPr fontId="23" type="noConversion"/>
  </si>
  <si>
    <t>위 양식은 단지조성공사 설계용역에 해당하며, 2억원 실적기준이 적용되지 않는 용역의 경우에는 양식을 수정하여 작성바랍니다. 단, 최종 점수 셀은 유지해야 점수가 합산되오니 주의 바랍니다.</t>
    <phoneticPr fontId="23" type="noConversion"/>
  </si>
  <si>
    <t>평가</t>
    <phoneticPr fontId="4" type="noConversion"/>
  </si>
  <si>
    <t>시간경과</t>
    <phoneticPr fontId="4" type="noConversion"/>
  </si>
  <si>
    <t>계약기간</t>
    <phoneticPr fontId="4" type="noConversion"/>
  </si>
  <si>
    <t>공동도급현황</t>
    <phoneticPr fontId="4" type="noConversion"/>
  </si>
  <si>
    <t>착공일</t>
    <phoneticPr fontId="4" type="noConversion"/>
  </si>
  <si>
    <t>준공일</t>
    <phoneticPr fontId="4" type="noConversion"/>
  </si>
  <si>
    <t>업체명</t>
    <phoneticPr fontId="4" type="noConversion"/>
  </si>
  <si>
    <t>지분율</t>
    <phoneticPr fontId="4" type="noConversion"/>
  </si>
  <si>
    <t>전차용역의범위</t>
    <phoneticPr fontId="4" type="noConversion"/>
  </si>
  <si>
    <t>부실벌점</t>
    <phoneticPr fontId="4" type="noConversion"/>
  </si>
  <si>
    <t>업체</t>
    <phoneticPr fontId="4" type="noConversion"/>
  </si>
  <si>
    <t xml:space="preserve">2. 각 실적 입력 시트에  </t>
    <phoneticPr fontId="4" type="noConversion"/>
  </si>
  <si>
    <t>4. 만약 평가지침과 본 평가표 양식의 차이가 발생할 시에는 평가지침의 내용을 따릅니다.</t>
    <phoneticPr fontId="4" type="noConversion"/>
  </si>
  <si>
    <t xml:space="preserve">6. 평가부서에서는 업체에서 제출한 작성표를 근거로 관련 증빙자료 검증 후 점수를 조정할 수 있습니다. </t>
    <phoneticPr fontId="4" type="noConversion"/>
  </si>
  <si>
    <t>7. 엑셀수식오류 및 업체의 양식임의변경으로 발생될 수 있는 오류에 대하여는 당사에서 책임지지 않으니, 
    업체산정점수와 엑셀산출점수를 확인 후 제출바랍니다.</t>
    <phoneticPr fontId="4" type="noConversion"/>
  </si>
  <si>
    <t>8. 본 엑셀양식은 가로인쇄로 작성되어 있으며  인쇄후 평가서 제본시에는 접지않고 세로로 편철하여 제출하시기 바랍니다.</t>
    <phoneticPr fontId="4" type="noConversion"/>
  </si>
  <si>
    <t>영향평가, 기본및 실시설계, 실시계획 등의 유사용역 외의 실적에 해당금액은 유사용역 제외금액에 입력합니다.</t>
    <phoneticPr fontId="23" type="noConversion"/>
  </si>
  <si>
    <t xml:space="preserve">업체의 실적금액은 금번 시행하는 용역의 지침상 인정하는 범위에 해당하는 금액만을 실적으로 인정합니다. 
발주청에서 시행한 지구단위계획용역 또는 과업내용 중 지구단위계획이 포함된 용역으로서 
기본계획, 개발계획용역을 같이 수행한 경우에는 기본계획, 개발계획의 실적금액(설계관련 실적제외)을 모두 인정합니다. 
단, 과업포함여부 확인은 발주청에서 발급한 실적증명서 상 과업내용으로 명확하게 명시된 경우에 한하여 인정합니다. </t>
    <phoneticPr fontId="23" type="noConversion"/>
  </si>
  <si>
    <t>5.</t>
    <phoneticPr fontId="23" type="noConversion"/>
  </si>
  <si>
    <t>6.</t>
    <phoneticPr fontId="23" type="noConversion"/>
  </si>
  <si>
    <t>7.</t>
    <phoneticPr fontId="23" type="noConversion"/>
  </si>
  <si>
    <t>3,</t>
    <phoneticPr fontId="23" type="noConversion"/>
  </si>
  <si>
    <t>4,</t>
    <phoneticPr fontId="23" type="noConversion"/>
  </si>
  <si>
    <t>참여
지분율</t>
    <phoneticPr fontId="4" type="noConversion"/>
  </si>
  <si>
    <t>특허</t>
  </si>
  <si>
    <t>1점미만 (감점없음)</t>
    <phoneticPr fontId="4" type="noConversion"/>
  </si>
  <si>
    <t>입찰공고일 :</t>
    <phoneticPr fontId="23" type="noConversion"/>
  </si>
  <si>
    <t>기술개요</t>
    <phoneticPr fontId="23" type="noConversion"/>
  </si>
  <si>
    <t>최초
출원인</t>
    <phoneticPr fontId="23" type="noConversion"/>
  </si>
  <si>
    <t>출원
인수</t>
    <phoneticPr fontId="23" type="noConversion"/>
  </si>
  <si>
    <t>지정(출원)일</t>
    <phoneticPr fontId="23" type="noConversion"/>
  </si>
  <si>
    <t>신기술</t>
  </si>
  <si>
    <t>"해당사항 없음"</t>
    <phoneticPr fontId="4" type="noConversion"/>
  </si>
  <si>
    <t>사업번호</t>
    <phoneticPr fontId="23" type="noConversion"/>
  </si>
  <si>
    <t>종  합  평  가  표</t>
    <phoneticPr fontId="4" type="noConversion"/>
  </si>
  <si>
    <t>용역건수
(지분율
미반영)</t>
    <phoneticPr fontId="23" type="noConversion"/>
  </si>
  <si>
    <t>실적건수
(지분율
반영)</t>
    <phoneticPr fontId="23" type="noConversion"/>
  </si>
  <si>
    <t>도급
지분</t>
    <phoneticPr fontId="23" type="noConversion"/>
  </si>
  <si>
    <t>"해당사항 없음"</t>
    <phoneticPr fontId="4" type="noConversion"/>
  </si>
  <si>
    <t>미제출</t>
  </si>
  <si>
    <t>한국토지주택공사</t>
  </si>
  <si>
    <t>▣ 용역 수행실적</t>
    <phoneticPr fontId="4" type="noConversion"/>
  </si>
  <si>
    <t>B231070</t>
    <phoneticPr fontId="23" type="noConversion"/>
  </si>
  <si>
    <t>A931120</t>
    <phoneticPr fontId="23" type="noConversion"/>
  </si>
  <si>
    <t>A831050</t>
    <phoneticPr fontId="23" type="noConversion"/>
  </si>
  <si>
    <t>B431110</t>
    <phoneticPr fontId="23" type="noConversion"/>
  </si>
  <si>
    <t>B031270</t>
    <phoneticPr fontId="23" type="noConversion"/>
  </si>
  <si>
    <t>B415030</t>
    <phoneticPr fontId="23" type="noConversion"/>
  </si>
  <si>
    <t>A631250</t>
    <phoneticPr fontId="23" type="noConversion"/>
  </si>
  <si>
    <t>B431210</t>
    <phoneticPr fontId="23" type="noConversion"/>
  </si>
  <si>
    <t>건설신기술</t>
  </si>
  <si>
    <t>신기술 소계</t>
  </si>
  <si>
    <t xml:space="preserve"> 특허 20년미만 소계</t>
  </si>
  <si>
    <t>"해당사항 없음"</t>
  </si>
  <si>
    <t>특허 10년미만 소계</t>
  </si>
  <si>
    <t>특허 5년미만 소계</t>
  </si>
  <si>
    <t>실용신안</t>
  </si>
  <si>
    <t>실용신안 10년미만 소계</t>
  </si>
  <si>
    <t>실용신안 5년미만 소계</t>
  </si>
  <si>
    <t>특허 소계</t>
  </si>
  <si>
    <t>실용신안 소계</t>
  </si>
  <si>
    <t>20점 이상</t>
    <phoneticPr fontId="4" type="noConversion"/>
  </si>
  <si>
    <t>▣ 개발실적</t>
  </si>
  <si>
    <t>A931120</t>
    <phoneticPr fontId="23" type="noConversion"/>
  </si>
  <si>
    <t>B031270</t>
    <phoneticPr fontId="23" type="noConversion"/>
  </si>
  <si>
    <t>환경친화적인 도로 옹벽구조</t>
  </si>
  <si>
    <t>▣ 도로를 건설하는 과정에서 주변에 인접 위치하게 되는 다양한 형태의 비탈 성토면에 시공을 신속, 용이하게 이뤄 비탈성토면의 구조적인 안정과 보호를 단계에 걸쳐 효과적으로 이룰 수 있도록 하고, 환경 친화적인 녹지공간을 형성할 수 있는 식재 공간을 제공함과 더불어, 배수로를 외부에 노출되지 않게 자체 보유하여 도로 경관의 향상과 통행하는 보행자 및 차량이 배수구에 빠지는 문제현상을 미연에 방지할 수 있도록 하여 시공성향상과 더불어 우수한 도로 주변 경관을 향상시켜 줄 수 있도록 하고, 또한 도로 주변을 보행하는 보행자와 운행하는 차량의 안정성등을 향상시켜 줄 수 있도록 한 효과가 있다.</t>
  </si>
  <si>
    <t>강재를 이용한 2-아치형 도로 낙석방지시설</t>
  </si>
  <si>
    <t>▣ 산과 계곡등의 경사면 또는 직각 절토면과 인접하게 시공되는 도로상으로 낙석이 발생되는 것을 미연에 방지하면서도 도로상으로 자연 채광은 도모할 수 있도록 하여 안전하고도 쾌적한 운행을 도모할 수 있도록 하고, 설치를 견고하고도 신속 용이하며 경제적으로 이룰 수 있도록 하여, 이러한 기능을 제공하는 구조물은 물론이고 이를 통과 운행하는 차량 및 운전자의 안정성과 시공상의 편의성 그리고 경제성 등을 대폭 향상시켜 줄 수 있도록한 효과가 있다.</t>
  </si>
  <si>
    <t>강박스 내측 하면에 아치형상의 콘크리트를 타설한 개구형박스(U) 단면을 I형 단면의 상부에 조합하여 변단면 구조를 갖도록 한 강합성거더 공법</t>
  </si>
  <si>
    <t>고성능 숏크리트에 화학반응 착색제를 이용한 경관조성물(View Rock) 시공방법</t>
  </si>
  <si>
    <t>흙막이벽체 지지를 위한 원형 강관 버팀보 체결공법(SP-STRUT 공법)</t>
  </si>
  <si>
    <t>이산화탄소와 염소이온 고정 고알칼리 유기계 방청제, 방청표면피복재 및 방청단면복구재를 사용한 철근콘크리트구조물 보수공법(BNB 공법)</t>
  </si>
  <si>
    <t>하수처리용 수조</t>
  </si>
  <si>
    <t>본 고안은 하수처리용 수조에 관한 것으로서, 하수처리용 수조에서 다공체를 이용하여 슬러지 등의 부유물질과 여과수를 효율적으로 신속하게 분리하여 하수처리 시간을 단축할 수 있고, 수조의 면적이 작고 설치가 간단하므로 대규모 수조의 제작에 따른 초기 설치비용과 공사비 등을 절감할 수 있고, 또한 수조 및 다공체의 세척이 용이하여 수조의 관리비용을 절감할 수 있는 효과를 제공함.</t>
  </si>
  <si>
    <t>고도처리 여과장치용 블럭</t>
  </si>
  <si>
    <t>본 고안은 고도처리 여과장치 블럭에 관한 것으로서, 여과장치의 역세척시 하부측에 위치된 블럭을 부상시키지 않고 역세척시킬 수 있고, 역세척시 블럭의 위치가 변경되지 않으므로 여과장치의 효율을 저하시키지 않을 뿐만 아니라 유지관리 및 보수비용이 감소하는 효과가 있고, 또한 에어와 역세수의 결합을 용이하게 하여 역세 효율을 증가시킬 수 있는 효과를 제공함.</t>
  </si>
  <si>
    <t>자외선을 이용한 하수처리장치</t>
  </si>
  <si>
    <t>본 고안은 자외선을 이용한 하수처리장치에 관한 것으로 특히, 자외선 램프를 배출수와 근접거리에 위치시킴에 따라 자외선 투과성능을 더욱 향상시킬 수 있는 자외선을 이용한 하수처리장치를 제공함.</t>
  </si>
  <si>
    <t>본 고안은 자외선을 이용한 하수처리장치에 관한 것으로 특히, 자외선 램프를 배출수와 근접거리에 위치시킴에 따라 자외선 투과성능을 더욱 향상시킬 수 있는 동시에 배출수와 자외선 접촉시간을 증가시킬 수 있으며, 자외선의 조사량을 용이하게 조절할 수 있는 자외선을 이용한 하수처리장치를 제공함.</t>
  </si>
  <si>
    <t>하수 고도처리장치</t>
  </si>
  <si>
    <t xml:space="preserve">본 고안은 하수 고도처리장치에 관한 것으로서, 분배조로부터 도수로에 공급된 오수가 상기 투수 시트(500)를 통과하여 토양층 안으로 침투하며, 투수 시트(500)에 포착되어 도수로 본체(100)의 바닥에 퇴적된 잔재물이 장치의 중지기간중에 압송된 물에 의해 후단의 배수조로 배출되도록 구성된 하수 고도처리장치임. </t>
  </si>
  <si>
    <t>하수처리장의 악취 방지장치</t>
  </si>
  <si>
    <t>광모뎀을 이용한 하수처리 시설의 데이터 전송 장치</t>
  </si>
  <si>
    <t>본 고안은 다수의 하수처리장에서 수집되는 데이터를 다중화하여 중앙의 제어 시스템으로 전송함으로써 광선로의 효율을 증대시키기 위한, 광모뎀을 이용한 하수처리 시설의 데이터 전송 장치를 제공함.</t>
  </si>
  <si>
    <t>하수처리용 침전지의 정류벽</t>
  </si>
  <si>
    <t>본 고안은 하수처리용 침전지의 정류벽에 관한 것으로서, 침전지의 정류벽의 후방에 천공판을 설치하여 유수의 흐름을 정류하므로 정류벽의 유수공을 통과한 유입수를 완만하게 유출시킬 수 있고, 하수처리장의 침전지에서 유입수에 포함된 플록의 침전효율을 향상시킬 수 있으며, 또한 유입수의 양에 따라서 상기  천공판을 개폐하여 유수의 흐름을 조정하므로 유입수에 대한 하수처리능력을 향상시킬 수 있는 효과를 제공한다.</t>
  </si>
  <si>
    <t>용역명</t>
    <phoneticPr fontId="4" type="noConversion"/>
  </si>
  <si>
    <t>점수</t>
    <phoneticPr fontId="4" type="noConversion"/>
  </si>
  <si>
    <t>실적</t>
    <phoneticPr fontId="4" type="noConversion"/>
  </si>
  <si>
    <t>기간</t>
    <phoneticPr fontId="4" type="noConversion"/>
  </si>
  <si>
    <t>3년이내</t>
    <phoneticPr fontId="4" type="noConversion"/>
  </si>
  <si>
    <t>5년이내</t>
    <phoneticPr fontId="4" type="noConversion"/>
  </si>
  <si>
    <t>비율</t>
    <phoneticPr fontId="4" type="noConversion"/>
  </si>
  <si>
    <t>1. 건수</t>
    <phoneticPr fontId="4" type="noConversion"/>
  </si>
  <si>
    <t>건수</t>
    <phoneticPr fontId="4" type="noConversion"/>
  </si>
  <si>
    <t>건별산정기준</t>
    <phoneticPr fontId="4" type="noConversion"/>
  </si>
  <si>
    <t>2. 금액</t>
    <phoneticPr fontId="4" type="noConversion"/>
  </si>
  <si>
    <t>3. 전차용역</t>
    <phoneticPr fontId="4" type="noConversion"/>
  </si>
  <si>
    <t>입찰참가제한</t>
    <phoneticPr fontId="4" type="noConversion"/>
  </si>
  <si>
    <t>개월</t>
    <phoneticPr fontId="4" type="noConversion"/>
  </si>
  <si>
    <t>감점</t>
    <phoneticPr fontId="4" type="noConversion"/>
  </si>
  <si>
    <t>기술자격정지
또는 업무정지</t>
    <phoneticPr fontId="4" type="noConversion"/>
  </si>
  <si>
    <t>부실벌점</t>
    <phoneticPr fontId="4" type="noConversion"/>
  </si>
  <si>
    <t>기준</t>
    <phoneticPr fontId="4" type="noConversion"/>
  </si>
  <si>
    <t>1점이상 2점미만</t>
    <phoneticPr fontId="4" type="noConversion"/>
  </si>
  <si>
    <t>2점이상 5점미만</t>
    <phoneticPr fontId="4" type="noConversion"/>
  </si>
  <si>
    <t>5점이상 10점미만</t>
    <phoneticPr fontId="4" type="noConversion"/>
  </si>
  <si>
    <t>10점이상 15점미만</t>
    <phoneticPr fontId="4" type="noConversion"/>
  </si>
  <si>
    <t>15점이상 20점미만</t>
    <phoneticPr fontId="4" type="noConversion"/>
  </si>
  <si>
    <t>재정상태건실도</t>
    <phoneticPr fontId="4" type="noConversion"/>
  </si>
  <si>
    <t>회사채</t>
    <phoneticPr fontId="4" type="noConversion"/>
  </si>
  <si>
    <t>BBB-이상</t>
    <phoneticPr fontId="4" type="noConversion"/>
  </si>
  <si>
    <t>BBB-미만B-이상</t>
    <phoneticPr fontId="4" type="noConversion"/>
  </si>
  <si>
    <t>CCC+ 이하</t>
    <phoneticPr fontId="4" type="noConversion"/>
  </si>
  <si>
    <t>미제출</t>
    <phoneticPr fontId="4" type="noConversion"/>
  </si>
  <si>
    <t>기업어음</t>
    <phoneticPr fontId="4" type="noConversion"/>
  </si>
  <si>
    <t>A3-이상</t>
    <phoneticPr fontId="4" type="noConversion"/>
  </si>
  <si>
    <t>A3+미만B-이상</t>
    <phoneticPr fontId="4" type="noConversion"/>
  </si>
  <si>
    <t>C이하</t>
    <phoneticPr fontId="4" type="noConversion"/>
  </si>
  <si>
    <t>기업신용</t>
    <phoneticPr fontId="4" type="noConversion"/>
  </si>
  <si>
    <t>개발실적</t>
    <phoneticPr fontId="4" type="noConversion"/>
  </si>
  <si>
    <t>구분</t>
    <phoneticPr fontId="4" type="noConversion"/>
  </si>
  <si>
    <t>신기술</t>
    <phoneticPr fontId="4" type="noConversion"/>
  </si>
  <si>
    <t>특허</t>
    <phoneticPr fontId="4" type="noConversion"/>
  </si>
  <si>
    <t>실용신안</t>
    <phoneticPr fontId="4" type="noConversion"/>
  </si>
  <si>
    <t>5년미만</t>
    <phoneticPr fontId="4" type="noConversion"/>
  </si>
  <si>
    <t>5~10년</t>
    <phoneticPr fontId="4" type="noConversion"/>
  </si>
  <si>
    <t>10~20년</t>
    <phoneticPr fontId="4" type="noConversion"/>
  </si>
  <si>
    <t>특      허</t>
    <phoneticPr fontId="4" type="noConversion"/>
  </si>
  <si>
    <t>투자실적</t>
    <phoneticPr fontId="4" type="noConversion"/>
  </si>
  <si>
    <t>활용실적</t>
    <phoneticPr fontId="4" type="noConversion"/>
  </si>
  <si>
    <t>가중치</t>
    <phoneticPr fontId="4" type="noConversion"/>
  </si>
  <si>
    <t>활용건수(건)</t>
    <phoneticPr fontId="4" type="noConversion"/>
  </si>
  <si>
    <t>활용금액(억원)</t>
    <phoneticPr fontId="4" type="noConversion"/>
  </si>
  <si>
    <t xml:space="preserve">  * 활용실적에 따른 가중치는 활용건수, 활용금액 중 하나의 조건을 만족하면 인정</t>
    <phoneticPr fontId="4" type="noConversion"/>
  </si>
  <si>
    <t>총 계</t>
    <phoneticPr fontId="4" type="noConversion"/>
  </si>
  <si>
    <t>LID형 도로의 비점 오염물질 저감 시설</t>
  </si>
  <si>
    <t>수직집수관과 수평집수관이 연결된 복류수 집수매거 공법</t>
  </si>
  <si>
    <t>보강리브와 헌치 및 파형 전단연결재를 이용한 교량용 프리캐스트 콘크리트 바닥판 공법(Rib-Deck공법)</t>
  </si>
  <si>
    <t>원형체결판을 이용한 무용접 무볼트 방식 강관말뚝머리보강공법(Disk Connector공법)</t>
  </si>
  <si>
    <t>한국수자원공사</t>
  </si>
  <si>
    <t>배점</t>
  </si>
  <si>
    <t>비고</t>
  </si>
  <si>
    <t>합 계</t>
  </si>
  <si>
    <t>국지도 84호선 도로 조사설계용역</t>
  </si>
  <si>
    <t>한국토지
주택공사</t>
  </si>
  <si>
    <t>저점도 UDRS 수지(MSA-100형)와 충진 지수용 굴절식 팩커를 이용한 하수관거 비굴착 부분보수공법(UDRS 공법)</t>
  </si>
  <si>
    <t>나노사이즈의 금속산화물졸과 복합실란의 합성을 통해 제조한 세라믹코팅제에 의한 강구조물 보수도장공법(세라수 침투공법)</t>
  </si>
  <si>
    <t>거더 양측 단부에 돌출된 벽체를 갖는 단부격벽 일체형 PSC거더를 사용한 반일체식 교량 공법(BIB거더공법)</t>
  </si>
  <si>
    <t>광명00유통단지 조사설계 용역</t>
  </si>
  <si>
    <t>군포대야미 공공주택지구 조사설계 용역</t>
  </si>
  <si>
    <t>광주선운2 공공주택지구 조사설계 용역</t>
  </si>
  <si>
    <t>국도3호선대체우회도로(민락2지구) 소음저감시설 조사설계 용역</t>
  </si>
  <si>
    <t>대구율하 도시첨단산업단지 조사설계 용역</t>
  </si>
  <si>
    <t>인천OO도시첨단산업단지 조사설계용역</t>
  </si>
  <si>
    <t>접합부에 횡방향 연결재를 설치하고 횡방향으로 긴장한 바닥판 일체식 프리캐스트 PSC 박스거더</t>
  </si>
  <si>
    <t xml:space="preserve">프리스트레스트 콘크리트 곡선 거더의 제작을 위한 스마트몰드 시스템 및 전도방지 인양장치를 이용한 시공기술 </t>
  </si>
  <si>
    <t>다공성 프리스트레스트 콘크리트 거더 및 분절형 다공성 프리스트레스트 콘크리트 거더교의 제작 및 시공방법</t>
  </si>
  <si>
    <t>3차원 설계로 제작된 무확관 소켓강관과 이를 이용한 상수관로 및 수로터널내 강관삽입공법(PIP-3D)</t>
  </si>
  <si>
    <t>대구율하 도시첨단산업단지 조사설계용역</t>
  </si>
  <si>
    <t>"해당사항 없음"</t>
    <phoneticPr fontId="4" type="noConversion"/>
  </si>
  <si>
    <t>신기술 소계</t>
    <phoneticPr fontId="4" type="noConversion"/>
  </si>
  <si>
    <t>한국도로공사</t>
  </si>
  <si>
    <t>부산지방국토관리청</t>
    <phoneticPr fontId="4" type="noConversion"/>
  </si>
  <si>
    <t>대전지방국토관리청</t>
    <phoneticPr fontId="4" type="noConversion"/>
  </si>
  <si>
    <t>경상남도 창녕군</t>
  </si>
  <si>
    <t>세종~포천(세종~안성) 고속도로 건설공사 기본 및 실시설계용역 (제8공구)</t>
  </si>
  <si>
    <t>김해진영2지구 특수시설물 조사설계용역</t>
    <phoneticPr fontId="23" type="noConversion"/>
  </si>
  <si>
    <t xml:space="preserve">◎과업내용
о기본 및 실시설계
·국도 확포장 공사
  (설계속도:80km/hr)
 -국도14호선:
  L=1,202m,B=35.0~41.5m
  (왕복6~9차로)
 -국도25호선:
  L=160m,B=33.5m
  (왕복7차로)
·특수시설물
 -차도교 1개소(개량형
  PSC Beam):
  L=3@30=90.0m
  B=35.4m(왕복7차로)
 -보도육교2개소:
  L=32.0m,L=38.5m,B=6.0m
 -방음벽:L=354m, H=10.0m
 -배수펌프장 1개소
о기본설계
·부평지하차도
  L=475m(BOX:150m, 
  U-Type옹벽:325m)
  B=17.5m(왕복4차로)
</t>
    <phoneticPr fontId="23" type="noConversion"/>
  </si>
  <si>
    <t xml:space="preserve">※설계속도:70㎞/h
  (국지도 84호선)
  연장:L=6.405㎞
  폭원:B=17.5m(4차로)
※주요시설물
·교량:5개소/1,115m
 -중리교
  L=500m
  B=18.57~25.32m(4~5차로)
  (DR GURDER교)
·지하차도:2개소/238m
 -지하차도2
  L=140m
  B=10.00m(2차로)
·터널:1개소/940m
 -무봉터널  
  L=945.7m
  B=8.5m(2차로)
※용역비 세부내역
·토질조사
  (￦174,094,000)
·노선측량
  (￦108,250,000)
·기본및실시설계
  (￦2,845,152,273)
·사전환경성검토
  (￦38,400,000)
·사전재해영향성검토
  (￦17,600,000)
·손해배상보험료
  (￦8,730,000)
·지연손해금
  (￦410,230,000)
·부가가치세
  (￦360,245,627)
</t>
    <phoneticPr fontId="23" type="noConversion"/>
  </si>
  <si>
    <t>화성동탄(2) 2,3단계 특수구조물 조사설계용역</t>
  </si>
  <si>
    <t xml:space="preserve">о도로폭원:
  B=20.5~56.3m
о설계속도:V=50~60km/h
о차도교:19개소
·신리천2교:
  L=99.16m
  B=51.3~61.3m(10차로)
о보도육교:1개소
  L=43.0m
  B=4.5m
о터널:2개소
·L=375.0m
  B=19.75m(4차로)
о지하차도:1개소
  L=416m
  (BOX:146m,U-TYPE:270m)
  B=18.7m(4차로)
о생태터널:2개소
о상수공급시설:4개소
  (배수지 2개소, 가압장
   1개소, 오수중계펌프장
   1개소)
о토질조사비
  ￦366,730,000
о기본및실시설계비
  ￦2,892,770,000
о경관설계
  ￦172,270,000
о용역손해보험료
  ￦17,650,000
</t>
    <phoneticPr fontId="23" type="noConversion"/>
  </si>
  <si>
    <t>국가지원지방도58호선(송정∼문동2)건설공사 기본 및 실시설계용역</t>
  </si>
  <si>
    <t xml:space="preserve">※과업개요
·노선:국지도 58호선
·도로등급:주간선도로
  (국도Ⅰ)
·연장:2㎞
·폭원:20.0m
·차로수:왕복4차로
·설계속도:80㎞/h
※주요시설물
·기본 및 실시설계
 -교량:4개소/730m
 -터널:2개소/2,215m
  (일방향 2차로, 
   병설터널)
 -교차로:입체교차로 
  2개소(거제IC,상동IC)
 -현장조사:시추63공
※교량
·문동1교(확장)
  연장:315m
  차로수:편도2차로
  폭원:7.5m
·거제IC교(부산방향)
  연장:90m
  차로수:편도2차로
  폭원:11.4m
※터널
·수원터널
 -통영방향
  연장:1,585m
  차로수:편도2차로
  폭원:9.0m
 -부산방향
  연장:1,588m
  차로수:편도2차로
  폭원:9.0m
</t>
  </si>
  <si>
    <t>부산지방국토관리청</t>
  </si>
  <si>
    <t>김천∼구미2 국도건설공사 기본 및 실시설계용역</t>
  </si>
  <si>
    <t xml:space="preserve">※과업내용
·설계속도:60km/hr
·연장:7.57km
·폭원:11.5m
·차로수:2차로
※주요시설물
·교량:1개소/습례교
  L=24.0m, 
  B=11.5m~12.5m 확장
  검토
·교차로:평면교차로
  10개소(회천교차로
  1개소 포함)
</t>
  </si>
  <si>
    <t>충청내륙고속화(제3-2공구)도로건설공사 실시설계용역</t>
  </si>
  <si>
    <t xml:space="preserve">※과업개요
  설계속도:90㎞/h
  연장:4.1㎞
  폭원:20.0m
  차로(왕복):4차로
  출입시설
※교량:8개소 / 854.50m
·요도천교
  연장:2@55.0+45.0+
  2@55.0=266.122m
  차로수:2차로
  폭원:10.44m
  형식:개량형PSC BEAM교
  연장:40.0+55.0+45.0+
  2@55.0=252.051m
  차로수:2차로
  폭원:10.65m
  형식:개량형PSC BEAM교
※기타
·방음벽, 교차로
</t>
  </si>
  <si>
    <t>대전지방국토관리청</t>
  </si>
  <si>
    <t>대합 일반산업단지 진입도로 개설사업 실시설계용역</t>
  </si>
  <si>
    <t xml:space="preserve">※과업개요
·실시설계
  설계속도:70㎞/h
  연장:L=1.5㎞
  폭원:B=25.0m(4차로)
·영남일반산업단지
  진입도로 타당성조사
  (기본계획)
  설계속도:70㎞/h
  연장:L=2.0㎞
  폭원:B=25.0m(4차로)
※주요시설물
·교량:4개소
  대합교
  L=1@50.0=50.0m
  B=31.40m(6차로)
  PSC거더
※세부내용
·조사측량
·실시설계
·타당성조사(기본계획)
  영남일반산업단지
  진입도로
·도시계획시설(도로)
  결정
·개발촉진지구 개발계획
  (변경)
·재선충방재계획
</t>
  </si>
  <si>
    <t>서창분기점 서창2지구 방음시설 설치공사 실시설계 용역</t>
    <phoneticPr fontId="23" type="noConversion"/>
  </si>
  <si>
    <t xml:space="preserve">◎방음벽 현황
о1~2구간
·경인고속도로
  (V=100㎞/hr,왕복6차로)
·영동고속도로
  (V=100㎞/hr,왕복6차로)
о3구간
·경인고속도로
  (V=100㎞/hr,왕복6차로)
  H=18.0m(L=376.0m)
о4구간
·경인고속도로
  (V=100㎞/hr,왕복6차로)
  H=18.0m(L=728.0m)
  H=11.0m(L=96.0m)
·총 824.0m
◎교량설계
о1구간:
·장수천3교
  L=35.5+6@30.0=215.5m
  B=3.0m, WPC GIRDER교
о2구간:
·서창JCT1교
  L=2@30.0=60.0m
  중공PC 슬래브교,
  기존교량 보강
·서창JCT2교
  L=10.0+25.0+10.0=45.0m
  π형 라멘교,
  기존교량 보강
о3구간:
·서창2교
  L=13.0m, B=1.5m
  RC라멘교
о4구간:
·서창1교
  L=40.0,B=3.0m
  WPC GIRDER교
·운연천교
  L=40.0,B=3.0m
  WPC GIRDER교
</t>
    <phoneticPr fontId="23" type="noConversion"/>
  </si>
  <si>
    <t>한국도로공사</t>
    <phoneticPr fontId="23" type="noConversion"/>
  </si>
  <si>
    <t>성내-고부간 지방도 확포장공사 실시설계용역</t>
  </si>
  <si>
    <t>◎과업개요
о설계속도:60㎞/h
о연장:L=5.8㎞
о폭원:B=9.5m(2차로)
◎교량공:2개소/70.0m
·용수교
  - L=54.0m
  - LIT Girder교
о교차로 2개소</t>
    <phoneticPr fontId="23" type="noConversion"/>
  </si>
  <si>
    <t>전라북도</t>
    <phoneticPr fontId="23" type="noConversion"/>
  </si>
  <si>
    <t>중문~회수(대로1-1-3호선) 도시계획도로 확장공사 실시설계용역</t>
  </si>
  <si>
    <t xml:space="preserve">※도로구분
  지방도1139호선,
  도시지역보조간선도로
  도시계획도로
  대로1-1-3호선
※설계속도:60㎞/h
※연장 및 폭원
  L=1.86㎞, B=35.0m
  (왕복4차로, 보도 및
  자전거도로포함)
※주요시설
  교차로3개소
  평면교차로 1개소,
  회전교차로 2개소
※교량현황:1개소/15m
  (내진1등급)
·무명교
  연장:15m, 폭원:35.1m
  (4차로), 라멘교
※기타
·방음벽
·석축쌓기
·토지조사
·토목설계 1식
·전기설계 1식
·조경설계 1식
</t>
  </si>
  <si>
    <t>제주특별자치도
서귀포시</t>
  </si>
  <si>
    <t>천안직산~부성 도로건설공사 기본 및 실시설계용역</t>
  </si>
  <si>
    <t xml:space="preserve">◎도로구분
  도시지역 주간선도로
  (국도Ⅱ등급)
  천안시 대로1-1호
◎과업개요
о설계속도:80㎞/h
о연장:3.3㎞
о폭원:29.5m
о차로(왕복):6차로
◎교량:2개소 / 25.0m
о신당교
·연장:12.5m
·차로수:6차로
·폭원:33.3m
·형식:RC라멘교
◎기타
о교차로:3개소
  (평면교차로)
</t>
  </si>
  <si>
    <t>진천에스폼 산업단지 진입도로 개설공사 실시설계용역</t>
  </si>
  <si>
    <t xml:space="preserve">※과업개요
·설계속도:60㎞/h
  연장:L=1.9㎞
  폭원:B=15.0m(4차로)
  도시계획도로 
  중로1-2호선
·주요시설물
 -교량:2개소/67.0m
  회죽교:L=2@27.0=54.0m
  B=15.5m, 4차로,
  PSC-BEAM
  회안1교:L=1@13.0=13.0m
  B=17.6m, 4차로,
  RC 라멘
 -방음벽 1개소
 -평면교차로 6개소
</t>
  </si>
  <si>
    <t>충청북도 진천군
명품도시추진단</t>
  </si>
  <si>
    <t>서대전IC~두계3가 도로확장 기본 및 실시설계용역</t>
  </si>
  <si>
    <t xml:space="preserve">※도로구분
  국도4호선,광역도로
※설계속도:80㎞/h
※연장 및 폭원
  L=5.56㎞, B=27.0m
  (왕복6차로)
※주요시설
  교차로3개소
  서대전IC 1개소,
  평면교차로 1개소,
  진출입로 2개소
※교량현황:3개소/70m
  (내진1등급)
·방동교
  연장:40m, 폭원:10.9m
  (2차로)
※기타
·방음벽 14개소/1,811m
</t>
  </si>
  <si>
    <t>대전광역시</t>
  </si>
  <si>
    <t>사등~장평2 국도건설공사 기본 및 실시설계용역</t>
    <phoneticPr fontId="23" type="noConversion"/>
  </si>
  <si>
    <t xml:space="preserve">◎과업개요 
о국도14호선
о설계속도:70㎞/h
о연장:L=5.7㎞
о폭원:B=26.5~27.25m
  (왕복6차로)
◎주요시설물
о교량:4개소/67m
  (내진설계:1등급)
·사등교
  L=2@12.5=25m
  B=26.5m(6차로)
  (R.C라멘교, 확장)
о교차로:입체 7개소 
</t>
    <phoneticPr fontId="23" type="noConversion"/>
  </si>
  <si>
    <t>부산지방국토관리청</t>
    <phoneticPr fontId="23" type="noConversion"/>
  </si>
  <si>
    <t>※과업개요
·설계속도:120㎞/h
·L=5.22㎞, B=30.6m
  (왕복6차로)
※주요시설물
-교량:3개소/378.261m
·운용1교:
  L=6@55=330.00m
  (3차로 B=15.90m, 
   Hipc 거더교)
·운용2교:
  L=2@16.1=32.113m
  (3차로 B=16.110m, 
   지중RC라멘교)
·양대1교:
  L=1@16.1=16.148m
  (3차로 B=15.90m, 
   지중RC라멘교)
-터널:3개소/2,230,00m
·북면3터널:
  L=977.00m
  (3차로 B=16.026m, 
   NATM공법,기계환기)
·북면4터널:
  L=355.00m
  (3차로 B=15.616m, 
   NATM공법,자연환기)
·북면5터널:
  L=898.00m
  (3차로 B=16.026m, 
   NATM공법,기계환기)</t>
  </si>
  <si>
    <t>화순 동면-송광 봉산 도로시설개량공사 기본 및 실시설계용역</t>
  </si>
  <si>
    <t xml:space="preserve">◎과업개요 
о설계속도:60㎞/h
  (지방지역 보조간선 도로
   ,국도 15호선)
о연장:L=7.3㎞
о폭원:B=11.5m(2차로)
◎주요시설물
о교량:3개소/139.16m
·우산1교
  L=83.33m
  B=18.65m
  (개량형 PSC거더교)
о터널:3개소/2,770.0m
·구룡터널  
  L=1,842m
  B=11.786m
о교차로:평면 7개소,
  입체 1개소(다이아몬드) 
◎용역비 세부내역
о기본및실시설계
  (￦2,338,759,330)
о분담이행
  (￦792,613,670)
</t>
    <phoneticPr fontId="23" type="noConversion"/>
  </si>
  <si>
    <t>익산지방국토관리청</t>
    <phoneticPr fontId="23" type="noConversion"/>
  </si>
  <si>
    <t>대구외곽순환 고속도로 등 4개 노선 건설공사 현장수납차로 설치 실시설계</t>
    <phoneticPr fontId="23" type="noConversion"/>
  </si>
  <si>
    <t>◎과업개요
о설계속도:80~100㎞/h
  30~50㎞/h(연결로)
оL=27.81㎞
оB=23.4m~54.6m(4~8차로)
    7.6m~34.1m(연결로,
    1~5차로)
о위치:대구외곽순환선,
  아산천안선,새만금전주선
  ,포항영덕선
◎주요시설물
о교량:23개소/752.3m
·율암교:
  L=2@40=80.00m
  (7차로 B=38.0m, 
   PSCE-Beam교)
·서천안ICR-D교:
  L=45+53+30=128.0m
  (2차로 B=13.4m,
   BIB+EX거더교+
   일반강합성거더교)
о본선영업소:5개소
о출입시설:14개소
о방음벽:4개소/1,148m</t>
    <phoneticPr fontId="23" type="noConversion"/>
  </si>
  <si>
    <t>영종-청라 연결도로(제3연륙교) 실시설계 용역</t>
    <phoneticPr fontId="23" type="noConversion"/>
  </si>
  <si>
    <t xml:space="preserve">◎과업개요
оL=4.67㎞
  (해상교량 3.615km)
  B=20.0~36.7m
  (왕복6차로) 
о설계속도:80㎞/h
о광역시도, 도시계획도로
◎주요시설물
  (교량총연장 L=3,720m) 
о해상장대교량
  (1개소/3,615m)
·영종측접속교:
  L=2×(2@50)+11×(3@55)
   =2,015m
  (왕복6차로 B=30.0~36.7m
   , PSC 거더교)
·주경간교:
  L=210+500+210=920m
  (왕복6차로 B=30.0m, 
   강합성 사장교)
·청라측접속교:
  L=2×(2@50)+2×(3@55)
    +3@50=680m
  (왕복6차로 B=26.5~35.0m
   , PSC 거더교)
о소교량(2개소/105m)
·중산교:
  L=1@50=50m
  (왕복6차로 B=26.7m
   , PSC 거더교)
·율도교:
  L=1@55=55m
  (왕복4차로 B=20.0m
   , PSC 거더교)
о출입시설2개소
о다차로하이패스 1식
о방음벽시설:
  높이3.0m~19.5m
о건축분야:2개소
  (유지관리사무소,
   교량전망대)
о항만분야 (공사용물양장
  및 적출장)
о경관시설물
о전기 및 통신시설
о조경시설
</t>
    <phoneticPr fontId="23" type="noConversion"/>
  </si>
  <si>
    <t>강구(구)교 재해위험지구 정비사업 기본 및 실시설계 용역</t>
    <phoneticPr fontId="23" type="noConversion"/>
  </si>
  <si>
    <t xml:space="preserve">◎주요시설물
о장대교량:1개소/201.65m
  (본선, 해상교량, 
   도로교 1등급(KL-510)
   내진설계(L=201.65m)
·강구교
 -연장:62.8+76.0+62.85
       =201.650m
 -폭원:16.5~22.662m
 -왕복3차로+자전거보행자
  겸용도로
 -개량형 STEEL BOX교
о도로분야
 -출입시설 2개소
◎용역금액
·설계분야(\843,940,000)
·분담분야(\98,460,000)
</t>
    <phoneticPr fontId="23" type="noConversion"/>
  </si>
  <si>
    <t>경상북도 영덕군</t>
    <phoneticPr fontId="23" type="noConversion"/>
  </si>
  <si>
    <t>고속국도 제400호선 김포~파주간 건설공사(제2공구) 실시설계용역</t>
    <phoneticPr fontId="23" type="noConversion"/>
  </si>
  <si>
    <t xml:space="preserve">◎과업개요
о연장:6.74㎞
о폭원:23.4m,4차로(왕복)
о설계속도:100㎞/hr
о도로등급:고속도로
◎주요시설물 
о교량 2개소
 ·청룡두천교,L=90m
 ·송촌교,L=20m
о터널 2개소
·한강터널
  L1=2,864.76m(인천방향)
  L2=2,860m(파주방향)
о지하차도 2개소
  L1=770m(U형 개착구조물)
  L2=120m(BOX형 
     개착구조물)
◎기타
о출입시설1개소
  (송촌나들목)
о부변전소 1개소
о통합관리사무소 1개소
о방음벽5개소(L=1,474m)
о전기실 2개소
 (수전용량3,350/3,800kVA)
о광통신관로7,171m
о지반(토질)조사 1식
  (시추조사 24공)
о기계(환기,방재,자동제어
  및 기타 기계설비 1식)
◎BIM 이행
оBIM분석을 통한 장비
  (MSV차량, 차수그라우팅
   ,작업차량)간섭 시공성
  검증
</t>
    <phoneticPr fontId="23" type="noConversion"/>
  </si>
  <si>
    <t xml:space="preserve">◎도로등급
о국도
◎소음저감시설
о전폭방음터널
·L=689m
·B=31.4~38.8m
  (왕복6차로+진출입차로)
о반폭방음터널
·L=815m
·B=15.0~19.1m
  (편도3~4차로,진출입차로)
о방음벽
·L=643.0m
·H=3.0~16.0m
◎교량6개소:
  민락3교외 5개소
·L=400m(국도3호선 대체
  우회도로, 왕복5차로,
  설계속도 V=80km/hr)
о민락3교
·L=150m(5@30)
·B=32.5m(6차로)
·P.S.C BEAM
◎방음시설 전체의
  전기시설
◎경관설계
</t>
    <phoneticPr fontId="23" type="noConversion"/>
  </si>
  <si>
    <t>한국토지주택공사</t>
    <phoneticPr fontId="23" type="noConversion"/>
  </si>
  <si>
    <t>남일고은~청주상당 도로건설공사 기본 및 실시설계용역</t>
    <phoneticPr fontId="4" type="noConversion"/>
  </si>
  <si>
    <t>■ 연장 : 3.21㎞
■ 폭원 : 30.0m(4-&gt;6차로)
■ 속도 : 70㎞/hr</t>
    <phoneticPr fontId="4" type="noConversion"/>
  </si>
  <si>
    <t>■ 연장 : 10~141m
■ 폭원 : 6.9~47m</t>
    <phoneticPr fontId="4" type="noConversion"/>
  </si>
  <si>
    <t>■ 연장 : 10.8㎞
■ 폭원 : 20.0m(4차로)
■ 속도 : 80~110㎞/hr</t>
  </si>
  <si>
    <t>■ 연장 : 5.9㎞
■ 폭원 : 20.0m(4차로)
■ 속도 : 80㎞/hr</t>
    <phoneticPr fontId="4" type="noConversion"/>
  </si>
  <si>
    <t>시화MTV 중1-117호선(서해안 우회도로) 기본 및 실시설계용역</t>
  </si>
  <si>
    <t>■ 연장 : 3.36㎞
■ 폭원 : 27.0~29.75m(왕복6차로)
■ 속도 : 80㎞/hr</t>
  </si>
  <si>
    <t>시흥 군자배곧신도시 서해안로 우회도로 신설공사 기본 및 실시설계용역</t>
  </si>
  <si>
    <t>■ 연장 : 3.3㎞
■ 폭원 : 22.0~28.75m(4~6차로)
■ 속도 : 70㎞/hr</t>
  </si>
  <si>
    <t>경기도 시흥시</t>
  </si>
  <si>
    <t>국도5호선 춘천~화천3 도로건설공사 실시설계용역</t>
  </si>
  <si>
    <t>■ 연장 : 8.29㎞
■ 폭원 : 15.0m(2+1차로)
■ 속도 : 70㎞/hr</t>
  </si>
  <si>
    <t>원주지방국토관리청</t>
  </si>
  <si>
    <t>적성~두일간 도로확포장공사 재설계용역</t>
  </si>
  <si>
    <t>■ 연장 : 6.34㎞
■ 폭원 : 18.5m(4차로)
■ 속도 : 70㎞/hr</t>
  </si>
  <si>
    <t>경기도건설본부</t>
  </si>
  <si>
    <t>수기~분천간 도로확포장공사 기본 및 실시설계용역</t>
  </si>
  <si>
    <t>■ 연장 : 1.60㎞
■ 폭원 : 22.7m(4차로)
■ 속도 : 60㎞/hr</t>
  </si>
  <si>
    <t>경기도 화성시</t>
  </si>
  <si>
    <t>화성동탄2지구 방음시설 실시설계용역</t>
    <phoneticPr fontId="4" type="noConversion"/>
  </si>
  <si>
    <t>■ 연장 : 1.84㎞
■ 폭원 : 41.4m(8차로)
■ 속도 : 110㎞/hr</t>
    <phoneticPr fontId="4" type="noConversion"/>
  </si>
  <si>
    <t>한국도로공사수도권본부</t>
    <phoneticPr fontId="4" type="noConversion"/>
  </si>
  <si>
    <t>국도3호선 연천~신탄리2 도로건설공사 실시설계(보완)용역</t>
  </si>
  <si>
    <t>서울지방국토관리청</t>
  </si>
  <si>
    <t>사등-장평1 국도건설공사 기본 및 실시설계용역</t>
    <phoneticPr fontId="4" type="noConversion"/>
  </si>
  <si>
    <t>■ 연장 : 6.4㎞
■ 폭원 : 26.5m(6차로)
■ 속도 : 70㎞/hr</t>
    <phoneticPr fontId="4" type="noConversion"/>
  </si>
  <si>
    <t>세종~포천(세종~안성) 고속도로 건설공사 기본 및 실시설계용역(제8공구)</t>
  </si>
  <si>
    <t>■ 연장 : 5.22㎞
■ 폭원 : 30.6m(6차로)
■ 속도 : 120㎞/hr</t>
  </si>
  <si>
    <t>■ 연장 : 1.5㎞
■ 폭원 : 45.0m(10차로)
■ 속도 : 100㎞/hr</t>
    <phoneticPr fontId="4" type="noConversion"/>
  </si>
  <si>
    <t>■ 연장 : 3.67㎞
■ 폭원 : 17.5~18.5m(2-&gt;4차로)
■ 속도 : 70㎞/hr</t>
    <phoneticPr fontId="4" type="noConversion"/>
  </si>
  <si>
    <t>대전지방국토관리청</t>
    <phoneticPr fontId="4" type="noConversion"/>
  </si>
  <si>
    <t>한국도로공사</t>
    <phoneticPr fontId="4" type="noConversion"/>
  </si>
  <si>
    <t>성남금토 공공주택지구 조사설계용역</t>
  </si>
  <si>
    <t>화성동탄(2) 택지개발사업 5단계 조경(공원.녹지 등) 기본 및 실시설계용역</t>
  </si>
  <si>
    <t>과천지식정보타운 공공주택지구 조경(공원.녹지 등) 기본 및 실시설계용역</t>
  </si>
  <si>
    <t>경산대임 공공주택지구 조사설계용역</t>
  </si>
  <si>
    <t>남원주역세권 개발 투자선도지구 조경(공원,녹지 등) 기본 및 실시설계용역</t>
  </si>
  <si>
    <t>건설신기술</t>
    <phoneticPr fontId="23" type="noConversion"/>
  </si>
  <si>
    <t>반원형 수문과 문틀로 구성된 복합자동 수문을 유압실린더로 회전시켜 수위 조절하는 매입형 가동보의 제작 및 시공기술</t>
  </si>
  <si>
    <t>이 기술은 기존의 상승식 Roller Gate 및 전도식 하단배출 수문형식이 아닌 반원형으로 제작된 스테인레스 소재의 수문과 양측부에 실린더실을 가진 문틀로 구성된 복합자동 수문을 회전시켜 배출하는 방식으로 개발되었으며, 수위에 따라 자동으로 수문이 개폐되고 수문을 회전방식으로 작동함으로써 자유로운 각도 조절이 가능하고 그에 따라 상단배출, 하단배출 및 단차 없는 완전배출 등으로 수위를 조절하는 중․소하천(수문 폭 20m/수문 높이 2m 이하) 매입형 가동보의 제작 및 시공기술이다.</t>
  </si>
  <si>
    <t>건설신기술</t>
    <phoneticPr fontId="23" type="noConversion"/>
  </si>
  <si>
    <t>유사연성 섬유시트와 롤러 및 가열기로 구성된 함침기를 이용한 콘크리트 구조물 보강공법</t>
  </si>
  <si>
    <t>이 신기술은 유리섬유와 탄소섬유를 적절한 비율로 혼합해서 기존 섬유시트에 비해서 인장강도 및 연성율이 월등히 우수하며 경제성이 높은 유사연성 섬유시트를 개발하고, 유사연성 섬유시트에 에폭시 함침제가 충분히 스며들어서, 섬유시트 전체에 골고루 퍼질 수 있도록 5개의 롤러와 가열기로 구성된 함침기를 개발하였으며, 유사연성 섬유시트를 보강부위 면적에 맞게 적절한 크기로 재단한 이후에, 함침기에 설치된 롤러사이에 섬유시트를 통과시켜서 에폭시로 함침하고, 보강 부위의 표면이 적절한 부착력을 갖도록 프라이머를 도포한 후, 함침된 유사연성 섬유시트를 보강 부위에 부착시켜서 콘크리트 구조물의 휨, 전단, 내진보강을 하는 보강공법</t>
  </si>
  <si>
    <t>저점도 UDRS 수지(MSA-100형)와 충진 지수용 굴절식 팩커를 이용한 하수관거 비굴착 부분보수공법(UDRS공법)</t>
  </si>
  <si>
    <t>이 신기술은 파손된 하수관거의 부분보수시공이 요구되는 소형, 중대형의 모든 하수관거에 파손, 균열, 어긋남, 이완, 이음부, 분기부, 단차부 등에 발생된 불량 및 결함부위에 지수재인 저점도 UDRS수지(MSA-100형:변성아크릴계수지)와 카메라 로봇과 다기능성 무보강 충진 지수용 굴절식 팩커시스템을 이용하여 불량과 결함부위에 지수재를 주입 및 충진하여 관경 내벽. 외벽부(토양)를 동시에 수지겔(Gel) 및 모래 겔(Sand-Gel), 토양 겔(Soil-Gel) 층을 만들어 보수 및 보강시공이 동시에 가능하게 한 기술로, 보수 후 침출수 및 침입수의 누수차단으로 외부 토양유실과 지반침하를 방지하고 수밀성과 기밀성에 대한 구조적인 안정성을 증대시키며 하수관거의 관경 축소 없이 통수능력을 행상시킨 신기술로, 2차적 환경오염방지와 불명수의 유입으로 발생되는 수처리에 대한 비용을 절감할 수 있는 지수충진 비굴착 부분 보수공법(UDRS공법)</t>
  </si>
  <si>
    <t xml:space="preserve">장기신장률저감을위한격자형보강포구조를갖는고무보고무본체와보호커버체결시공기술 </t>
  </si>
  <si>
    <t>이 신기술은 고무보 폭방향(수심방향) 장기 신장률 저감을 위하여 폭방향과 길이방향에 격자형으로 보강포를 배치하는 구조를 갖고 있는 고무보의 고무본체와 고무보 보호커버 통합체결 고정구조를 갖는 개량형 고무보의 시공기술이다.</t>
  </si>
  <si>
    <t>미니 파이프루프 수평보강 구조와 매입형 갱구구조물을 이용한 터널 갱구부 시공방법(ETPM 공법)</t>
    <phoneticPr fontId="4" type="noConversion"/>
  </si>
  <si>
    <t>이 신기술은 터널 갱구부 자연 비탈면에 미니 파이프루프로 보강하여 터널 갱구부 깎기 비탈면을 배제 또는 최소화시켜 터널 갱구부의 안정성 및 시공성을 향상시킨 터널 갱구부 시공방법으로, 공사기간을 단축할 수 있고, 터널 갱구부의 원지반 강도가 유지됨에 따라 내진성능이 향상되며, 갱구 구조물의 규모 축소가 가능하여 공사비 절감 및 외부로 돌출되는 갱구 구조물이 적어 자연친화적인 터널 갱구를 조성할 수 있음.</t>
    <phoneticPr fontId="4" type="noConversion"/>
  </si>
  <si>
    <t>거더 단부의 상부에 긴장재의 이완과 재긴장이 가능한 정착시스템을 이용한 프리스트레스트 콘크리트 거더 공법 (582호)</t>
    <phoneticPr fontId="4" type="noConversion"/>
  </si>
  <si>
    <t>직관형 강관 내부의 자동정형이음장치와 무레일의 자주식 용접장치를 이용한 강관 이음공법 (610호)</t>
  </si>
  <si>
    <t>steel guide plate 흙막이 벽체 설치공법 (612호)</t>
    <phoneticPr fontId="4" type="noConversion"/>
  </si>
  <si>
    <t>반원형 수문과 문틀로 구성된 복합자동 수문을 유압실린더로 회전시켜 수위 조절하 는 매입형 가동보의 제작 및 시공기술 (651호)</t>
    <phoneticPr fontId="4" type="noConversion"/>
  </si>
  <si>
    <t>전단돌기가 있는 띠형 유공강판 연결재를 사용한 강관말뚝 머리보강공법(Crown Cap 공법) (730호)</t>
  </si>
  <si>
    <t>보강리브와 헌치 및 파형 전단연결재를 이용한 교량용 프리캐스트 콘크리트 바닥판 공법(Rib-Deck공법) (751호)</t>
  </si>
  <si>
    <t>원형체결판을 이용한 무용접 무볼트 방식 강관말뚝머리보강공법(Disk Connector공법) (768호)</t>
  </si>
  <si>
    <t>거더 양측 단부에 돌출된 벽체를 갖는 단부격벽 일체형 PSC거더를 사용한 반일체식 교량 공법(BIB거더공법) (774호)</t>
  </si>
  <si>
    <t>T형 연결판으로 전면 블록과 보강재를 연결하여 시공하는 보강토 옹벽 공법 (775호)</t>
  </si>
  <si>
    <t>프리스트레스트 콘크리트 곡선 거더의 제작을 위한 스마트몰드 시스템 및 전도방지 인양장치를 이용한 시공기술 (781호)</t>
  </si>
  <si>
    <t>다공성 프리스트레스트 콘크리트 거더 및 분절형 다공성 프리스트레스트 콘크리트 거더교의 제작 및 시공방법 (784호)</t>
  </si>
  <si>
    <t>유리 섬유로 보강한 함침튜브와 광경화 방식을 적용한 하수도 관로 비굴착 보수·보강 공법(HI-PER TUBE System)</t>
    <phoneticPr fontId="4" type="noConversion"/>
  </si>
  <si>
    <t>"해당사항 없음"</t>
    <phoneticPr fontId="4" type="noConversion"/>
  </si>
  <si>
    <t>▣ 차도의 일측으로 구비되며 상향 개구된 우수받이와, 일측이 상기 우수받이에 연결되며 복수의 배출공이 형성되고 차도의 하부에서 폭 방향으로 연장된 유공관을 포함하는 유입부와 차도의 폭 방향 양흑에서 상향 개구된 중공이 점검구와, 양측이 점검구에 연결되고 차도의 하부에 형성되며 복수의 배수공이 형성된 유공바닥을 가지는 중공의 통로로 이루어진 이동로와 상기 유공관의 하부로 통로에 구비되는 복수의 여과재모듈로 이루어지며 상기 유공관은 상기 통로에 위치하고 일측이 우수받이에 연결되며 상기 여과재모듈은 상향 개구되고 배수홀이 형성된 중공의 수용부와, 상기 수용부에 구비된 필터부와, 상기 수용부의 하부에 구비된 바퀴를 포함하는 것을 특징으로 하는 도로의 비점오염물질 저감 시설에 관한 것이다.</t>
    <phoneticPr fontId="4" type="noConversion"/>
  </si>
  <si>
    <t>칠곡북삼 도시개발사업 조사설계용역</t>
  </si>
  <si>
    <t>한국토지
주택공사
대구경북
지역본부</t>
  </si>
  <si>
    <t>한    국
도로공사</t>
  </si>
  <si>
    <t>대전지방
국    토
관 리 청</t>
  </si>
  <si>
    <t>익산지방
국    토
관 리 청</t>
  </si>
  <si>
    <t>원주지방
국    토
관 리 청</t>
  </si>
  <si>
    <t>부산지방
국    토
관 리 청</t>
  </si>
  <si>
    <t>조달청(경기도 의왕시)</t>
  </si>
  <si>
    <t>경 기 도 
건설본부</t>
  </si>
  <si>
    <t>한국도로
공    사</t>
  </si>
  <si>
    <t>인  천
광역시
경  제
자  유
구역청</t>
  </si>
  <si>
    <t>새만금
개발청</t>
  </si>
  <si>
    <t>김포시</t>
  </si>
  <si>
    <t>대  전
광역시</t>
  </si>
  <si>
    <t>서울지방
국    토
관 리 청</t>
  </si>
  <si>
    <t>여수지방
해    양
수 산 청</t>
  </si>
  <si>
    <t>의왕월암 공공주택지구 조사설계용역</t>
  </si>
  <si>
    <t>광명시흥OO 일반산업단지 조사설계용역</t>
  </si>
  <si>
    <t>수원당수 공공주택지구 조사설계용역</t>
  </si>
  <si>
    <t>이 신기술은 거더에 프리스트레스트 도입 등의 별도 공정이 필요치 않으면서 가로보의 연속성으로 하중을 분산시켜 거더에 발생하는 응력을 감소시킬 수 있고, 가로보는 복공판을 설치하기 위한 구조요소로서 복공판은 교축방향으로 설치되므로 차량하중의 재하수를 최소화시켜 복공판에 재하되는 하중을 감소시킬 수 있으며, 복공판의 파손율을 최소화할 수 있어 재사용 횟수를 증가시키고 소음진동의 영향을 감소시킬 수 있는 가설교량 공법이다.</t>
    <phoneticPr fontId="23" type="noConversion"/>
  </si>
  <si>
    <t xml:space="preserve">이 신기술은 PSC I형 거더의 복부에 다수의 중공을 형성하고 중공부를 활용하여 정착장치를 분산시킴으로써 단부 정착부 및 복부의 두께를 최소화하여 거더의 자중을 줄이고 단부의 응력 집중을 완화시켜 강선량을 최소화하였다. 중공에 정착부가 있어 시공단계별 다단계 긴장이 가능하므로 형고를 낮출 수 있으며, 60MPa이상 고강도 콘크리트를 사용하여 분절 제작 및 일체형 제작이 가능한 PSC I형 거더 공법이다.
</t>
    <phoneticPr fontId="23" type="noConversion"/>
  </si>
  <si>
    <t>가압정착시스템과 PC강봉을 이용한 듀얼-프리스트레스트 콘크리트 거더(듀얼-PSC 거더) 제작 및 시공방법</t>
    <phoneticPr fontId="4" type="noConversion"/>
  </si>
  <si>
    <t>Pilot 터널을 굴착 후 본 터널의 굴착면 방향으로 선지보재(네일 등)를 설치하고 압력그라우팅으로 양호하지 않은 원지반을 보강한 후에 본 터널을 확대굴착하는 공법으로 후지보재(숏크리트, 록볼트 등)와 철근망(RSC, Reinforced Steel Cage) 또는 강지보, 격자지보 등으로 본 터널을 지보하는  기술(KPST공법:Korean Pre-Support Tunnelling Method)</t>
    <phoneticPr fontId="4" type="noConversion"/>
  </si>
  <si>
    <t>연속화된 일체형 가로보와 교축방향으로 배치한 복공판을 이용한 가설교량 공법(CAP 공법)</t>
    <phoneticPr fontId="4" type="noConversion"/>
  </si>
  <si>
    <t>강봉의 연직방향 긴장시스템을 이용하여 프리스트레스를 도입한 강합성 라멘교 공법</t>
    <phoneticPr fontId="4" type="noConversion"/>
  </si>
  <si>
    <t>이 신기술은 교대(벽체)에 매립 시공된 강봉이 연직 관통하도록 제작된 강재거더를 교대에 거치한 뒤, 연직방향 강봉긴장시스템을 이용하여 긴장 및 정착하여 강재거더에 프리스트레스를 현장에 도입하여 슬래브 콘크리트 합성전에 강재거더를 단순보에서 연속보 형태로 구조계를 변경하여 발생 부재력을 제어하는 강합성 라멘교 제작 공법이다.</t>
    <phoneticPr fontId="23" type="noConversion"/>
  </si>
  <si>
    <t xml:space="preserve">원형체결판을 이용한 무용접 무볼트 방식 강관말뚝머리보강 공법
(Disk Connector 공법)
</t>
    <phoneticPr fontId="23" type="noConversion"/>
  </si>
  <si>
    <t xml:space="preserve">이 신기술은 원형체결판과 방사상으로 조립된 L자형 철근을 이용한 강관말뚝 머리보강 공법으로, 작업공정의 최소화를 목적으로 원형체결판을 활용하여 급속시공을 함으로써 현장에서의 용접, 볼트조립 등의 복잡한 설치공정을 배제하고 가공된 철근을 삽입하는 손쉽고 시공이 빠른 공법이다.
</t>
    <phoneticPr fontId="23" type="noConversion"/>
  </si>
  <si>
    <t xml:space="preserve">다공성 프리스트레스트 콘크리트 거더 및 분절형 다공성 프리스트레스트 콘크리트 거더교의  제작 및 시공방법
</t>
    <phoneticPr fontId="4" type="noConversion"/>
  </si>
  <si>
    <t>이 신기술은 거더 상연에는 콘크리트 거더에 매입된 정착판과 지지판이 환봉으로 연결된 가압정착장치에 유압잭을 이용하여 압입된 PC강봉(Steel bars for prestressed concrete)을 정착시켜 반력으로 작용된 인장 프리스트레스를 도입하고, 거더 하연에는 PS강선의 긴장에 의해 압축 프리스트레스를 도입하게 하는 듀얼-프리스트레싱 방식에 의해 콘크리트 거더를 제작하는 PSC거더공법(Dual Prestressed Concrete Girder “Dual-PC”)으로써 인장 및 압축 프리스트레스의 조절이 가능함과 동시에 저형고·장경간에 따른 거더 상연의 과도한 압축응력을 상쇄시킬 수 있으며 하부플랜지폭이 넓은 단면으로써 전도 위험이 적은 PSC거더 제작 및 시공방법이다.</t>
    <phoneticPr fontId="4" type="noConversion"/>
  </si>
  <si>
    <t>Pilot터널을 굴착 후 선지보재를 시공하고 확대굴착하는 터널공법</t>
    <phoneticPr fontId="4" type="noConversion"/>
  </si>
  <si>
    <t>본 고안은 하수 처리장의 악취 방지장치에 관한 것.</t>
    <phoneticPr fontId="23" type="noConversion"/>
  </si>
  <si>
    <t xml:space="preserve">프리스트레스가 도입된 띠장재와 폐단면 사각 강관 버팀보를 함께 이용한 흙막이 가시설 공법(PS-S공법)
</t>
    <phoneticPr fontId="23" type="noConversion"/>
  </si>
  <si>
    <t>거더 하연을 곡선화한 아치형상의 변단면 PSC-I 거더의 제작기술(APC-빔)</t>
    <phoneticPr fontId="23" type="noConversion"/>
  </si>
  <si>
    <t>견인력 저감형 유도 및 견인장치와 반전튜브의 관내 초입부 증기분사 경화방식에 의한 하수관거 비굴착 전체보수공법</t>
    <phoneticPr fontId="4" type="noConversion"/>
  </si>
  <si>
    <t>미리 제작된 고강도 콘크리트 접합블록을 접합단부로 사용하는 PSC-I형 분절거더(SegBeam) 제작방법</t>
    <phoneticPr fontId="4" type="noConversion"/>
  </si>
  <si>
    <t>강봉의 연직방향 긴장시스템을 이용하여 프리스트레스를 도입한 강합성 라멘교 공법</t>
    <phoneticPr fontId="23" type="noConversion"/>
  </si>
  <si>
    <t>연질형 수지를 적용한 FRP 도막재와 시트를 이용한 인공지반녹화용 방근·방수 복합공법(SMART GREEN SYSTEM)</t>
    <phoneticPr fontId="4" type="noConversion"/>
  </si>
  <si>
    <t>충격차단공과 철근-숏크리트를 이용한 근접병설터널의 암반 필라부 시공법</t>
    <phoneticPr fontId="23" type="noConversion"/>
  </si>
  <si>
    <t>전단돌기가 있는 띠형 유공강판 연결재를 사용한 강관말뚝 머리보강공법(Crown Cap 공법)</t>
    <phoneticPr fontId="23" type="noConversion"/>
  </si>
  <si>
    <t>이산화탄소와 염소이온 고정 고알칼리 유기계 방청제, 방청표면피복재 및 방청단면복구재를 사용한 철근콘크리트구조물 보수공법(BNB 공법)</t>
    <phoneticPr fontId="4" type="noConversion"/>
  </si>
  <si>
    <t>보강리브와 헌치 및 파형 전단연결재를 이용한 교량용 프리캐스트 콘크리트 바닥판 공법(Rib-Deck공법)</t>
    <phoneticPr fontId="23" type="noConversion"/>
  </si>
  <si>
    <t>원형체결판을 이용한 무용접 무볼트 방식 강관말뚝머리보강공법(Disk Connector공법)</t>
    <phoneticPr fontId="23" type="noConversion"/>
  </si>
  <si>
    <t>케이싱과 신설관을 함께 압입하는 비굴착 소구경 하수도 관로 부설공법</t>
    <phoneticPr fontId="4" type="noConversion"/>
  </si>
  <si>
    <t>주입공별로 주입압력, 주입량 등 조절이 가능한 다중 동시 주입펌프를 이용한 컴팩션 그라우팅 시공 기술</t>
    <phoneticPr fontId="23" type="noConversion"/>
  </si>
  <si>
    <t>행정중심복합도시 들목교 및 6생활권 외곽순환도로 건설공사 실시설계</t>
    <phoneticPr fontId="4" type="noConversion"/>
  </si>
  <si>
    <t xml:space="preserve">◎과업개요 
о도시계획도로 
о설계속도:80㎞/h
о연장:L=3.337㎞
о폭원:B=26~38m(6~8차로)
◎주요시설물
о장대교량:1개소/600m
·들목교
  L=600m
  (95+125+170+125+85)
  B=38.0~48.0m(6~8차로)
  (하이브리드 현수교)
о소교량:8개소/753.95m
·문주천교
  L=221.1m
  B=31.55~41.18m
  (개량형 PCS거더교)
о지하차도:3개소/760m
·매양지하차도
  L=590.0m
  B=29.50m(6차로)
оBOX교:1개소/58.0m
·한별BOX  
  L=58.0m
  B=15.5m(2차로)
о유출입시설
  입체교차로 4개소
оBIM 이행
◎용역비 세부내역
о실시설계비
  (￦4,510,000,000)
о측량비
  (￦113,000,000)
о토질조사시험비
  (￦315,000,000)
о경관설계비
  (￦119,000,000)
о조경설계비
  (￦45,000,000)
оBIM설계비
  (￦289,000,000)
о기타경비
  (￦780,750,000)
о부가가치세
  (￦617,100,000)
</t>
    <phoneticPr fontId="4" type="noConversion"/>
  </si>
  <si>
    <t>장척~목현(국지도96호선) 도로건설공사 기본 및 실시설계용역</t>
    <phoneticPr fontId="4" type="noConversion"/>
  </si>
  <si>
    <t>국지도 23호선 및 고속도로 연결도로 조사설계용역</t>
    <phoneticPr fontId="4" type="noConversion"/>
  </si>
  <si>
    <t>고양삼송지구 특수구조물 조사설계용역</t>
    <phoneticPr fontId="4" type="noConversion"/>
  </si>
  <si>
    <t>농소-외동 국도건설공사 실시설계용역</t>
    <phoneticPr fontId="4" type="noConversion"/>
  </si>
  <si>
    <t>■ 연장 : 6.9㎞
■ 폭원 : 11.5m(왕복2차로)
■ 속도 : 60㎞/hr</t>
    <phoneticPr fontId="4" type="noConversion"/>
  </si>
  <si>
    <t>(2단계)다차로 하이패스 기반시설 개량공사 기본 및 실시설계 용역_1권역</t>
    <phoneticPr fontId="4" type="noConversion"/>
  </si>
  <si>
    <t>전기감전사고 방지용전기맨홀</t>
  </si>
  <si>
    <t>본 발명은 전기감전사고 방지용 전기 맨홀에 관한 것으로 맨홀 내부에 배선된 고압케이블 등의 누전에 의한 감전사고를 막을 수 있고, 차량과 보행자로부터 전가되는 하중에 의해 파손되지 않도록 함을 목적으로 한다. 개시된 본 발명에 따른 전기감전사고 방지용 전기 맨홀은, 출입구를 가지며 내부에 고압케이블이 배선되어 지하에 매립되는 맨홀 몸체와 상기 맨홀 몸체의 출입구측 둘레부에 결합되는 링형상의 뚜껑 안착링과 상기 뚜껑 안착링에 개폐 가능하게 결합되는 주철제</t>
  </si>
  <si>
    <t>도로법면 보호용 식생사다리블러</t>
  </si>
  <si>
    <t>본 발명은 자연형 하천제방 법면 또는 도로개설을 위한 절토지 법면의 토사 유실,붕괴방지를 위한 도로 법면 보호용 식생사다리블럭을 개시한다.  본 발명에 따른 도로 법면 보호용 식생 사다리블럭은, 물이공급되는 송수관의 일면과 이면에 등간격에 걸쳐 확장형 요홈이 순차적으로 요입형성되어 있으며 그 내부에는 상기 송수관과 연결되는 배관이 매설되어 있는 한편, 상기 배관에는 그길이방향 등간격에 걸쳐 분기관이 뻗어나와 외부로 노출되는 수직블럭 그리고 상기 수직블럭</t>
  </si>
  <si>
    <t>소하천의 수로보호용 시설물의구조</t>
  </si>
  <si>
    <t>본 발명은 소하천의 수로 보호용 시설물의 구조에 관한 것으로서, 소하천의 양측 제방의 하단에 디귿자형으로 양측에 플렌지부가 형성된 조립식 옹벽 콘크리트를 하천의 길이 방향으로 서로 마주보도록 볼트와 너트로 다수개 연결 설치하고, 상기 조립식 옹벽 콘크리트의 마주보는 하단에 각각 수직으로 사각기둥형의 중보걸이 앵커블록을 일체로 형성하며, 상기 중보걸이 앵커블록의 측면에 양단이 체결부재로 체결되어 하천을 흐르는 유수가 저수위로 저장될 수 있도록 상면 중앙이</t>
  </si>
  <si>
    <t>산계곡 물을 이용한 도로공사 비탈면의 잔디조경용 물공급장치</t>
  </si>
  <si>
    <t xml:space="preserve">본 발명은 산계곡물을 이용한 도로공사 비탈면의 잔디조경용 물공급장치에 관한 것으로서, 산을 절개하여 만든 도로의 
 양측면에 형성된 비탈면의 중간중간에 형성된 수평면 위에 도로의 종방향으로 설치되어 산계곡물을 저장하는 물저장태크로부터 공급되는 물을 비탈면의 조경잔디에 공급하는 산계곡물을 이용한 도로공사 비탈면의 잔디조경용 물공급장치에 있어서, 상기 비탈면을 향하여 분사되도록 다수개 나사 결합되고, 그 외주면에 다수의 살수홀이  형성된 다수의 살수관과, </t>
  </si>
  <si>
    <t>급커브 유턴구간 경계석의충격흡수보호대</t>
  </si>
  <si>
    <t>본 발명은 급커브 유턴 구간 경계석의 충격흡수 보호대에 관한 것으로서, 특히 도로의 경계석에 있어서, 콘크리트 재질로 이루어져 U자형을 이루도록 만곡된 형태로 이루어지고, 상면 중앙부에서 만곡된 안착홈이 형성되어 도로의 중앙에 설치되는 만곡형 측구와; 아연도금 강재로 이루어지되 상기 만곡형 측구의 안착홈에 삽입가능하도록 이와 동일한 각도를 가지고 만곡되고, 정면에 동일간격으로 복수의 사각 결속홈이 형성되며, 배면 양단에 앵커 볼트가 관통되도록 앵커 볼트</t>
  </si>
  <si>
    <t>충격흡수형 철도건널목</t>
  </si>
  <si>
    <t>본 발명은 충격흡수형 철도 건널목에 관한 것으로, 차량의 통과시 차량으로부터 전가되는 충격을 흡수하여 안전운행 및 손상을 줄일 수 있도록 함을 목적으로 한다. 개시된 본 발명에 따른 충격흡수형 철도 건널목은, 한 쌍의 철도 레일 안쪽에 각각 상기 철도 레일과 동방향으로 설치되는 한쌍의 가드레일과; 상기 철도  레일을  가로지르는 방향을 따라 상호간에 일정 간격을 두고 상기 레일 침목에 앵커로 고정되는 한 쌍의 서포트  와; 그리고, 장방형 몸체 및 상기</t>
  </si>
  <si>
    <t>급커브구간의레일지지장치</t>
  </si>
  <si>
    <t>본 발명은 급커브 구간의 레일지지 장치에 관한 것으로서, 특히 상면과 전면에 개방된 사각통 형상으로 형성되데, 배면에 레일의 외측면과 동일한 절곡면이 형성되고, 상면에 배면에서 전면으로 이어지는 하향 경사면이 형성되며, 체결 볼트의 체결이 가능하도록 양츨면에 서로 대응되는 제 1볼트홀이 형성되고, 고정못을 통해 고정 가능하도록 내측 저면에 복수의 제1고정못홀이 형성되며, 그 폭이 상기 참목의 폭과 동일하게 형성되는 레일 지지대와; 침목의 삽입이 가능하도</t>
  </si>
  <si>
    <t>경사면 배수로용아치형덮개</t>
  </si>
  <si>
    <t>본 발명은 경사면 배수로용 아치형 덮개에 관한 것으로서, 특히 경사면 배수로용 덮개에 있어서, 빗물이 내부에서 와류되도록 전방에 빗물 유입구가 형성되고, 저면이 개구된 아치형의 몸체와; 배수로의 낙차 부위의 상면에 형성된 복수의 앵커볼트와 결합 가능하도록 상기 몸체의 하단 측면 테두리에서 돌출 형성되고, 상기 각각의 앵커 볼트와 대응되는 위치에 홀트홀이 형성되는  체결 날개를 포함하는 것을 특징으로 한다. 상기와 같은 본 발명에 따르면 덮개 구조를 아치</t>
  </si>
  <si>
    <t>풍량조절판이 설치된도로교통표지판</t>
  </si>
  <si>
    <t>본 발명은 풍량 조정판이 설치된 도로교통 표지판에 관한 것으로서, 특히 도로교통 표지판에 있어서; 도로변에 수직으로 설치되는 지주와; 상기 지주의 상단에서 수평으로 설치되데, 일정 간격으로 복수의 제1관통홀이 형성되고, 각각의 제 1관통홀에 베어링이 설치되는 상단 수평대와; 상기 지주의 하단에서 수평으로 설치되데, 상기 상단 수평대의 각각의 제 1관통홀과 대응되는 부위에 복수의 제 2관통홀이 형성되고, 각각의 제 12관통홀에 베어링이 설치되는 하단 수평</t>
  </si>
  <si>
    <t>하천바닥의 세굴방지대</t>
  </si>
  <si>
    <t xml:space="preserve">본 발명은 하천 바닥의 세굴 방지대의 관한 것으로서, 특히 하천 바닥에 설치되도록 사각 판 형태로 형성되고, 상면 중앙에 앵커 볼트가 수직 결합되고, 상기 앵커 볼트의 테두리에 복수의 결합홈이 형성되는 사각 블록과; 팔각 판 형태로 형성되되, 상기 사각블록과 동일 크기로 형성되고, 각각의 경사면에 앵커 고리가 수평 결합되데, 상기 앵커 볼트에 삽입시 서로 간섭되는 것을 방지하도록 각각 다른 높이를 갖도록 설치되며, 상기 사각 블록의 상면에서 상기 앵커 </t>
  </si>
  <si>
    <t>연약지반 침수방지를 위한 충격 흡수형 철도</t>
  </si>
  <si>
    <t>본 발명은 충격흡수형 철도 건널목에 관한 것으로, 차량의통과시 차량으로부터 전가되는 충격을 흡수하여 안전운행 및 손상을 줄일 수 있도록 함을 목적으로 한다. 개시된 본 발명에 따른 충격흡수형철도 건널목은, 한 쌍의 철도 레일 안쪽에 각각 상기 철도 레일과 동방향으로 설치되는 한쌍의 가드레일과; 상기 철도레일을 가로지르는 방향을 따라 상호간에 일정간격을 두고 상기 레일 침목에앵커로 고정되는 한 쌍의 서포트와; 그리고, 장방형 몸체 및 상기몸체의 상면에 결합되며 상면에 요철부가 형성된 완충재로 이루어지며 상기 가드레일과 서포트에 의해 형성된 공간에 일렬로 설치되어 차량으로부터 전가되는 충격을 흡수하는 다수의 보판으로 구성된다.</t>
  </si>
  <si>
    <t>도로하천법면 보호블록제조장치 및 그 장치에 의해 제조된 블록</t>
  </si>
  <si>
    <t>본고안은 하천의 생테계 보호를 위한 제방블럭 설치구조에 관한것이다. 본고안은 이를 위해 하천의 바닥면에 설치되며, 제방의 유실을 방지하면서 버팀목 역할을 하는 제방브력, 상기 제방블럭의 내부에 구비되며 수중생명체에게 피난처 및 안식처를 제공할 수 있도록 조그마한 공간부를 다수개 만들어주는 다수의돌; 및 상기 제방블럭의 외측에 구비되며, 다수의 돌이 외부로 이탈되지 못하도록 막아주는 철망이 구비되어 구성된다.
상기와 같이 구성된 본고안은 하처제방의 유실을 방지하는 제방블럭을 제공한것으로. 특히 상기다수의 제방블럭을 간단하게 상호 조립 설치할수 있도록 구성한 것이며, 제방블럭의 내부에 돌(호박돌)을 쌓고 외부에는 철망을 쓰워 하천바닥의 생테계 보호구가 없어 멸종 위기에 처한 물고기 등이 상기 호박돌사이에서 생태 유지할 수 있도록 하여 수중생태계류를 보호할 수 있도록 한 것이고, 이로 인해 제품의 품질과 신회성을 대폭 향상시킬수 있도록 한 것이다.</t>
  </si>
  <si>
    <t>중앙분리대의 엘이디 제어방법</t>
  </si>
  <si>
    <t>본 발명은 교통사고와 같은 비상사태 발생시, 안개시, 강우시와 야간, 강설시와 같은 비상 상황 발생시, 관리 컨트롤러를 통해중앙분리대의 상부에 설치된 엘이디의 컬러, 점등 및 점멸을 제어함으로써 교통사고와 같은 비상 상황에 미리 대처할 수 있는 중앙분리대의 엘이디 제어방법으로서, (A) 관리 컨트롤러가 중앙분리대로부터 외부신호가 입력되는지의 여부를 판단하는단계; (B) 관리 컨트롤러가 입력되는 외부신호를 파악하여 충격감지센서, 비상스위치, 안개감지센서 및 조도감지센서 중어는 한 장치로부터의 신호인지의 여부를 판단하는 단계; (C)상기 (B) 단계의 판단 결과, 충격감지센서로부터 입력된 신호이면, 관리 컨트롤러는 충격이 감지된 중앙분리대로부터 소정거리의 정방까지 엘이디모듈의 적색 엘이디를 반복적으로 점등 또는 점멸시켜 운전자에게 위험을 표시하는 단계; 및(D) 상기 (B) 단계의 판단결과, 비상스위치로부터 입력된 신호이면, 관리 컨트롤러는 비상스위치가 온된 중앙분리대의 후방에 소정거리 떨어져 위치한 중앙분리대의 엘이디모듈의 적색 엘이디를 반복적으로 점등 또는 점멸시켜 후속하는 차량에게 전방에 고장 또는 점검중인 차량이 있음을 표시하는 단계를 포함한다.</t>
  </si>
  <si>
    <t>본 발명은 도로 및 단지의 사면보강 네일링 및 이를 이용한 사면 보강 공법에 관한 것으로, 정착헤드를 견고하게 정착하여 네일링의 회전시 공회전을 방지함으로써 네일링에 의한 지반보강 작업성을 향상하고 지반의 안정력을 확보함을 목적으로 한다. 본 발명에 의한 도로 및 단지의 사면 보강 네일링은, 외주면에 종횡방향으로 마디(11)가 형성된 철근의 네일봉(10)과; 상기 네일봉의 선단부에 연결 고정되며 제1나사부 (22)를 갖는 푸쉬봉(20)과; 내주면에 상기 푸쉬봉의 제1나사부에 나사 체결되는 제2나사부(32)가 형성되며 외주면에 제1경사부(31)가 형성되고 네일공(1)안쪽의 지중에 정착되는 정착헤드 (30)와; 내주면에 상기 제1경사부에 슬라이딩 가능한 제2경사부(41)가 형성되어 상기 정착헤드의 둘레부에 결합되는 2개 이상의 정착날개(40)를 포함하고, 상기 푸쉬봉은, 원통형의 네일봉연결통(21), 상기 네일봉 연결통에 고정되며 외주면에 상기정착헤드의 제2나사부의 나사 체결되는 제1나사부(22)가 형성되는 연결봉(23), 상기 네일봉이 삽입되면서 상기 네일봉 연결통에 나사 체결되며 내주면에 제1웨지경사면(24a) 형성된 콘하우징(24), 상기 네일봉 연결통과 콘하우징 내부에 삽입되며 외주면에 상기콘하우징의 제1웨지 경사면에 면접촉되는 제2웨지경사면(25a)이 구비되고 내주면이 요철구조인 철근체결콘(25), 상기 철근체결콘을 상기 콘하우징쪽으로 밀어 상기 네일봉과 상기 푸쉬봉을 고정하는 탄성부재(26)를 포함하여 구성된다.</t>
  </si>
  <si>
    <t>차량유도장치를 갖는 중앙분리대</t>
  </si>
  <si>
    <t>본 발명은 차량 유도장치를 갖는 중앙분리대에 관한 것으로, 그 목적은 도로의 중에 설치된느 중앙분리대의 상부에 점등가능한 엘이디램프를 포함한 표시장치를 설치함으로써, 방현판의 기능과 함께 도로의 상황을 운전자에게 보다 확실하게 알림 시켜 사고를 미연에 예방가능하도록 하는 것에 있으며, 이러한 목적은 도로의 중앙부에 설치가능하도록 구비되는 분리대와, 상기 분리대의 상면을 저면 내측으로 수용하여 스크류를 매개로 고정 가능하게 구비되는 고정부재와, 상기 고정부재의 상면 중앙부에 스크류를 매개로 전원 인가 및 누수방지가능하게 구비되는 보드판과, 상기 보드판의 상면에 일정간격 고정되어 전원인가에 따른 점등 되는 것에 의해 주행중인 차량의 운전자에게 도로의 상황을 알림가능하게 구비되는 다수개의 엘이디(LED)램프와, 상기 엘이디램프를 보호하고, 다른 방향으로 주행하는 차량으로부터 조사되는 전조등의 빛을 차단시킴과 아울러 조사되는 빛이 투광 가능하도록 상기 조정부재의 상면에 고정수단을 매개로 고정 가능하게 구비되는 커버부재와, 상기 보드판에 일정간격 다수개로 구비되는 엘이디램프를 순차적으로 점등시키도록 제어가능하게 구비되는 제어부를 포함하여 이루어진 것에 의해 달성된다.</t>
  </si>
  <si>
    <t>칼라밀크 그라우트 및 이를 이용한 조기개통식 콘크리트 포장방법</t>
  </si>
  <si>
    <t>본 발명은 칼라 밀크 그라우트 및 이를 이용한 조기개통식 콘크리트 포장방법에 관한 것으로서, 이는 기존 도료형태의 칼라도색제가 눈, 비 등 자연환경의 변화에 따라 도료가 녹아나와 환경적인 문제를 유발시키거나 퇴색됨으로 인해 미관을 해치는 등의 단점을 보완하는 한편, 아스팔트에 비해 내구성이 우수한 콘크리트를 이용하여 장기 내구성능을 확보함으로써 잦은 재보수로 인한 문제점을 해결하여 경제성을 향상시키기 위한 것이다. 이를 위해 본 발명은 포틀랜드 시멘트 55～76중량%와, 속경성 시멘트 10～15중량%와, 칼슘설퍼알루미네이트 5～10중량%와, 석고 1～3중량%와, 재유화형 폴리머4～8중량%와, 안료2～5중량%와, 혼화제 2～5중량%로 이루어지는 칼라 밀크 그라우트를 지반공사가 완료된 노면에 투수콘크리트 타설 후 바로 주입하는 과정에 따른다.</t>
  </si>
  <si>
    <t>마찰지압형 영구 앵커 및 이 시공방법</t>
  </si>
  <si>
    <t>본 발명은 마찰 지압형 영구 앵커 및 이 시공 방법에 관한 것으로, 유체에 의해 팽창되는 패커를 사용하지 않고 또한 강선은 물론 연성 등 모든 소재의 인장재를 사용하여 정착날개를 초기에 견고하게 정착함을 목적으로 한다. 본 발명에 따른 마찰 지압형 영구 앵커는, 둘레부가 일측으로 갈수록 단면적이 커지는 테이퍼형태이며 인장재 연결블록(12)이 구비된 정착헤드(10)와; 상기 정착헤드의 둘레부에 원주방향을 따라 배열되면서 슬라이딩 가능하게 지지되며 표면이 요철 구조인 2개 이상의 정착날개(20)와; 상기 정착날개를 상기 정착헤드의 둘레부측으로 지지하는 하나 이상의 밴드(30)와; 상기 정착헤드의 인장재 연결블록에 연결되며 상기 정착헤드를 인장시켜 상기 정착 날개를 확장시키는 다수의 인장재(40)와; 상기 정착날개의 후방에 압축 상태로 설치되어 상기 정착날개를 확장 방향으로 탄력 지지하는 탄성부재(50)와; 지상에서 연결된 작업줄에 의해 상기 밴드를 커팅하여 상기 정착날개가 상기 탄성부쟁의 탄성력에 의해 확장되도록 하는 커팅날(60)을 포함하며, 이에 의하여, 상기 정착 날개는 상기 탄성부재에 의해 1차로 확장되고 상기 인장재의 인장에 의해 2차로 확장되어 지반에 정착된다.</t>
  </si>
  <si>
    <t>강화된 접합부를 가지는 분절식 V형 PSC 거더</t>
  </si>
  <si>
    <t>본 발명은 분절식 PSC거더에 관한 것으로서, 보다 상세하게는 분절식 PSC 거더의 접합부는 연결부 복부의 두께를 늘리는 것과 동시에 접합부를 연결하는 다수의 전단 보강용 강봉을 추가 배치하여 분절 접합부의 전단 저항력을 대폭 강화시키고, 분절식 PSC 거더의 단면 형상을 개선하여 사용되는 PSC 거더의 개수를 절감시켜 품질이 개선되고 경제성을 향상시킨 분절식 V형 PSC 거더에 관한 것이다.</t>
  </si>
  <si>
    <t>LU형으로 3차원가공된 이형철근을 결합한 강관말뚝 두부보강공법</t>
  </si>
  <si>
    <t>AGS를 이용한 그라우팅관리기술</t>
  </si>
  <si>
    <t>전면주입구가 형성된 튜브형 강관을 이용한 록볼트 시공기술</t>
  </si>
  <si>
    <t>미리 제작된 고강도 콘크리트 접합블록을 접합단부로 사용하는 PSC-I형 분절거더(SegBeam) 제작방법</t>
  </si>
  <si>
    <t>전단돌기가 있는 띠형 유공강판 연결재를 사용한 강관말뚝 머리보강공법(Crown Cap 공법)</t>
  </si>
  <si>
    <t xml:space="preserve">보강리브와 헌치 및 파형 전단연결재를 이용한 교량용 프리캐스트 콘크리트 바닥판 공법(Rib-Deck공법) </t>
  </si>
  <si>
    <t>원형체결판을 이용한 무용접 무볼트 방식강관말뚝머리보강공법(Disk Connector공법)</t>
  </si>
  <si>
    <t>프리스트레스트 콘크리트 곡선 거더의 제작을 위한 스마트몰드 시스템 및 전도방지 인양장치를 이용한 시공기술</t>
  </si>
  <si>
    <t xml:space="preserve">다공성 프리스트레스트 콘크리트 거더 및 분절형 다공성 프리스트레스트 콘크리트 거더교의 제작 및 시공방법 </t>
  </si>
  <si>
    <t>고양장항 공공주택지구 조사설계용역</t>
  </si>
  <si>
    <t>2017-02-27</t>
  </si>
  <si>
    <t>2021-12-26</t>
  </si>
  <si>
    <t>2017-03-08</t>
  </si>
  <si>
    <t>2021-11-30</t>
  </si>
  <si>
    <t>2019-01-17</t>
  </si>
  <si>
    <t>2025-01-16</t>
  </si>
  <si>
    <t>대전지방
국토관리청</t>
    <phoneticPr fontId="4" type="noConversion"/>
  </si>
  <si>
    <t>한국도로공사</t>
    <phoneticPr fontId="4" type="noConversion"/>
  </si>
  <si>
    <t>부산지방
국토관리청</t>
    <phoneticPr fontId="4" type="noConversion"/>
  </si>
  <si>
    <t>익산지방
국토관리청</t>
    <phoneticPr fontId="4" type="noConversion"/>
  </si>
  <si>
    <t>최소점수 =0</t>
    <phoneticPr fontId="4" type="noConversion"/>
  </si>
  <si>
    <t>평가일</t>
    <phoneticPr fontId="4" type="noConversion"/>
  </si>
  <si>
    <t>한국토지주택공사</t>
    <phoneticPr fontId="23" type="noConversion"/>
  </si>
  <si>
    <t>■ 연장 : 0.325~2.115㎞
■ 폭원 : 2~4차로
■ 속도 : 50~80㎞/hr</t>
    <phoneticPr fontId="4" type="noConversion"/>
  </si>
  <si>
    <t>시흥목감지구 방음시설 실시설계용역</t>
    <phoneticPr fontId="4" type="noConversion"/>
  </si>
  <si>
    <t>국도3호선 대체우회도로(민락2지구) 소음저감시설 조사설계용역</t>
    <phoneticPr fontId="23" type="noConversion"/>
  </si>
  <si>
    <t>서울특별시</t>
    <phoneticPr fontId="4" type="noConversion"/>
  </si>
  <si>
    <t>한국토지주택공사
대구경북지역본부</t>
    <phoneticPr fontId="4" type="noConversion"/>
  </si>
  <si>
    <t>광명○○ 유통단지 조사설계용역(본용역)</t>
  </si>
  <si>
    <t xml:space="preserve">◎근거법
  도시개발법
  도시공원 및 녹지등에
  관한 법률
  국토의계획 및 이용에
  관한 법률
  유통단지개발촉진법
◎면적:297,237㎡
◎과업내용
о기본계획
о조경기본계획
о농지전용 협의도서
  작성
о산지전용 협의도서
  작성
о지구단위계획
о기본 및 실시설계
о수요조사 및 마케팅
  전략수립
о지구경관계획
о건축기본구상
о특수구조물(교량)
  설계
о설계안정성검토
</t>
    <phoneticPr fontId="4" type="noConversion"/>
  </si>
  <si>
    <t>도시계획시설(대로3-49호선) 도로개설공사 실시설계</t>
    <phoneticPr fontId="4" type="noConversion"/>
  </si>
  <si>
    <t xml:space="preserve">◎과업개요 
о설계속도:60㎞/h
  (도시지역 보조간선도로
   ,시도 82호선)
о연장:L=780m
о폭원:B=20.5m
◎주요시설물
о교량:2개소/L=20.00m 
  -견달산1교
   L=10.00m
   (합성라멘) 
о보강토 옹벽:2개소
  L=321.60m
о교차로:2개소
         (평면교차로) 
◎계약금액 개요
о기본 및 실시설계
  (￦238,798,000)
о분담이행
  (￦21,112,000)
</t>
    <phoneticPr fontId="4" type="noConversion"/>
  </si>
  <si>
    <t>경기도 고양시</t>
  </si>
  <si>
    <t>경과기간</t>
    <phoneticPr fontId="4" type="noConversion"/>
  </si>
  <si>
    <t>포항블루밸리 개발사업 조사설계용역(본용역)</t>
    <phoneticPr fontId="4" type="noConversion"/>
  </si>
  <si>
    <t>인천광역시
경제자유구역청</t>
    <phoneticPr fontId="23" type="noConversion"/>
  </si>
  <si>
    <t xml:space="preserve">◎근거법
о국토의계획 및 이용에
  관한법률
о산업단지 인허가 절차
  간소화를 위한 특별법
о산업입지 및 개발에
  관한법률
о도시공원 및 녹지등에
  관한법률
о경관법
◎면적:6,080,369㎡
◎과업내용
о토질조사
о에너지사용계획
о기본계획
о지구단위계획
о기본 및 실시설계
о조경기본계획
о농지전용협의조서
  작성
о산지전용협의조서
  작성
о특수구조물기본및실시설계
о교육환경평가
</t>
    <phoneticPr fontId="4" type="noConversion"/>
  </si>
  <si>
    <t>힌지형 링크와 이물칠 차단판으로 고성된 교량용 신축이음공법(JHR-EJ공법)</t>
  </si>
  <si>
    <t>이 신기술은 신축이음부에서 발생하는 충격소음을 개선하기 위해 행재링크를 힌지 형태로 연결하여 신축 거동을 수용하고, 링크 하부에 강재 이물질 차단판을 적용하여 교량 하부로 이물질 유입을 방지하는 신축용량35~800mm범위의 교량용 신축이음 공법</t>
  </si>
  <si>
    <t>연약지반 철도 노반의 침하 억제를 위해 섬유보강 및 확대된 말뚝캡을 이용한 지지말뚝공법의 설계 및 시공기술</t>
  </si>
  <si>
    <t>이 신기술은 연약지반구간에 노반 건설시 최소 허용잔류침하량(30mm 이하)을 만족하고 건설비를 절감하기 위하여 타원형 아칭이론과 등분포형 토목섬유 하중전달이론을 이용한 설계법을 적용하여 상부 성토체와 교통하중을 산정하고 토목섬유 앵커리지를 이용한 하중전이층과 확대된 말뚝캡을 통해 말뚝을 직접 전달하여 원지반에 잔류침하가 발생하지 않도록 하는 침하억제형 섬유보강 지지말뚝공법의 설계법과 이를 이용한 시공기술</t>
  </si>
  <si>
    <t>도로정보시설물의 전도방지장치</t>
    <phoneticPr fontId="4" type="noConversion"/>
  </si>
  <si>
    <t>발명은 도로정보시설물의 전도방지장치에 관한 것으로서, 이는 종래의 도로정보시설물이 노후화 또는 풍압에 의해 구조적 취약부인 하단부의 파괴로 전도되어 그에 따른 2차 사고를 사전에 방지하기 위한 것이다.</t>
  </si>
  <si>
    <t>도로정보시설물의 응력분산장치</t>
  </si>
  <si>
    <t>본 발명은 도로정보시설물의 응력분산장치에 관한 것으로서, 이는 종래 도로정보시설물에서 수직재 하단의 기초 연결부와 수직재 상측의 가로보 연결부에 구조적 보강을 위해 설치된 보강리브에서 발생되는 응력집중현상을 해결하기 위한 것이다.</t>
  </si>
  <si>
    <t>대기오염물질 제거기능을 구비한 방음판 및 이를 이용한 방음벽</t>
  </si>
  <si>
    <t>본 발명은 대기오염 저감기술에 관한 것으로서, 좀 더 자세하게는 자동차 주행시 발생하는 대기오염물질인 일산화탄소, 이산화탄소, 미세먼지 등을 제거하는 기능을 구비한 방음판과 이를 이용한 방음벽에 관한 것이다.</t>
  </si>
  <si>
    <t>전단구조를 사용한 회전식 도로정보시설물</t>
  </si>
  <si>
    <t xml:space="preserve">본 발명은 전단구조를 사용한 회전식 도로정보시설물에 관한 것으로, 이는 도로정보시설물에 설계한도 이상의 풍압이 가해질 시에, 이러한 종래의 도로정보시설물이 파손되는 것을 방지하기 위한 것이다. </t>
  </si>
  <si>
    <t>차량 충돌에 안전하게 방호하는 최적의 중앙분리대</t>
  </si>
  <si>
    <t>본 발명은 차량 충돌에 안전하게 방호하는 최적의 중앙분리대에 관한 것으로서, 더욱 상세하게는 레일을 최적의 높이에 설치하여 차량의 충돌시, 상기 레일의 강도성능이 높아져 탑승자의 안전성이 보호되고, 방현기능이 높아지는 특징이 있다.</t>
  </si>
  <si>
    <t>융착식 차선 도색장치</t>
  </si>
  <si>
    <t xml:space="preserve">노면을 따라 주행시 분사노즐을 통해 분사되는 융착식 도료에 의해 노면에 차선을 도색하기 위한 융착식 차선 도색장치에 관한 것이다
</t>
  </si>
  <si>
    <t>36년-08월</t>
    <phoneticPr fontId="4" type="noConversion"/>
  </si>
  <si>
    <t>융착식 차선 도색장치용 승강장치</t>
  </si>
  <si>
    <t>노면을 따라 주행시 융착식 도료를 노면에 분사시켜 차선을 도색하는 분사노즐을 승강시키기 위한 융착식 차선 도색장치용 승강장치에 관한 것이다.</t>
  </si>
  <si>
    <t>저온 내충격성이 향상된 축광안료를 이용한 노면 포지용 조성물</t>
  </si>
  <si>
    <t>저온 내충격성이 향상된 축광안료를 이용한 노면 표지용 조성물에 관한 것으로, 더욱 상세하게는 바인더수지, 축광안료, 충전제, 열안정제, 점도조절제, 글래스비드 및 유연제로 이루어진다. 상기의 성분으로 이루어지는 저온 내충격성이 향상된 축광안료를 이용한 노면 표지용 조성물은 도로의 표면에 두터운 도막을 형성할 수 있으며, 내구성이 우수하여 수명이 길고, 야간이나 우천시에도 우수한 시인성을 나타내며, 유연제가 함유되어 저온 내충격성이 우수한 도막을 형성한다.</t>
  </si>
  <si>
    <t xml:space="preserve">차량용 터널 출구 설치형 흡기 구조물 </t>
    <phoneticPr fontId="4" type="noConversion"/>
  </si>
  <si>
    <t>본 발명 차량용 터널 출구 설치형 흡기 구조물은 터널 안에서 차량의 운행으로 인해 발생한 미세먼지, NOX 가스, 휘발성 유기 화합물 및 오존과 같은 유해물질을 포함한 터널 내부의 공기를 터널의 출구에서 흡입하여 이를 정화한 후 대기 중으로 방출하는 터널 공기 정화 시스템에 적용되는 흡기 구조물에 관한 것이다.</t>
    <phoneticPr fontId="4" type="noConversion"/>
  </si>
  <si>
    <t>34년-09월</t>
    <phoneticPr fontId="4" type="noConversion"/>
  </si>
  <si>
    <t>축광안료를 이용한 융차식 노면 표지용 도료</t>
  </si>
  <si>
    <t>본 발명은 축광안료를 이용한 융착식 노면 표지용 도료에 관한 것으로, 더욱 상세하게는 바인더수지, 축광안료, 충전제, 열안정제 및 점도조절제로 이루어진다. 상기의 성분으로 이루어지는 축광안료를 이용한 융착식 노면 표지용 도료는 도로의 표면에 일회 도포로 두터운 도막을 형성할 수 있으며, 내구성이 우수하여 수명이 길고, 야간이나 우천시에도 우수한 시인성을 나타내는 도막을 형성한다.</t>
  </si>
  <si>
    <t>36년-01월</t>
    <phoneticPr fontId="4" type="noConversion"/>
  </si>
  <si>
    <t>글래스비드가 함유된 축광안료를 이용한 노면 표지용 조성물</t>
  </si>
  <si>
    <t>본 발명은 글래스비드가 함유된 축광안료를 이용한 노면 표지용 조성물에 관한 것으로, 더욱 상세하게는 바인더수지, 축광안료, 충전제, 열안정제, 점도조절제 및 글래스비드로 이루어진다. 상기의 성분으로 이루어지는 글래스비드가 함유된 축광안료를 이용한 노면 표지용 조성물은 도로의 표면에 두터운 도막을 형성할 수 있으며, 내구성이 우수하여 수명이 길고, 야간이나 우천시에도 우수한 시인성을 나타내는 도막을 형성한다.</t>
  </si>
  <si>
    <t>마모 확인층이 있는 고무판체 및 유리섬유 강화 플라스틱 클램핑 플레이트를 이용한 고무보 시공 기술</t>
    <phoneticPr fontId="4" type="noConversion"/>
  </si>
  <si>
    <t>다이아몬드 와이어쏘를 이용한 냉각수단이 필요없는 콘크리트 구조물의 건식 절단공법(E.D.C.S)</t>
    <phoneticPr fontId="4" type="noConversion"/>
  </si>
  <si>
    <t>충격차단공과 철근-숏크리트를 이용한 근접병설터널의 암반 필라부 시공법</t>
    <phoneticPr fontId="4" type="noConversion"/>
  </si>
  <si>
    <t>전단돌기가 있는 띠형 유공강판 연결재를 사용한 강관말뚝 머리보강공법(Crown Cap 공법)</t>
    <phoneticPr fontId="4" type="noConversion"/>
  </si>
  <si>
    <t>원형체결판을 이용한 무용접 무볼트 방식 강관말뚝머리보강공법(Disk Connector공법)</t>
    <phoneticPr fontId="4" type="noConversion"/>
  </si>
  <si>
    <t>프리스트레스트 콘크리트 곡선 거더의 제작을 위한 스마트몰드 시스템 및 전도방지 인양장치를 이용한 시공기술</t>
    <phoneticPr fontId="4" type="noConversion"/>
  </si>
  <si>
    <t xml:space="preserve">기계를 이용하여 도막과 시트를 동시에 접착 시공하는 복합교면방수공법(BAS공법) </t>
    <phoneticPr fontId="4" type="noConversion"/>
  </si>
  <si>
    <t xml:space="preserve">벽체와 기초 사이에 영구 유사힌지 시스템이 적용된 합성형라멘교 공법(ISP라멘-Isolation SystemUsing Plate) </t>
    <phoneticPr fontId="4" type="noConversion"/>
  </si>
  <si>
    <t>경산대임 공공주택지구 조사설계용역</t>
    <phoneticPr fontId="128" type="noConversion"/>
  </si>
  <si>
    <t>2018-09-07</t>
  </si>
  <si>
    <t>2024-12-31</t>
  </si>
  <si>
    <t>2017-03-30</t>
  </si>
  <si>
    <t>2022-04-19</t>
  </si>
  <si>
    <t>화성향남2지구 주변도로 건설사업 조사설계용역</t>
  </si>
  <si>
    <r>
      <t xml:space="preserve">L=13.13km
B=20~21m(4차로)
V=70~80km/h
</t>
    </r>
    <r>
      <rPr>
        <u/>
        <sz val="10"/>
        <rFont val="돋움"/>
        <family val="3"/>
        <charset val="129"/>
      </rPr>
      <t>교량 : 6개소/384m
요리교:
L=210m, B=20.9m(4차로)
생태통로 : 1개소/86.5m</t>
    </r>
    <phoneticPr fontId="4" type="noConversion"/>
  </si>
  <si>
    <t>대구연경 대2-34호선외 2개 도로 기본 및 실시설계용역</t>
    <phoneticPr fontId="4" type="noConversion"/>
  </si>
  <si>
    <r>
      <t xml:space="preserve">L=2.978km
B=30.0m(6차로)
V=50~80km/h
</t>
    </r>
    <r>
      <rPr>
        <u/>
        <sz val="10"/>
        <rFont val="돋움"/>
        <family val="3"/>
        <charset val="129"/>
      </rPr>
      <t>교량:1개소/25.0m
(동화교:L=25.0m, B=33.9m)</t>
    </r>
    <phoneticPr fontId="4" type="noConversion"/>
  </si>
  <si>
    <t>한국토지주택공사</t>
    <phoneticPr fontId="4" type="noConversion"/>
  </si>
  <si>
    <t>국도5호선 춘천~화천3 도로건설공사 실시설계용역</t>
    <phoneticPr fontId="4" type="noConversion"/>
  </si>
  <si>
    <r>
      <t xml:space="preserve">L=8.29km
B=15.0m(2+1차로)
V=70km/h
</t>
    </r>
    <r>
      <rPr>
        <u/>
        <sz val="10"/>
        <rFont val="돋움"/>
        <family val="3"/>
        <charset val="129"/>
      </rPr>
      <t>원천교(교량):
L=95m, B=14.9m
장거2교(교량):
L=76m, B=13.4m</t>
    </r>
    <phoneticPr fontId="4" type="noConversion"/>
  </si>
  <si>
    <t>원주지방국토관리청</t>
    <phoneticPr fontId="4" type="noConversion"/>
  </si>
  <si>
    <t>아미-두일간 도로개설 외 1개 노선 기본 및 실시설계 용역</t>
    <phoneticPr fontId="4" type="noConversion"/>
  </si>
  <si>
    <r>
      <rPr>
        <sz val="10"/>
        <rFont val="돋움"/>
        <family val="3"/>
        <charset val="129"/>
      </rPr>
      <t>L=6.29km
B=12~15m(2차로)
V=50~60km/h</t>
    </r>
    <r>
      <rPr>
        <u/>
        <sz val="10"/>
        <rFont val="돋움"/>
        <family val="3"/>
        <charset val="129"/>
      </rPr>
      <t xml:space="preserve">
교량:3개소(32.5m)</t>
    </r>
    <phoneticPr fontId="4" type="noConversion"/>
  </si>
  <si>
    <t>연천군</t>
    <phoneticPr fontId="4" type="noConversion"/>
  </si>
  <si>
    <t>수도권 제2순환(김포-파주) 고속도로 건설공사 실시설계용역(제1공구)</t>
    <phoneticPr fontId="4" type="noConversion"/>
  </si>
  <si>
    <r>
      <t xml:space="preserve">L=5.68km
B=23.4m(4차로)
V=100km/h
</t>
    </r>
    <r>
      <rPr>
        <u/>
        <sz val="10"/>
        <rFont val="돋움"/>
        <family val="3"/>
        <charset val="129"/>
      </rPr>
      <t>교량:10개소/L=398m
(본선8개소/338m,
나들목 2개소/60m)</t>
    </r>
    <phoneticPr fontId="4" type="noConversion"/>
  </si>
  <si>
    <t>한국도로공사</t>
    <phoneticPr fontId="4" type="noConversion"/>
  </si>
  <si>
    <t>당항포관광지 진입도로 확장공사 기본 및 실시설계용역</t>
    <phoneticPr fontId="4" type="noConversion"/>
  </si>
  <si>
    <r>
      <t xml:space="preserve">L=2.8km
B=19.5m(왕복4차로)
V=40~60km/h
</t>
    </r>
    <r>
      <rPr>
        <u/>
        <sz val="10"/>
        <rFont val="돋움"/>
        <family val="3"/>
        <charset val="129"/>
      </rPr>
      <t>교량 : 4개소/85.56m
배둔1교: L=45m, B=9.75m(2차로)</t>
    </r>
    <phoneticPr fontId="4" type="noConversion"/>
  </si>
  <si>
    <t>고성군</t>
    <phoneticPr fontId="4" type="noConversion"/>
  </si>
  <si>
    <t>김제육교 재가설공사 기본 및 실시설계 용역</t>
    <phoneticPr fontId="4" type="noConversion"/>
  </si>
  <si>
    <r>
      <t xml:space="preserve">L=1.02km
B=8.0~25.0m
V=30~50km/h
</t>
    </r>
    <r>
      <rPr>
        <u/>
        <sz val="10"/>
        <rFont val="돋움"/>
        <family val="3"/>
        <charset val="129"/>
      </rPr>
      <t>김제육교:
L=188m, B=19.4m</t>
    </r>
    <phoneticPr fontId="4" type="noConversion"/>
  </si>
  <si>
    <t>김제시</t>
    <phoneticPr fontId="4" type="noConversion"/>
  </si>
  <si>
    <t>신도시~성석간 도로개설공사 기본 및 실시설계용역</t>
    <phoneticPr fontId="4" type="noConversion"/>
  </si>
  <si>
    <t>교량:1개소(73.0m)
상지석교(교량):
L=73.0m, B=22.15m</t>
    <phoneticPr fontId="4" type="noConversion"/>
  </si>
  <si>
    <t>파주시</t>
    <phoneticPr fontId="4" type="noConversion"/>
  </si>
  <si>
    <t>신안 압해 신장~복용 도로시설개량공사 실시설계용역</t>
    <phoneticPr fontId="4" type="noConversion"/>
  </si>
  <si>
    <r>
      <t xml:space="preserve">L=10.709km
B=11.5~13.5m(양방향 2차로)
V=60km/h
</t>
    </r>
    <r>
      <rPr>
        <u/>
        <sz val="10"/>
        <rFont val="돋움"/>
        <family val="3"/>
        <charset val="129"/>
      </rPr>
      <t>신장교(교량):
L=35.08m, B=12.4m
생태통로암거 : 1개소/23m</t>
    </r>
    <phoneticPr fontId="4" type="noConversion"/>
  </si>
  <si>
    <t>익산지방국토관리청</t>
    <phoneticPr fontId="4" type="noConversion"/>
  </si>
  <si>
    <t>상무지구-첨단산단 도로개설 기본 및 실시설계 용역</t>
    <phoneticPr fontId="4" type="noConversion"/>
  </si>
  <si>
    <t>광주광역시</t>
    <phoneticPr fontId="4" type="noConversion"/>
  </si>
  <si>
    <t>군도3호선 학야~구성간 도로 확포장사업 실시설계용역</t>
    <phoneticPr fontId="4" type="noConversion"/>
  </si>
  <si>
    <r>
      <t xml:space="preserve">L=1.06km
B=8.5m(2차로)
V=40km/h
</t>
    </r>
    <r>
      <rPr>
        <u/>
        <sz val="10"/>
        <rFont val="돋움"/>
        <family val="3"/>
        <charset val="129"/>
      </rPr>
      <t>교량:1개소(L=10.9m)</t>
    </r>
    <phoneticPr fontId="4" type="noConversion"/>
  </si>
  <si>
    <t>고성군</t>
    <phoneticPr fontId="4" type="noConversion"/>
  </si>
  <si>
    <t>양평~이천 고속도로 건설공사 실시설계용역(제3공구)</t>
    <phoneticPr fontId="4" type="noConversion"/>
  </si>
  <si>
    <r>
      <t xml:space="preserve">L=5.34km
B=23.4m(4차로)
V=100km/h
</t>
    </r>
    <r>
      <rPr>
        <u/>
        <sz val="10"/>
        <rFont val="돋움"/>
        <family val="3"/>
        <charset val="129"/>
      </rPr>
      <t>교량:8개소(L=1,154m)</t>
    </r>
    <phoneticPr fontId="4" type="noConversion"/>
  </si>
  <si>
    <t>화순 동면-순천 주암도로시설개량공사 실시설계용역</t>
    <phoneticPr fontId="4" type="noConversion"/>
  </si>
  <si>
    <r>
      <t xml:space="preserve">L=9.71km
B=10.0m(2차로)
V=60km/h
</t>
    </r>
    <r>
      <rPr>
        <u/>
        <sz val="10"/>
        <rFont val="돋움"/>
        <family val="3"/>
        <charset val="129"/>
      </rPr>
      <t xml:space="preserve">교량:5개소(L=73.9m)
</t>
    </r>
    <phoneticPr fontId="4" type="noConversion"/>
  </si>
  <si>
    <t>효천지구 연계도로 확장공사 기본 및 실시설계용역</t>
    <phoneticPr fontId="4" type="noConversion"/>
  </si>
  <si>
    <r>
      <t xml:space="preserve">L=3.43km
B=20~25.0m
V=60km/h
</t>
    </r>
    <r>
      <rPr>
        <u/>
        <sz val="10"/>
        <rFont val="돋움"/>
        <family val="3"/>
        <charset val="129"/>
      </rPr>
      <t>황소교(교량):
L=50.0m, B=21.7m(독배천 횡단)</t>
    </r>
    <r>
      <rPr>
        <sz val="10"/>
        <rFont val="돋움"/>
        <family val="3"/>
        <charset val="129"/>
      </rPr>
      <t xml:space="preserve">
</t>
    </r>
    <phoneticPr fontId="4" type="noConversion"/>
  </si>
  <si>
    <t>전주시</t>
    <phoneticPr fontId="4" type="noConversion"/>
  </si>
  <si>
    <t>시모도 갯벌생태계 복원사업 기본 및 실시설계용역</t>
    <phoneticPr fontId="4" type="noConversion"/>
  </si>
  <si>
    <r>
      <t xml:space="preserve">L=0.57km
B=8.0m(2차로)
V=50km/h
</t>
    </r>
    <r>
      <rPr>
        <u/>
        <sz val="10"/>
        <rFont val="돋움"/>
        <family val="3"/>
        <charset val="129"/>
      </rPr>
      <t>시모노연도교(해상교량):
L=320m, B=10.4m(왕복2차로)</t>
    </r>
    <phoneticPr fontId="4" type="noConversion"/>
  </si>
  <si>
    <t>옹진군</t>
    <phoneticPr fontId="4" type="noConversion"/>
  </si>
  <si>
    <t>성본산업단지 진입도로 개설공사 실시설계용역</t>
    <phoneticPr fontId="4" type="noConversion"/>
  </si>
  <si>
    <r>
      <t xml:space="preserve">L=1.95km
B=20.0m(양방향 4차로)
V=60km/h
</t>
    </r>
    <r>
      <rPr>
        <u/>
        <sz val="10"/>
        <rFont val="돋움"/>
        <family val="3"/>
        <charset val="129"/>
      </rPr>
      <t>유포교(교량):
L=20.0m, B=20.9m
유촌교(교량):
L=28.0m, B=29.65m</t>
    </r>
    <phoneticPr fontId="4" type="noConversion"/>
  </si>
  <si>
    <t>음성군</t>
    <phoneticPr fontId="4" type="noConversion"/>
  </si>
  <si>
    <t>포항-안동1-1 3공구 국도건설공사 실시설계용역</t>
    <phoneticPr fontId="4" type="noConversion"/>
  </si>
  <si>
    <r>
      <t xml:space="preserve">L=11.06km
B=19.5m(양방향 4차로)
V=60km/h
</t>
    </r>
    <r>
      <rPr>
        <u/>
        <sz val="10"/>
        <rFont val="돋움"/>
        <family val="3"/>
        <charset val="129"/>
      </rPr>
      <t>교량:7개소(300m)
함덕교(교량):
L=95.0m, B=23.9m
하평2교(교량):
L=35.0m, B=20.4m
녹인교(교량):
L=35.0m, B=38.8m</t>
    </r>
    <phoneticPr fontId="4" type="noConversion"/>
  </si>
  <si>
    <t>부산지방국토관리청</t>
    <phoneticPr fontId="4" type="noConversion"/>
  </si>
  <si>
    <t>신정대로 개설공사 실시설계용역</t>
    <phoneticPr fontId="4" type="noConversion"/>
  </si>
  <si>
    <r>
      <t xml:space="preserve">L=1.686km
B=25.0m(4차로)
V=60~80km/h
</t>
    </r>
    <r>
      <rPr>
        <u/>
        <sz val="10"/>
        <rFont val="돋움"/>
        <family val="3"/>
        <charset val="129"/>
      </rPr>
      <t>교량:1개소(L=62.2m)</t>
    </r>
    <phoneticPr fontId="4" type="noConversion"/>
  </si>
  <si>
    <t>남원시</t>
    <phoneticPr fontId="4" type="noConversion"/>
  </si>
  <si>
    <t>세종~포천(세종~안성) 고속도로 건설공사 기본 및 실시설계용역(제4공구)</t>
    <phoneticPr fontId="4" type="noConversion"/>
  </si>
  <si>
    <r>
      <t xml:space="preserve">L=4.82km
B=30.6m(왕복6차로)
V=120km/h
</t>
    </r>
    <r>
      <rPr>
        <u/>
        <sz val="10"/>
        <rFont val="돋움"/>
        <family val="3"/>
        <charset val="129"/>
      </rPr>
      <t>교량:11개소(L=2,701.12m)
(장대교:9개소/2,668.12m,
소교량:2개소/33.00m)
조천교(교량):
L=1021.36m, B=31.5m(6차로)</t>
    </r>
    <phoneticPr fontId="4" type="noConversion"/>
  </si>
  <si>
    <t>탕정일반산업단지 진입도로 개설공사 실시설계 용역</t>
    <phoneticPr fontId="4" type="noConversion"/>
  </si>
  <si>
    <r>
      <t xml:space="preserve">L=1.6km
B=21.5m(양방향4차로)
V=40km/h
</t>
    </r>
    <r>
      <rPr>
        <u/>
        <sz val="10"/>
        <rFont val="돋움"/>
        <family val="3"/>
        <charset val="129"/>
      </rPr>
      <t>공수2교(교량):
L=40.0m, B=35.90m
갈산교(교량):
L=240.0m, B=11.650m
공수교(교량):
L=15.0m, B=48.825~52.710m</t>
    </r>
    <phoneticPr fontId="4" type="noConversion"/>
  </si>
  <si>
    <t>아산시</t>
    <phoneticPr fontId="4" type="noConversion"/>
  </si>
  <si>
    <t>내장산리조트 연결도로 조성사업 실시설계용역</t>
    <phoneticPr fontId="4" type="noConversion"/>
  </si>
  <si>
    <r>
      <t xml:space="preserve">L=3.75km
B=20.0m(왕복4차로)
V=60km/h
</t>
    </r>
    <r>
      <rPr>
        <u/>
        <sz val="10"/>
        <rFont val="돋움"/>
        <family val="3"/>
        <charset val="129"/>
      </rPr>
      <t>교량:5개소(L=111.5m)</t>
    </r>
    <phoneticPr fontId="4" type="noConversion"/>
  </si>
  <si>
    <t>정읍시</t>
    <phoneticPr fontId="4" type="noConversion"/>
  </si>
  <si>
    <t>화순동면-송광봉산 도로시설개량공사 기본 및 실시설계용역</t>
    <phoneticPr fontId="4" type="noConversion"/>
  </si>
  <si>
    <r>
      <t xml:space="preserve">L=7.3km
B=11.5m(2차로)
V=60km/h
</t>
    </r>
    <r>
      <rPr>
        <u/>
        <sz val="10"/>
        <rFont val="돋움"/>
        <family val="3"/>
        <charset val="129"/>
      </rPr>
      <t>우산1교(교량):
L=83.333m, B=18.65m
우산2교(교량):
L=15.0m, B=12.40m
구룡교(교량):
L=40.829m, B=12.40m</t>
    </r>
    <phoneticPr fontId="4" type="noConversion"/>
  </si>
  <si>
    <t>월곶도시계획도로(대로3-1호)외 2개 노선 기본 및 실시설계용역</t>
    <phoneticPr fontId="4" type="noConversion"/>
  </si>
  <si>
    <r>
      <t xml:space="preserve">L=4.72km
B=19.25~26.4m(왕복4차로)
V=60km/h
</t>
    </r>
    <r>
      <rPr>
        <u/>
        <sz val="10"/>
        <rFont val="돋움"/>
        <family val="3"/>
        <charset val="129"/>
      </rPr>
      <t>교량:1개소/54.2m</t>
    </r>
    <phoneticPr fontId="4" type="noConversion"/>
  </si>
  <si>
    <t>김포시</t>
    <phoneticPr fontId="4" type="noConversion"/>
  </si>
  <si>
    <t>용암 도시계획도로(대로3-8호선 외 3개소) 실시설계용역</t>
    <phoneticPr fontId="4" type="noConversion"/>
  </si>
  <si>
    <r>
      <rPr>
        <sz val="10"/>
        <rFont val="돋움"/>
        <family val="3"/>
        <charset val="129"/>
      </rPr>
      <t>L=2.5km
B=15.0~25.0m(2~4차로)
V=60km/h</t>
    </r>
    <r>
      <rPr>
        <u/>
        <sz val="10"/>
        <rFont val="돋움"/>
        <family val="3"/>
        <charset val="129"/>
      </rPr>
      <t xml:space="preserve">
교량:1개소(6.5m)</t>
    </r>
    <phoneticPr fontId="4" type="noConversion"/>
  </si>
  <si>
    <t>양주시</t>
    <phoneticPr fontId="4" type="noConversion"/>
  </si>
  <si>
    <t>금암길 중로 개설공사 실시설계용역</t>
    <phoneticPr fontId="4" type="noConversion"/>
  </si>
  <si>
    <r>
      <rPr>
        <sz val="10"/>
        <rFont val="돋움"/>
        <family val="3"/>
        <charset val="129"/>
      </rPr>
      <t>L=0.78km
B=8.0~10.3m(2차로)
V=30km/h</t>
    </r>
    <r>
      <rPr>
        <u/>
        <sz val="10"/>
        <rFont val="돋움"/>
        <family val="3"/>
        <charset val="129"/>
      </rPr>
      <t xml:space="preserve">
금암교(교량):
L=50.0m, B=10.8m</t>
    </r>
    <phoneticPr fontId="4" type="noConversion"/>
  </si>
  <si>
    <t>국도19호선 청주 미원단구간 도로확포장공사 실시설계(보완)용역</t>
    <phoneticPr fontId="4" type="noConversion"/>
  </si>
  <si>
    <r>
      <t xml:space="preserve">L=1.88km
B=23.0m(양뱡향 4차로)
V=70km/h
</t>
    </r>
    <r>
      <rPr>
        <u/>
        <sz val="10"/>
        <rFont val="돋움"/>
        <family val="3"/>
        <charset val="129"/>
      </rPr>
      <t>교량:3개소(L=46.0m)
쌍이1교(교량):
L=14.0m, B=16.40m
쌍이2교(교량):
L=18.0m, B=6.65m
쌍이IC교(교량):
L=14.0m, B=27.15m</t>
    </r>
    <phoneticPr fontId="4" type="noConversion"/>
  </si>
  <si>
    <t>충청북도</t>
    <phoneticPr fontId="4" type="noConversion"/>
  </si>
  <si>
    <t>자원~우지간 도로개설공사 실시설계용역</t>
    <phoneticPr fontId="4" type="noConversion"/>
  </si>
  <si>
    <r>
      <t>L=3.77km
B=11.0~19.0m(2~4차로)
V=50km/h</t>
    </r>
    <r>
      <rPr>
        <u/>
        <sz val="10"/>
        <rFont val="돋움"/>
        <family val="3"/>
        <charset val="129"/>
      </rPr>
      <t xml:space="preserve">
우지교(교량):
L=15.0m/1개소</t>
    </r>
    <phoneticPr fontId="4" type="noConversion"/>
  </si>
  <si>
    <t>삼척시</t>
    <phoneticPr fontId="4" type="noConversion"/>
  </si>
  <si>
    <t>서산시 장기미집행 도시계획도로 개설공사 기본 및 실시설계용역</t>
    <phoneticPr fontId="4" type="noConversion"/>
  </si>
  <si>
    <r>
      <rPr>
        <sz val="10"/>
        <rFont val="돋움"/>
        <family val="3"/>
        <charset val="129"/>
      </rPr>
      <t>L=13.66km
B=6.0~28.0m
V=30~50km/h</t>
    </r>
    <r>
      <rPr>
        <u/>
        <sz val="10"/>
        <rFont val="돋움"/>
        <family val="3"/>
        <charset val="129"/>
      </rPr>
      <t xml:space="preserve">
교량:2개소/62.0m
생태통로:1개소/L=17.0m, B=13.0m</t>
    </r>
    <phoneticPr fontId="4" type="noConversion"/>
  </si>
  <si>
    <t>서산시</t>
    <phoneticPr fontId="4" type="noConversion"/>
  </si>
  <si>
    <t xml:space="preserve">지방도420호선 병지방 율동 도로확·포장공사 실시설계 용역
</t>
    <phoneticPr fontId="4" type="noConversion"/>
  </si>
  <si>
    <r>
      <t xml:space="preserve">L=4.46km
B=10.0m(2차로)
V=60km/h
</t>
    </r>
    <r>
      <rPr>
        <u/>
        <sz val="10"/>
        <rFont val="돋움"/>
        <family val="3"/>
        <charset val="129"/>
      </rPr>
      <t>샘골교1교(교량):
L=22.0m, B=11.0m
율동교(교량):
L=5.0m, B=32.0m</t>
    </r>
    <phoneticPr fontId="4" type="noConversion"/>
  </si>
  <si>
    <t>강원도</t>
    <phoneticPr fontId="4" type="noConversion"/>
  </si>
  <si>
    <t>의왕월암 공공주택지구 조사설계용역</t>
    <phoneticPr fontId="4" type="noConversion"/>
  </si>
  <si>
    <t>도로 및 단지의 사면보강 네일링 및 이를 이용한 사면보강공법</t>
    <phoneticPr fontId="4" type="noConversion"/>
  </si>
  <si>
    <r>
      <t xml:space="preserve">L=4.98km
B=21.0~27.5m(양방향4~6차로)
V=70km/h
장대교: 2개소/1,342m
</t>
    </r>
    <r>
      <rPr>
        <u/>
        <sz val="10"/>
        <rFont val="돋움"/>
        <family val="3"/>
        <charset val="129"/>
      </rPr>
      <t>영산강대교: L=880m, B=21.9m</t>
    </r>
    <phoneticPr fontId="4" type="noConversion"/>
  </si>
  <si>
    <t xml:space="preserve">5. '배점'시트는 평가점수산정시 필요한 기준들을 기입한 시트로 참고만 합니다. </t>
    <phoneticPr fontId="4" type="noConversion"/>
  </si>
  <si>
    <t>10. 엑셀서식오류 등 작성양식과 관련된 문의 사항은 공정심사처 (055-922-5707, 5708)로 문의 바랍니다.</t>
    <phoneticPr fontId="4" type="noConversion"/>
  </si>
  <si>
    <t>기술적이행능력 평가표 작성 요령</t>
    <phoneticPr fontId="4" type="noConversion"/>
  </si>
  <si>
    <t>색으로 표시된 셀은 집계표의 참조셀이므로 삭제하면 안됩니다.</t>
    <phoneticPr fontId="4" type="noConversion"/>
  </si>
  <si>
    <t>9. 추가로 증빙자료의 설명이 필요할시에는 임의양식으로 작성, 제출하시기 바랍니다.</t>
    <phoneticPr fontId="4" type="noConversion"/>
  </si>
  <si>
    <t>주) 공동도급인 경우에는 업체명과 각 해당 지분율을 입력합니다.</t>
    <phoneticPr fontId="4" type="noConversion"/>
  </si>
  <si>
    <t>기술적 이행능력</t>
    <phoneticPr fontId="4" type="noConversion"/>
  </si>
  <si>
    <t>관리역량
(20점)</t>
    <phoneticPr fontId="4" type="noConversion"/>
  </si>
  <si>
    <t>평가점수</t>
    <phoneticPr fontId="4" type="noConversion"/>
  </si>
  <si>
    <t>평 가 항 목</t>
    <phoneticPr fontId="4" type="noConversion"/>
  </si>
  <si>
    <t>기술역량
(50점)</t>
    <phoneticPr fontId="4" type="noConversion"/>
  </si>
  <si>
    <t>유사용역 
수행실적
(30점)</t>
    <phoneticPr fontId="4" type="noConversion"/>
  </si>
  <si>
    <t>-3점 ~ -5점</t>
    <phoneticPr fontId="4" type="noConversion"/>
  </si>
  <si>
    <t>-6점</t>
    <phoneticPr fontId="4" type="noConversion"/>
  </si>
  <si>
    <t>최대 -2점</t>
    <phoneticPr fontId="4" type="noConversion"/>
  </si>
  <si>
    <t>LH 전관 보유</t>
    <phoneticPr fontId="4" type="noConversion"/>
  </si>
  <si>
    <t>계약신뢰도
(최대 -5점)</t>
    <phoneticPr fontId="4" type="noConversion"/>
  </si>
  <si>
    <t>#1</t>
    <phoneticPr fontId="4" type="noConversion"/>
  </si>
  <si>
    <t>제출여부</t>
    <phoneticPr fontId="4" type="noConversion"/>
  </si>
  <si>
    <t>평가내용</t>
    <phoneticPr fontId="4" type="noConversion"/>
  </si>
  <si>
    <t>제출</t>
  </si>
  <si>
    <t>품질보증 및 관리체계의 
적정성, 효율성</t>
    <phoneticPr fontId="4" type="noConversion"/>
  </si>
  <si>
    <t>사업관리 운영체계의 적정성</t>
    <phoneticPr fontId="4" type="noConversion"/>
  </si>
  <si>
    <t>3-1. 입찰참가제한 및 업무정지(7점)</t>
    <phoneticPr fontId="4" type="noConversion"/>
  </si>
  <si>
    <t>3-2. 재정상태 건실도- 신용평가등급(3점)</t>
    <phoneticPr fontId="4" type="noConversion"/>
  </si>
  <si>
    <t>2.사업관리 운영체계</t>
    <phoneticPr fontId="4" type="noConversion"/>
  </si>
  <si>
    <t>3.신용도</t>
    <phoneticPr fontId="4" type="noConversion"/>
  </si>
  <si>
    <t>1.품질보증 및 관리체계 (5점)</t>
    <phoneticPr fontId="4" type="noConversion"/>
  </si>
  <si>
    <t>2.사업관리 운영체계 (5점)</t>
    <phoneticPr fontId="4" type="noConversion"/>
  </si>
  <si>
    <t>3.신용도 (10점)</t>
    <phoneticPr fontId="4" type="noConversion"/>
  </si>
  <si>
    <t>당해 용역과 관련한 회사의 핵심기술인 현황</t>
    <phoneticPr fontId="4" type="noConversion"/>
  </si>
  <si>
    <t>4-1. 핵심기술인 현황(10점)</t>
    <phoneticPr fontId="4" type="noConversion"/>
  </si>
  <si>
    <t>4-2. 기술개발 및 투자실적(13점)</t>
    <phoneticPr fontId="4" type="noConversion"/>
  </si>
  <si>
    <t>□ 개발실적(2점)</t>
    <phoneticPr fontId="4" type="noConversion"/>
  </si>
  <si>
    <t>□ 투자실적(8점)</t>
    <phoneticPr fontId="4" type="noConversion"/>
  </si>
  <si>
    <t>□ 활용실적(3점)</t>
    <phoneticPr fontId="4" type="noConversion"/>
  </si>
  <si>
    <t>입찰공고일</t>
    <phoneticPr fontId="4" type="noConversion"/>
  </si>
  <si>
    <t>주관사</t>
    <phoneticPr fontId="4" type="noConversion"/>
  </si>
  <si>
    <t>부관사1</t>
    <phoneticPr fontId="4" type="noConversion"/>
  </si>
  <si>
    <t>부관사2</t>
    <phoneticPr fontId="4" type="noConversion"/>
  </si>
  <si>
    <t>부관사3</t>
    <phoneticPr fontId="4" type="noConversion"/>
  </si>
  <si>
    <t>부관사4</t>
    <phoneticPr fontId="4" type="noConversion"/>
  </si>
  <si>
    <t>4.과업에 대한 전문성 (23점)</t>
    <phoneticPr fontId="4" type="noConversion"/>
  </si>
  <si>
    <t>▣ 활용실적</t>
    <phoneticPr fontId="4" type="noConversion"/>
  </si>
  <si>
    <t>5.과업내용에 대한 경험 (25점)</t>
    <phoneticPr fontId="4" type="noConversion"/>
  </si>
  <si>
    <t>당해용역 수행성과 향상을 위한 유사경험 평가</t>
    <phoneticPr fontId="4" type="noConversion"/>
  </si>
  <si>
    <t>6.용역평가결과 심사 (2점)</t>
    <phoneticPr fontId="4" type="noConversion"/>
  </si>
  <si>
    <t>평균 점수</t>
    <phoneticPr fontId="4" type="noConversion"/>
  </si>
  <si>
    <t>▣ 개발실적</t>
    <phoneticPr fontId="4" type="noConversion"/>
  </si>
  <si>
    <t>▣ 부실벌점 현황</t>
    <phoneticPr fontId="4" type="noConversion"/>
  </si>
  <si>
    <t>▣ 용역평가 결과</t>
    <phoneticPr fontId="4" type="noConversion"/>
  </si>
  <si>
    <t>7.양적평가 (15점)</t>
    <phoneticPr fontId="4" type="noConversion"/>
  </si>
  <si>
    <t>전차용역 (1점)</t>
    <phoneticPr fontId="4" type="noConversion"/>
  </si>
  <si>
    <t>실적건수(건)
(7점)</t>
    <phoneticPr fontId="4" type="noConversion"/>
  </si>
  <si>
    <t>실적금액(백만원)
(7점)</t>
    <phoneticPr fontId="4" type="noConversion"/>
  </si>
  <si>
    <t>전차용역
범위</t>
    <phoneticPr fontId="4" type="noConversion"/>
  </si>
  <si>
    <t>칠곡북삼 도시개발사업 조사설계용역</t>
    <phoneticPr fontId="23" type="noConversion"/>
  </si>
  <si>
    <t>ㅇ법령:도시개발법,국토의계획및
  이용에관한법률, 도시공원및녹지에
  관한법률, 교육환경보호에관한법률,
  수도법, 하수도법, 에너지이용합리
  화법, 하천법, 공공디자인의진흥에
  관한법률
ㅇ면적:790,662㎡
ㅇ과업내용
  -기본계획 
  -기본및실시설계
  -지구단위계획
  -에너지사용계획
  -조경기본계획
  -토질조사
  -사전재해영향성검토
  -진입도로조사설계
  -소하천(통샘천)정비종합계획변경
  -교육환경평가
  -경관계획
  -농지전용협의도서작성
  -산지전용협의도서작성
  -도시,군관리계획변경결정
  -환경성검토
  -배수지및배수지진입도로</t>
    <phoneticPr fontId="23" type="noConversion"/>
  </si>
  <si>
    <t>행정중심복합도시 대중교통중심도로 1단계 특수구조물 조사설계용역</t>
    <phoneticPr fontId="23" type="noConversion"/>
  </si>
  <si>
    <t>ㅇ과업위치:충남 연기군 남면 일원
         (행정중심복합도시)
ㅇ과업내용
 *도로설계
 1) 자동차전용도로
    상급BRT 도로:L=6.864km
 2) 도시계획도로
    대로:L=650m, B=9.0m~18.2m
    (차로수 2~4차로))
 - 설계속도 : 60km/h
 - 주요 시설물
 1)지하차도 8개소 (총연장 5,118m)
   내진설계(1등급)
   지하차도-6 L=450m
   (U-Type 280m, Box-Type 170m)
    지하차도-7 L=1,070m (2차로) 
   (U-Type 330m, Box-Type 740m)
  2)고가차도 3개소 (총연장 1,746m)
    내진설계(1등급)
    고가차도-4 L=617m
    (교량 45+3@55+60+55+45=370m
     접속도로 247m)
  3)기존교량 확·포장공사 설계
    (수위측정소 이설설계)
     내진설계(1등급)</t>
    <phoneticPr fontId="23" type="noConversion"/>
  </si>
  <si>
    <t>의왕고천중심지구 도시개발사업 조사설계용역 및 관리용역</t>
    <phoneticPr fontId="23" type="noConversion"/>
  </si>
  <si>
    <t>ㅇ법령:도시개발법
ㅇ면적:542,849.9m²
ㅇ과업내용
 -기본계획
 -도시관리계획 변경(GB해제)
 -지구단위계획
 -기본및실시설계
 -토질조사
 -에너지사용계획
 -조경기본계획
 -농지전용협의
 -산지전용협의
 -구조안전성 검토
 -사전경관계획
 -경관상세계획
 -고속화도로 소음저감시설
 -GB 훼손지 복구계획</t>
    <phoneticPr fontId="23" type="noConversion"/>
  </si>
  <si>
    <t>위례신도시 주변도로 건설사업(Ⅰ) 조사설계용역</t>
    <phoneticPr fontId="23" type="noConversion"/>
  </si>
  <si>
    <t>ㅇ법령:도로법,국토의계획및이용에
  관한법률,도시계획법
ㅇ과업개요
 -도로구분:도시계획도로
           도시지역주간선도로
 -설계연장:L=2.80km,
 -설계폭원:B=30.0m(6차로)
 -설계속도:60km/hr
ㅇ과업내용
 -교량:1개소/40m(내진설계)
 -지하차도:1개소/440m(U-type:280m)
                   (box-type:160m)
 -터널:1개소/430m 
 -교차로:평면교차 2개소</t>
    <phoneticPr fontId="23" type="noConversion"/>
  </si>
  <si>
    <t>대구국가산업단지 개발사업 조사설계용역</t>
    <phoneticPr fontId="23" type="noConversion"/>
  </si>
  <si>
    <t>ㅇ법령:산업입지및개발에관한법률
ㅇ면적:8,548,252.4m²
ㅇ과업내용
 -토질조사
 -에너지사용계획
 -지구단위계획
 -기본및실시설계
 -조경기본계획
 -광역교통개선대책
 -농지전용협의
 -산지전용협의</t>
    <phoneticPr fontId="23" type="noConversion"/>
  </si>
  <si>
    <t>지방도 317호선 연속화 및 확장 조사설계용역</t>
    <phoneticPr fontId="23" type="noConversion"/>
  </si>
  <si>
    <t>ㅇ과업개요
 -연장 : 10.09km 
  (B=26~42.15m,6~8차로)
 -설계속도:60km/hr~80km/hr
 *교량 : 4개소/161.4m
 *지하차도:4개소/161.4m
 *교차로 : 2개소/평면교차로
 *보도육교 : 1개소/36.0m, B=3.6m
 *사전재해영향성검토</t>
    <phoneticPr fontId="23" type="noConversion"/>
  </si>
  <si>
    <t>고양덕은 도시개발사업 조사설계용역</t>
    <phoneticPr fontId="23" type="noConversion"/>
  </si>
  <si>
    <t>ㅇ법령:도시개발법에의한도시개발사업
ㅇ과업내용
 -과업면적:645,672m²
 -기본계획:\172,706,600
  (동명:\155,435,940)
 -기본및실시설계:\1,347,665,000
  (동명:\1,212,898,500)
 -도시시설물 기본 및 실시설계
  (교량공-구룡교 확장공사 등)
  :\636,306,000
   (동명:\572,675,400) 
 -지구단위계획:\319,220,000
  (동명:\287,298,000)
 -사전재해영향성검토(개발사업)
  :\27,274,500(동명:\30,305,000)
 -조경기본계획:\30,250,000
  (동명:\27,225,000)
 -농지전용협의
 -산지전용협의
 -수요조사 및 마케팅전략수립
 -도시관리계획결정
 -교육환경평가
 -인허가변경
 -경관설계:\34,351,900
  (동명:\30,916,710)
 -훼손지복구(당초)
 -지하시설물(굴착)조사
 -교통개선대책이행관련인허가
 -토질조사
 -에너지사용계획:\58,047,000
  (동명:\52,242,300)</t>
    <phoneticPr fontId="23" type="noConversion"/>
  </si>
  <si>
    <t>광명시흥지구 조사설계용역</t>
    <phoneticPr fontId="23" type="noConversion"/>
  </si>
  <si>
    <t>ㅇ법령:공공주택특별법,(구,보금자리
  주택건설등에 관한 특벽법)
  국토의계획및이용에관한법률
  도시공원 및 녹지에 관한 법률
ㅇ면적:17,367,175m²
ㅇ내용내용
 -개발계획
 -지구단위계획
 -하천정비기본계획(지방하천)
  (\525,338,000원)
 -지구지정변경
 -유역종합치수계획
 -집단취락지구단위계획
 -산업/유통단지 기본구상,타당성검토
 -지구지정해제
 -개발제한구역해제
 -공업지역지정
 -단지조성공사 기본 및 실시설계</t>
    <phoneticPr fontId="23" type="noConversion"/>
  </si>
  <si>
    <t>수도권 제2순환(김포-파주) 고속도로 건설공사 실시설계용역(제5공구)</t>
    <phoneticPr fontId="23" type="noConversion"/>
  </si>
  <si>
    <t>ㅇ과업개요
 -L=4.31km,B=23.4m(4차로)
  설계속도:100km/h
  도로등급:고속국도
ㅇ과업구간:경기도 파주시 월롱면 위
  전리~경기도 파주시 파주읍 부곡리
ㅇ주요시설물
 1) 출입시설:1개소
  - 도내나들목:다이아몬드형, 스마트
    톨링 영업체계
 2) 휴게시설 : 1개소
  - 파주휴게소 : 정규휴게소(중형)
 3) 교량 : 6개소/941m(본선 5개소
    /896m, 횡단육교 1개소/45m)
  - 위전철교(본선)
  :L=58+70+55+7@45=498.0m,
   B=22.295~12.36m
   (ST Girder+TOP Girder)-인천
   (내진1등급, 1종시설물)
   L=55+70+58+7@45=498.0m
   B=16.859~12.36m
   (ST Girder+TOP Girder)-포천
   (내진1등급, 1종시설물)
  - 도내 1교(본선):L=13.0m,B=24.3m
  - 도내 2교(본선):L=45.0m,B=17.91m
    L=45.0m, B=19.11m                  
   (내진1등급, 1종시설물)
  - 백석육교(횡단육교)
   :L=45.0m,B=21.782~24.355m
  (합성형 PRECOM 라멘교)(내진1등급)</t>
    <phoneticPr fontId="23" type="noConversion"/>
  </si>
  <si>
    <t>충청내륙고속화(제2-2공구) 도로건설공사 실시설계용역</t>
    <phoneticPr fontId="23" type="noConversion"/>
  </si>
  <si>
    <t>ㅇ과업내용
 -도로구분:국도
 -설계속도:90km/h
  L=6.1km, B=20.0m(4차로)
 - 내진설계 1등급
 *교량(8개소,535.807m,4~6차로)
 1)소이생태교:L=60.0m,B=20.50m
 2)삼방IC교:L=15.0m,B=20.90m
 3)삼방교(철도횓단):L=245.969m,
  (45.423+49.972+49.971+49.978+
   50.625), B=20.90m
 4)삼청교:L=13.666m,B=21.110m
 5)묵동교:L=35.368m,B=21.110m
 6)주덕IC교:L=30.147m,B=21.90m
 7)양지교:L=90.522m,B=29.360m
 8)청량교:L=45.135m, B=24.40m
 *주덕터널
  청주방향:375m,NATM,분리2차로)
  충주방향:370m,NATM,분리2차로)
  폭:10.0m 
 *입체교차로:2개소
 *방음벽:1,711m
 *사전재해영향성검토</t>
    <phoneticPr fontId="23" type="noConversion"/>
  </si>
  <si>
    <t>담양-곡성 도로건설공사 기본 및 실시설계용역</t>
    <phoneticPr fontId="23" type="noConversion"/>
  </si>
  <si>
    <t>ㅇ과업내용
 -국도13(15)호선
 -연장:L=3.8km  
 -폭원:B=11.5m(2차로)
 -설계속도:V=60km/hr
 -교량:3개소/48m(내진설계)
  오례교:25m 2차로(12.4m)
 -방음벽:97m, 2개소 
 -평면교차로 1개소
  회전교차로 2개소</t>
    <phoneticPr fontId="23" type="noConversion"/>
  </si>
  <si>
    <t>의왕초평 기업형임대주택 공급촉진지구 조사설계용역</t>
    <phoneticPr fontId="23" type="noConversion"/>
  </si>
  <si>
    <t>ㅇ법령:민간임대주택에 관한 특별법
  공공주택 특별법,국토의계획및이용
  에 관한 법률,소하천법 등
ㅇ과업면적:390,379.8㎡
ㅇ과업내용
ㆍ기본계획:총금액:183,106,000원
  동명:36,621,200원
ㆍ교육환경평가:총금액:20,724,000원
  동명:4,144,800원
ㆍ경관계획:총금액:79,189,000원
  동명:15,837,800원
ㆍ지구단위계획:총금액:133,309,000원
  동명:26,661,800원)
ㆍ조경기본계획:총금액:57,266,000원
  동명:11,453,200원
ㆍ농지전용협의:총금액:5,995,000원
  동명:1,199,000원
ㆍ산지전용협의:총금액:5,830,000원
  동명:1,166,000원
ㆍ에너지사용계획:금액:107,943,000원
  동명:21,588,600원
ㆍ소하천정비종합계획:
  \20,053,000원,동명:4,010,600원
ㆍ기본 및 실시설계:
  총금액:650,562,000원
  동명:130,112,400원
ㆍ지구내 도로구조물설계 
ㆍ지구외 도로확장설계 
ㆍ지구외 상수관로설계 
ㆍ지정변경용역</t>
    <phoneticPr fontId="23" type="noConversion"/>
  </si>
  <si>
    <t>신안 압해 신장-복용 도로시설개량공사 실시설계용역</t>
    <phoneticPr fontId="23" type="noConversion"/>
  </si>
  <si>
    <t>ㅇ과업내용
 -법령:도로법
 -도로등급:지방지역 보조간선도로
            (국도 Ⅳ등급) 
 -연장 : L=10.709km
 -폭원 : B=11.5 ~ 13.5m
 -설계속도 : 60km/hr
ㅇ구조물 현황 
 -교량 : 1개소
  신장교 : L=35.08m, B=12.4m
  (PSC BEAM교) 
 -생태터널 : 1개소
  개착터널 : L=80.0m, B=12.9m
  (프리캐스트 아치터널)
 -교차로 13개소
  입체교차로 1개소
  평면교차로 12개소
  (회전교차로 3개소)
 -연약지반 개량공법 :
  개량 총연장(L)=1,234m
  (개량면적 : 24,154㎡)
  프리로딩 1개구간 L=414m
  P.B.D+프리로딩 2개구간 L=820m
ㅇ설계비
 -실시설계비 (전체:1,475,800,000)
 -설계비(881,453,500)
 -측량비(?510,972,000)
 -지반조사비(?83,374,500)</t>
    <phoneticPr fontId="23" type="noConversion"/>
  </si>
  <si>
    <t>국지도88호선 경북 도계-영월 도로건설공사기본 및 실시설계용역</t>
    <phoneticPr fontId="23" type="noConversion"/>
  </si>
  <si>
    <t>ㅇ법령:도로법,국토의계획및이용에
  관한법률
ㅇ과업내용
 -도로노선:국지도88호선
 -연장:L=8.0Km, B=10.0m
 -설계속도:40~50Km/h
 *주요시설물
 -교량:3개소
  큰고개교:50m B=10.9m
 -터널:2개소
  상동2터널:L=2,574m</t>
    <phoneticPr fontId="23" type="noConversion"/>
  </si>
  <si>
    <t>포항-안동1-1 1공구 국도건설공사 실시설계용역</t>
    <phoneticPr fontId="23" type="noConversion"/>
  </si>
  <si>
    <t xml:space="preserve">ㅇ과업개요
 -도로구분:지방지역 보조간선도로 
           (국도31호선)
 -사업규모 
  연장:7.60km
  폭원:19.5m(양방향4차로)
  설계속도:60km/hr
 -구조물 현황
  교량 6개소/505m
  구지교 L=210m,B=11.4m(2차로) 
  터널 1개소/514m (한티터널)
  (일반향 2차로)
</t>
    <phoneticPr fontId="23" type="noConversion"/>
  </si>
  <si>
    <t>왕송못서길 도시계획도로 개설공사 실시설계용역</t>
    <phoneticPr fontId="23" type="noConversion"/>
  </si>
  <si>
    <t>ㅇ법령:국토의계획및이용에관한법률
  도로법
ㅇ과업개요
 -연장:2.08km
 -폭원:15.0m(왕복2차로)
 -설계속도:40km/hr
 -도로구분:도시지역집산도로
          (도시계획도로)
 -주요시설물
  교량 1개소/12.7m
 -출입시설:평면교차로 2개소</t>
    <phoneticPr fontId="23" type="noConversion"/>
  </si>
  <si>
    <t>행정중심복합도시 금빛노을교 및 5생활권 외곽순환도로 건설공사 실시설계용역</t>
    <phoneticPr fontId="23" type="noConversion"/>
  </si>
  <si>
    <t>ㅇ과업내용
 *총연장:5.432km, B=26~37m
  설계속도:80km/h
 *주요 시설물
 -장대교량:L=925m(금빛노을교)
  (금강 횡단교량:수상교량)
  (112.5+4@175.0+112.5=925m)
   왕복 6차로(B=37m)
 -터널:3개소(내진설계)
  다솜터널(대전방향)
  L=460m B=15.38m(NATM)
  (편도 3차로)
  다솜터널(오송방향)
  L=447m B=15.38m(NATM)
  (편도 3차로)
  램프터널:L=290m B=16.4m(3차로)
 -지하차도:2개소
  지하차도(1구간):L=1,490m,6차로
  지하차도(2구간):L=1,685m,6차로
 -생태통로:육교형
  L=200m B=45m(8차로)
 -방음시설:4개소
  방음터널:L=360m
  방음벽:L=1,018m
 -BIM설계비:\100,000,000</t>
    <phoneticPr fontId="23" type="noConversion"/>
  </si>
  <si>
    <t>화도-운수간 도로확포장공사 재설계용역</t>
    <phoneticPr fontId="23" type="noConversion"/>
  </si>
  <si>
    <t>ㅇ법령:도로법,도시계획법,건설기술진
  흥법,국토의계획및이용에관한법률
ㅇ과업개요
 -지방도 387호선
 -연장:4.52km
 -폭원:21.0m(양방향4차로)
 -속도:60km/h
ㅇ주요시설물
 -교량2개소/43.5m
  가곡교(32@1)
 -교차로 : 평면교차 12개소
 -방음벽:407m/9개소</t>
    <phoneticPr fontId="23" type="noConversion"/>
  </si>
  <si>
    <t>세종~포천(세종~안성) 고속도로 건설공사 기본 및 실시설계용역(제3공구)</t>
    <phoneticPr fontId="23" type="noConversion"/>
  </si>
  <si>
    <t>ㅇ과업개요
 *제3공구
 -연장:5.5km
 -폭원 23.4(m) 왕복4차로
 -설계속도:120km/hr
ㅇ주요시설물
 -본선
  교량 2개소/455m 
  송정교:1@55.386=55.386m 
  청람교:400.58m
  터널 4개소/2,599m
  전동2터널 세종방향 1,212m(NATM)
 *오송지선
 -연장:6.21km
 -폭원 23.4(m) 왕복4차로
 -설계속도:100km/hr
  교량 3개소/845m
  전동교:565.119m
  터널 3개소/2,312m
  오송2터널 오송방향 969.0m(NATM)
 -기본 및 실시설계비:
  \6,308,448,000
 -직접인건비:\2,190,830,878
 -직접경비:\161,668,626
 -제경비:\2,409,913,965
 -기술료:\920,148,258
 -손해배상공제비:\52,391,000
 -부가가치세:\573,495,273
 -측량비:\211,727,000
 -토질조사비:\1,428,215,000</t>
    <phoneticPr fontId="23" type="noConversion"/>
  </si>
  <si>
    <t>무주 무주-설천도로확장공사 실시설계용역(보완)</t>
    <phoneticPr fontId="23" type="noConversion"/>
  </si>
  <si>
    <t>ㅇ관련법령 : 도로법
ㅇ과업위치
 -전북 무주군 무주읍 오산리~설천면
  소천리
ㅇ과업내용
 -도로등급 : 국도 
 -연장 : 11.04km
 -폭원 : 11.5m (양방향2차로)
 -속도 : 60 km/hr
ㅇ구조물현황
 -교량 : 장대교 7개소, 육교 2개소 
  오산교 :280m (4@45+2@50)
  원청2교 :165m(50+65+50)
 -터널 : 1개소 /579m
ㅇ용역비
 -실시설계:2,420,121,670
 -측량비:266,080,001
 -토질조사 및 시험:260,343,784</t>
    <phoneticPr fontId="23" type="noConversion"/>
  </si>
  <si>
    <t>송도6,8공구 광2-14호선 외 15개소 건설공사 실시설계용역</t>
    <phoneticPr fontId="23" type="noConversion"/>
  </si>
  <si>
    <t>ㅇ과업내용
 -노선명:도시계획도로 광로2-14호선
 -연장:9.70Km,폭원:12~50m(2~6차로)
 -설계속도:40~60Km/h
 *연약지반처리 P/L 576,761m3
 *도로개설
 *상수도:14,127m(D100~500mm)
 *우오수공 :21,147m
 *교량1개소:L=54.443m, B=22.9m  
  (보강형 PSC거더)
 *전기 1식
 *기타분야:조경,가시설,경관계획</t>
    <phoneticPr fontId="23" type="noConversion"/>
  </si>
  <si>
    <t>새만금 남북도로 건설공사 2단계(1공구) 실시설계 용역</t>
    <phoneticPr fontId="23" type="noConversion"/>
  </si>
  <si>
    <t>ㅇ과업개요
 -도로등급:국도(자동차전용도로)
 -연장:10.2km
  폭원:27m(6차로)
 -설계속도:80km/h
 -교량:10개소/L=543.0m
  주상천교 L=210.0m
  (2@105=210m)
 -지하차도:1개소/L=320.0m
 -연약지반처리</t>
    <phoneticPr fontId="23" type="noConversion"/>
  </si>
  <si>
    <t>학운6산단 진입도로 개설공사 기본 및 실시설계용역</t>
    <phoneticPr fontId="23" type="noConversion"/>
  </si>
  <si>
    <t>ㅇ용역개요
 -관련법:국토의계획및이용에관한법률
         도로법
 -도로등급:보조간선도로
           도시계획도로
 -실시설계
  L=138.0m, B=28.0(왕복6차로)
  V=60km/h
 -주요시설물
  교량1개소/138m(PF거더교)
  내진설계</t>
    <phoneticPr fontId="23" type="noConversion"/>
  </si>
  <si>
    <t>경산시 국도대체우회도로 남산-하양1 건설공사 기본 및 실시설계용역</t>
    <phoneticPr fontId="23" type="noConversion"/>
  </si>
  <si>
    <t>ㅇ관련법령 : 도로법, 도시계획법
 -건설기술진흥법
 -국토의 계획 및 이용에 관한 법률
ㅇ과업개요
 -도로구분:국도대체우회도로
  (국도Ⅲ, 보조간선도로)
 -과업범위:기본 및 실시설계
 -과업규모 
  1) 연장(L):4.80km
  2) 폭원(B):19.5~21.5m
     (왕복 4차로)
  3) 설계속도(V):60~70km/hr
  4) 교량:4개소/250m 
     (내진설계:1등급)
     오목천교 - 3@45=135.0
  5) 평면교차로 5개소
     비점오염시설:26개소
     암거:234m/8개소
     방음벽:430m/3개소
  6) 도시계획시설 결정(변경) 1식</t>
    <phoneticPr fontId="23" type="noConversion"/>
  </si>
  <si>
    <t>경산대임 공공주택지구 조사설계용역</t>
    <phoneticPr fontId="23" type="noConversion"/>
  </si>
  <si>
    <t>ㅇ법령:공공주택특별법, 국토의 계획
  및 이용에 관한 법률, 교융환경보호
  에 관한 법률, 경관법, 도시공원
  및 녹지에 관한 법률, 농지법, 산지
  관리법, 에너지이용합리화법, 수도
  법, 하수도법, 공공디자인의 진흥에
  관한 법률, 매장문화재 보호 및
  조사에 관한법률
ㅇ면적:1,673,141㎡
ㅇ과업내용
  -기본계획
  -교육환경평가
  -개발사업 경관계획
  -경관상세계획
  -지구단위계획
  -조경기본계획
  -농지전용협의도서작성
  -산지전용협의도서작성
  -에너지사용계획
  -기본 및 실시설계
  -입체적도시공간계획
  -지구계획 보완신청
  -공공디자인심의</t>
    <phoneticPr fontId="23" type="noConversion"/>
  </si>
  <si>
    <t>정림중~사정교간 도로개설 기본 및 실시설계용역</t>
    <phoneticPr fontId="23" type="noConversion"/>
  </si>
  <si>
    <t>ㅇ법령:도로법,국토의계획및이용에관
  한 법률
ㅇ과업내용
 *타당성평가
 *기본 및 실시설계
 -연장:L=2.8Km 
 -폭:B=18~20m(왕복4차로)
 -설계속도:60~80Km/h
 *교량:3개소
 -정림교(거더교):L=135m,B=21.15m
  (45@3=135m)
 *터널계획(1개소)
 -정림터널(상행)
  :L=980m, B=12.3~16.2m
  (편도2,3차로)
 -정림터널(하행)
  :L=960m, B=12.3~16.2m
   (편도2,3차로)
 *유출입시설:단순,평면,회전교차로</t>
    <phoneticPr fontId="23" type="noConversion"/>
  </si>
  <si>
    <t>성남-장호원 도로건설공사(제6-2공구) 기본 및 실시설계용역(종합심사)</t>
    <phoneticPr fontId="23" type="noConversion"/>
  </si>
  <si>
    <t>ㅇ법령:도로법,자연재해대책법
ㅇ도로구분:국도
ㅇ과업내용
 -연장:L=9.1Km,B=20m(4차로)
 -설계속도:100Km/h
 -입체교차로:4개소
 -교량:12개소
 *풍계2교:L=110m(55+55),B=20.9m
  (PSC Beam)
 -연약지반 개량공법:프리로딩공법
  개량 총연장 660m(2개소)</t>
    <phoneticPr fontId="23" type="noConversion"/>
  </si>
  <si>
    <t>국도77호선 신안 압해-해남 화원 도로건설공사(2공구) 실시설계용역(T/K)</t>
    <phoneticPr fontId="23" type="noConversion"/>
  </si>
  <si>
    <t>ㅇ과업내용
 -연장:L=7.54Km
 -폭원:B=13~24m(왕북2~4차로)
 -설계속도:V=60Km/h, 일반국도
 -출입시설:회전교차고 6개소
  평면교차로:1개소
 *연약지반처리
 -1구간:L=220m(프리로딩)
 -2구간:L=180m(프리로딩+PBD)
 -3구간::L=190m(프리로딩)
 *주요시설물
 -해상교량
 ㅇ달리-율도대교:연장960m
   2차로(14m,케이블장착부:16.2m)
   경간:50+80+290(사장교)+158+152
   (아치교)+3@60+50=960m
 ㅇ율도-압해대교:연장720m
   2차로(14m,케이블장착부:16.2m)
   경간:70+150+180+150+100+70=720m
   (Extradosed교)
 -육상교량
  ㅇ달리교:L=150m(2차로:14m)
  ㅇ율도교:L=250m(2차로:14m)
  ㅇ기동교:L=100m(2차로:18m)</t>
    <phoneticPr fontId="23" type="noConversion"/>
  </si>
  <si>
    <t>광양항 3단계 투기장(1구역) 항만재개발사업 연결도로 기본 및 실시설계용역</t>
    <phoneticPr fontId="23" type="noConversion"/>
  </si>
  <si>
    <t>ㅇ법령:도로법,국토의계획및이용에관
  한법률
ㅇ과업내용
 -설계속도:60~70km/h
 -연장:0.491km
 -폭원:25~35.2m(왕복4~6차로)
ㅇ주요구조물
 -평면교차로 1개소
 -교량:L=205.0m,B=35.8m(해상교량)
  율촌새빛교 35+3@45+35=205m</t>
    <phoneticPr fontId="23" type="noConversion"/>
  </si>
  <si>
    <t>상촌~황간(제2공구) 도로건설공사 기본 및 실시설계</t>
    <phoneticPr fontId="23" type="noConversion"/>
  </si>
  <si>
    <t>도로등급 : 국가지원지방도
설계연장 : 8.02km
도로폭원 : 10.0m(왕복 2차로)
설계속도 : 60km/h
교량 : L=77.6m / 3개소</t>
    <phoneticPr fontId="23" type="noConversion"/>
  </si>
  <si>
    <t>수도권 제2순환(김포∼파주) 고속도로 건설공사 실시설계용역(5공구)</t>
    <phoneticPr fontId="23" type="noConversion"/>
  </si>
  <si>
    <t>도로등급 : 고속국도
설계연장 : 4.31km
도로폭원 : 23.4m(4차로)
설계속도 : 100km/h
교량 : 6개소 / 941m</t>
    <phoneticPr fontId="23" type="noConversion"/>
  </si>
  <si>
    <t>연금~금성 도로건설공사 기본및실시설계용역</t>
    <phoneticPr fontId="23" type="noConversion"/>
  </si>
  <si>
    <t>도로등급 : 국가지원지방도
설계연장 : 6.6km
도로폭원 : 10.0m(2차로)
설계속도 : 50km/h
교량 : L=225.0m / 2개소</t>
    <phoneticPr fontId="23" type="noConversion"/>
  </si>
  <si>
    <t>포항~안동 1-1 2공구 국도건설공사 실시설계용역</t>
    <phoneticPr fontId="23" type="noConversion"/>
  </si>
  <si>
    <t>도로등급 : 보조간선도로(국도)
설계연장 : 6.90km
도로폭원 : 11.5m(왕복 2차로)
설계속도 : 60km/h
교량 : 5개소 / 1,020m</t>
    <phoneticPr fontId="23" type="noConversion"/>
  </si>
  <si>
    <t>세종~포천(세종∼안성) 고속도로 건설공사 기본및실시설계용역(제5공구)</t>
    <phoneticPr fontId="23" type="noConversion"/>
  </si>
  <si>
    <t>도로등급 : 고속국도
설계연장 : 5.62km
도로폭원 : 30.6m(왕복 6차로)
설계속도 : 120km/h
교량 : 23개소 / 1,381.248m</t>
    <phoneticPr fontId="23" type="noConversion"/>
  </si>
  <si>
    <t>경부선 판교 환승정류장(ex-HUB) 설치 및 대왕판교IC 개량 실시설계 용역</t>
    <phoneticPr fontId="23" type="noConversion"/>
  </si>
  <si>
    <t>도로등급 : 고속국도
설계연장 : 1.26km
도로폭원 : 59.4~69.01m(10차로)
설계속도 : 110km/h
교량 : 3개소 / 82m</t>
    <phoneticPr fontId="23" type="noConversion"/>
  </si>
  <si>
    <t>수색교 등 3개소 성능개선 실시설계 용역</t>
    <phoneticPr fontId="23" type="noConversion"/>
  </si>
  <si>
    <t>교량 3개소 : 267.2m
수색교
설계연장 : 155.2m
도로폭원 : 18.4m</t>
    <phoneticPr fontId="23" type="noConversion"/>
  </si>
  <si>
    <t>국가지원지방도69호선(운문∼도계)건설공사 기본 및 실시설계용역</t>
    <phoneticPr fontId="23" type="noConversion"/>
  </si>
  <si>
    <t>도로등급 : 국가지원지방도
설계연장 : 4.2km
도로폭원 : 10.0m(왕복 2차로)
설계속도 : 50km/hr
교량 : 2개소 / 83m</t>
    <phoneticPr fontId="23" type="noConversion"/>
  </si>
  <si>
    <t>우성~이인 도로건설공사 기본 및 실시설계용역</t>
    <phoneticPr fontId="23" type="noConversion"/>
  </si>
  <si>
    <t>도로등급 : 국가지원지방도
설계연장 : 0.89km
도로폭원 : 10.0m(2차로)
설계속도 : 60km/h
우성교 : L=630.7m, B=10.9m(2차로)</t>
    <phoneticPr fontId="23" type="noConversion"/>
  </si>
  <si>
    <t>곡성 석곡IC∼겸면(1공구)도로시설 개량공사 기본 및 실시설계용역</t>
    <phoneticPr fontId="23" type="noConversion"/>
  </si>
  <si>
    <t>도로등급 : 보조간선도로(국도)
설계연장 : 11.2km
도로폭원 : 11.5m(왕복 2차로)
설계속도 : 60km/h
교량 : 10개소 / 231.8m</t>
    <phoneticPr fontId="23" type="noConversion"/>
  </si>
  <si>
    <t>8.질적평가 (15점)</t>
    <phoneticPr fontId="4" type="noConversion"/>
  </si>
  <si>
    <t>최근 5년간 당해용역 특성을 고려한 유사용역 대표실적 5건의 질적평가</t>
    <phoneticPr fontId="4" type="noConversion"/>
  </si>
  <si>
    <t>9.공정성 저해우려 사항 (감점)</t>
    <phoneticPr fontId="4" type="noConversion"/>
  </si>
  <si>
    <t>내용</t>
    <phoneticPr fontId="4" type="noConversion"/>
  </si>
  <si>
    <t>평가위원 사전접촉</t>
    <phoneticPr fontId="4" type="noConversion"/>
  </si>
  <si>
    <t>평가위원 사전설명</t>
    <phoneticPr fontId="4" type="noConversion"/>
  </si>
  <si>
    <t>평가 관련 
비리, 부정행위</t>
    <phoneticPr fontId="4" type="noConversion"/>
  </si>
  <si>
    <t xml:space="preserve"> 평가위원 선정이후 사전접촉이 있었던 경우
 (제3자를 통한 사전접촉 포함)</t>
    <phoneticPr fontId="4" type="noConversion"/>
  </si>
  <si>
    <t xml:space="preserve"> 평가와 관련하여 평가 당시 소속직원(퇴직자 포함)이 비리행위 또는 부정행위를 한 사실이 있는 경우</t>
    <phoneticPr fontId="4" type="noConversion"/>
  </si>
  <si>
    <t xml:space="preserve"> 평가위원 선정 대상자에 대한 당해 평가 관련 사전설명이 있었던 경우 (제3자를 통한 사전설명 포함)</t>
    <phoneticPr fontId="4" type="noConversion"/>
  </si>
  <si>
    <t>감점
(당해평가)</t>
    <phoneticPr fontId="4" type="noConversion"/>
  </si>
  <si>
    <t>10.LH 전관 보유 (감점)</t>
    <phoneticPr fontId="4" type="noConversion"/>
  </si>
  <si>
    <t>주관사, 공동참여(공동이행, 분담이행) 중 구성사 중 
1개 업체라도 1인이상 LH 전관 보유시 감점 부여</t>
    <phoneticPr fontId="4" type="noConversion"/>
  </si>
  <si>
    <t>전관 보유</t>
    <phoneticPr fontId="4" type="noConversion"/>
  </si>
  <si>
    <t>미보유</t>
  </si>
  <si>
    <t>◦ LH 전관 보유 업체에 감점
 - 주관사, 공동참여(공동이행, 분담이행) 중 구성사 중 1개업체라도 1인이상 LH 전관 보유시 감점 부여
 - LH 퇴직자(전관) 미보유시 “해당사항 없음”으로 제출하여야 하며, 미제출시 감점 6점 부여
   * LH 전관 : LH 퇴직시 직급 기준 2급이상, 퇴직일로부터 입찰공고일 기준 3년이내인 자, LH 퇴직자(직급 무관)가 업체에서 임원 등
               (대표이사, 이사, 감사 또는 「상법」 제401조의2 제1항 각 호의 어느 하나에 해당하는 자)으로 근무하고 있는 자</t>
    <phoneticPr fontId="4" type="noConversion"/>
  </si>
  <si>
    <t>제한규격 위반</t>
    <phoneticPr fontId="4" type="noConversion"/>
  </si>
  <si>
    <t>작성 위반</t>
    <phoneticPr fontId="4" type="noConversion"/>
  </si>
  <si>
    <t>제한규격(Size) 위반 시 1.0점 감점 
(단, 해당 도서 규격의 가로, 세로 5% 이내의 오차를 허용)</t>
    <phoneticPr fontId="4" type="noConversion"/>
  </si>
  <si>
    <t xml:space="preserve">  - 기준쪽수 초과 또는 미달  : 쪽당 0.2점
  - 색도(컬러) 사용          : 쪽당 0.2점
  - 바탕면, 여백부 등의 치장 : 쪽당 0.2점</t>
    <phoneticPr fontId="4" type="noConversion"/>
  </si>
  <si>
    <t>#2</t>
    <phoneticPr fontId="4" type="noConversion"/>
  </si>
  <si>
    <t>4-1.핵심기술인 현황</t>
    <phoneticPr fontId="4" type="noConversion"/>
  </si>
  <si>
    <t>4-2.기술개발 및 투자실적</t>
    <phoneticPr fontId="4" type="noConversion"/>
  </si>
  <si>
    <t>5.과업내용에 대한 경험</t>
    <phoneticPr fontId="4" type="noConversion"/>
  </si>
  <si>
    <t>10.LH 전관 보유</t>
    <phoneticPr fontId="4" type="noConversion"/>
  </si>
  <si>
    <t>#3</t>
    <phoneticPr fontId="4" type="noConversion"/>
  </si>
  <si>
    <t>#4</t>
    <phoneticPr fontId="4" type="noConversion"/>
  </si>
  <si>
    <t>#5</t>
    <phoneticPr fontId="4" type="noConversion"/>
  </si>
  <si>
    <t>기술적이행능력평가 배점기준</t>
    <phoneticPr fontId="4" type="noConversion"/>
  </si>
  <si>
    <t>제출</t>
    <phoneticPr fontId="4" type="noConversion"/>
  </si>
  <si>
    <t>1.품질보증 및 관리체계</t>
    <phoneticPr fontId="4" type="noConversion"/>
  </si>
  <si>
    <t>6. 용역수행성과</t>
    <phoneticPr fontId="4" type="noConversion"/>
  </si>
  <si>
    <t>7.양적평가</t>
    <phoneticPr fontId="4" type="noConversion"/>
  </si>
  <si>
    <t>8.질적평가</t>
    <phoneticPr fontId="4" type="noConversion"/>
  </si>
  <si>
    <t>전관 보유여부</t>
    <phoneticPr fontId="4" type="noConversion"/>
  </si>
  <si>
    <t>보유</t>
    <phoneticPr fontId="4" type="noConversion"/>
  </si>
  <si>
    <t>미보유</t>
    <phoneticPr fontId="4" type="noConversion"/>
  </si>
  <si>
    <t>9.공정성 저해우려</t>
    <phoneticPr fontId="4" type="noConversion"/>
  </si>
  <si>
    <t>계약신뢰도</t>
    <phoneticPr fontId="4" type="noConversion"/>
  </si>
  <si>
    <t>사전접촉</t>
    <phoneticPr fontId="4" type="noConversion"/>
  </si>
  <si>
    <t>사전설명</t>
    <phoneticPr fontId="4" type="noConversion"/>
  </si>
  <si>
    <t>비리, 부정행위</t>
    <phoneticPr fontId="4" type="noConversion"/>
  </si>
  <si>
    <t>-0.2점/쪽</t>
    <phoneticPr fontId="4" type="noConversion"/>
  </si>
  <si>
    <t>발주금액(천원)</t>
    <phoneticPr fontId="4" type="noConversion"/>
  </si>
  <si>
    <t xml:space="preserve">    2.</t>
    <phoneticPr fontId="4" type="noConversion"/>
  </si>
  <si>
    <t xml:space="preserve">    3.</t>
    <phoneticPr fontId="4" type="noConversion"/>
  </si>
  <si>
    <t>3. 각 업체별 유사용역 제외금액란에는 공고시 유사용역 범위 외에 해당하는 용역금액을 기입합니다.</t>
    <phoneticPr fontId="4" type="noConversion"/>
  </si>
  <si>
    <t>94점 초과인 업체중 상위 5개 이내로 평가적격자 선정</t>
    <phoneticPr fontId="4" type="noConversion"/>
  </si>
  <si>
    <t xml:space="preserve">▣ 전차용역수행 현황 </t>
    <phoneticPr fontId="4" type="noConversion"/>
  </si>
  <si>
    <t>ㅇㅇㅇㅇ 공공주택지구 조사설계용역</t>
    <phoneticPr fontId="4" type="noConversion"/>
  </si>
  <si>
    <t>사업 책임</t>
  </si>
  <si>
    <t>토목구조 책임</t>
  </si>
  <si>
    <t>토질·지질 책임</t>
  </si>
  <si>
    <t>도로및공항 책임</t>
  </si>
  <si>
    <t>교통 책임</t>
  </si>
  <si>
    <t>상하수도 책임</t>
  </si>
  <si>
    <t>토목구조 참여</t>
  </si>
  <si>
    <t>토질·지질 참여</t>
  </si>
  <si>
    <t>도로및공항 참여</t>
  </si>
  <si>
    <t>교통 참여</t>
  </si>
  <si>
    <t>상하수도 참여</t>
  </si>
  <si>
    <t>▣ 기술적이행능력평가 참가업체</t>
    <phoneticPr fontId="4" type="noConversion"/>
  </si>
  <si>
    <t>1. 품질보증 및 관리 체계</t>
    <phoneticPr fontId="4" type="noConversion"/>
  </si>
  <si>
    <t>2. 사업관리 운영체계</t>
    <phoneticPr fontId="4" type="noConversion"/>
  </si>
  <si>
    <t>3. 신용도</t>
    <phoneticPr fontId="4" type="noConversion"/>
  </si>
  <si>
    <t>3-1. 업무정지 등</t>
    <phoneticPr fontId="4" type="noConversion"/>
  </si>
  <si>
    <t>3-2. 재정상태 건실도</t>
    <phoneticPr fontId="4" type="noConversion"/>
  </si>
  <si>
    <t>4. 과업에 대한 전문성</t>
    <phoneticPr fontId="4" type="noConversion"/>
  </si>
  <si>
    <t>4-1. 핵심기술인 현황</t>
    <phoneticPr fontId="4" type="noConversion"/>
  </si>
  <si>
    <t>4-2. 기술개발 및 투자실적</t>
    <phoneticPr fontId="4" type="noConversion"/>
  </si>
  <si>
    <t>5. 과업내용에 대한 경험</t>
    <phoneticPr fontId="4" type="noConversion"/>
  </si>
  <si>
    <t>6. 용역평가결과 심사</t>
    <phoneticPr fontId="4" type="noConversion"/>
  </si>
  <si>
    <r>
      <rPr>
        <sz val="9"/>
        <color rgb="FF000000"/>
        <rFont val="맑은 고딕"/>
        <family val="3"/>
        <charset val="129"/>
      </rPr>
      <t xml:space="preserve">7. </t>
    </r>
    <r>
      <rPr>
        <sz val="9"/>
        <color rgb="FF000000"/>
        <rFont val="돋움"/>
        <family val="3"/>
        <charset val="129"/>
      </rPr>
      <t>양적평가</t>
    </r>
    <r>
      <rPr>
        <sz val="9"/>
        <color rgb="FF000000"/>
        <rFont val="맑은 고딕"/>
        <family val="3"/>
        <charset val="129"/>
      </rPr>
      <t xml:space="preserve"> (</t>
    </r>
    <r>
      <rPr>
        <sz val="9"/>
        <color rgb="FF000000"/>
        <rFont val="돋움"/>
        <family val="3"/>
        <charset val="129"/>
      </rPr>
      <t>주관사</t>
    </r>
    <r>
      <rPr>
        <sz val="9"/>
        <color rgb="FF000000"/>
        <rFont val="맑은 고딕"/>
        <family val="3"/>
        <charset val="129"/>
      </rPr>
      <t xml:space="preserve"> + </t>
    </r>
    <r>
      <rPr>
        <sz val="9"/>
        <color rgb="FF000000"/>
        <rFont val="돋움"/>
        <family val="3"/>
        <charset val="129"/>
      </rPr>
      <t>공동참여사</t>
    </r>
    <r>
      <rPr>
        <sz val="9"/>
        <color rgb="FF000000"/>
        <rFont val="맑은 고딕"/>
        <family val="3"/>
        <charset val="129"/>
      </rPr>
      <t>)</t>
    </r>
    <phoneticPr fontId="4" type="noConversion"/>
  </si>
  <si>
    <r>
      <rPr>
        <sz val="9"/>
        <color rgb="FF000000"/>
        <rFont val="맑은 고딕"/>
        <family val="3"/>
        <charset val="129"/>
      </rPr>
      <t xml:space="preserve">8. </t>
    </r>
    <r>
      <rPr>
        <sz val="9"/>
        <color rgb="FF000000"/>
        <rFont val="돋움"/>
        <family val="3"/>
        <charset val="129"/>
      </rPr>
      <t>질적평가</t>
    </r>
    <r>
      <rPr>
        <sz val="9"/>
        <color rgb="FF000000"/>
        <rFont val="맑은 고딕"/>
        <family val="3"/>
        <charset val="129"/>
      </rPr>
      <t xml:space="preserve"> (</t>
    </r>
    <r>
      <rPr>
        <sz val="9"/>
        <color rgb="FF000000"/>
        <rFont val="돋움"/>
        <family val="3"/>
        <charset val="129"/>
      </rPr>
      <t>주관사</t>
    </r>
    <r>
      <rPr>
        <sz val="9"/>
        <color rgb="FF000000"/>
        <rFont val="맑은 고딕"/>
        <family val="3"/>
        <charset val="129"/>
      </rPr>
      <t xml:space="preserve"> + </t>
    </r>
    <r>
      <rPr>
        <sz val="9"/>
        <color rgb="FF000000"/>
        <rFont val="돋움"/>
        <family val="3"/>
        <charset val="129"/>
      </rPr>
      <t>공동참여사</t>
    </r>
    <r>
      <rPr>
        <sz val="9"/>
        <color rgb="FF000000"/>
        <rFont val="맑은 고딕"/>
        <family val="3"/>
        <charset val="129"/>
      </rPr>
      <t>)</t>
    </r>
    <phoneticPr fontId="4" type="noConversion"/>
  </si>
  <si>
    <t>9. 공정성 저해우려 사항</t>
    <phoneticPr fontId="4" type="noConversion"/>
  </si>
  <si>
    <t>10. LH 전관 보유</t>
    <phoneticPr fontId="4" type="noConversion"/>
  </si>
  <si>
    <t xml:space="preserve">11. 평가서 작성위반 </t>
    <phoneticPr fontId="4" type="noConversion"/>
  </si>
  <si>
    <t>11.평가서 작성 위반 (감점)</t>
    <phoneticPr fontId="4" type="noConversion"/>
  </si>
  <si>
    <t>홍길동</t>
    <phoneticPr fontId="4" type="noConversion"/>
  </si>
  <si>
    <t>11.평가서 작성 위반</t>
    <phoneticPr fontId="4" type="noConversion"/>
  </si>
  <si>
    <t>(주)OO엔지니어링, (주)OO, OO설계(주)</t>
    <phoneticPr fontId="4" type="noConversion"/>
  </si>
  <si>
    <t>(주)OO엔지니어링, (주)OO</t>
    <phoneticPr fontId="4" type="noConversion"/>
  </si>
  <si>
    <t>LH 퇴직자 재직 확인서</t>
    <phoneticPr fontId="4" type="noConversion"/>
  </si>
  <si>
    <t>□ 업체명 : ㈜○○엔지니어링   대표이사  ○○○</t>
    <phoneticPr fontId="4" type="noConversion"/>
  </si>
  <si>
    <t>순번</t>
  </si>
  <si>
    <t>업체명</t>
  </si>
  <si>
    <t>現.직위</t>
  </si>
  <si>
    <t>성명</t>
  </si>
  <si>
    <t>주민등록번호</t>
  </si>
  <si>
    <t>LH 퇴직일</t>
  </si>
  <si>
    <t>휴대전화번호</t>
  </si>
  <si>
    <t>입찰업체 입사일</t>
    <phoneticPr fontId="4" type="noConversion"/>
  </si>
  <si>
    <t>LH 퇴직시 직급</t>
    <phoneticPr fontId="4" type="noConversion"/>
  </si>
  <si>
    <t>전관여부</t>
    <phoneticPr fontId="4" type="noConversion"/>
  </si>
  <si>
    <t>3급참여</t>
    <phoneticPr fontId="4" type="noConversion"/>
  </si>
  <si>
    <t>개인정보제공동의</t>
    <phoneticPr fontId="4" type="noConversion"/>
  </si>
  <si>
    <t>동의</t>
    <phoneticPr fontId="4" type="noConversion"/>
  </si>
  <si>
    <t xml:space="preserve">                ㈜△△엔지니어링   대표이사  △△△</t>
    <phoneticPr fontId="4" type="noConversion"/>
  </si>
  <si>
    <t xml:space="preserve">                ㈜☆☆엔지니어링   대표이사  ☆☆☆</t>
    <phoneticPr fontId="4" type="noConversion"/>
  </si>
  <si>
    <t>□ 건   명 : OOOOO 용역 (입찰공고일 : 0000.00.00일)</t>
    <phoneticPr fontId="4" type="noConversion"/>
  </si>
  <si>
    <t>* 기술적이행능력평가서 자기평가표 제출시 한글양식으로 작성한 서류와 별도로 본 엑셀양식을 포함하여야 함.</t>
    <phoneticPr fontId="4" type="noConversion"/>
  </si>
  <si>
    <t>㈜○○엔지니어링</t>
  </si>
  <si>
    <t>부사장</t>
  </si>
  <si>
    <t>☆☆☆</t>
  </si>
  <si>
    <t>000000-1******</t>
  </si>
  <si>
    <t>1급</t>
  </si>
  <si>
    <t>○</t>
  </si>
  <si>
    <t>-</t>
  </si>
  <si>
    <t>010-0000-0000</t>
  </si>
  <si>
    <t>전무</t>
  </si>
  <si>
    <t>△△△</t>
  </si>
  <si>
    <t>000000-2******</t>
  </si>
  <si>
    <t>2급</t>
  </si>
  <si>
    <t>×</t>
  </si>
  <si>
    <t>상무</t>
  </si>
  <si>
    <t>◻◻◻</t>
  </si>
  <si>
    <t>3급</t>
  </si>
  <si>
    <t>㈜△△엔지니어링</t>
  </si>
  <si>
    <t>이사</t>
  </si>
  <si>
    <t>▽▽▽</t>
  </si>
  <si>
    <t>고문</t>
  </si>
  <si>
    <t>◊◊◊</t>
  </si>
  <si>
    <t>부장</t>
  </si>
  <si>
    <t>◦◦◦</t>
  </si>
  <si>
    <t>2023-08-00</t>
    <phoneticPr fontId="4" type="noConversion"/>
  </si>
  <si>
    <t>2019-08-00</t>
    <phoneticPr fontId="4" type="noConversion"/>
  </si>
  <si>
    <t>2023-01-00</t>
    <phoneticPr fontId="4" type="noConversion"/>
  </si>
  <si>
    <t>2022-08-00</t>
    <phoneticPr fontId="4" type="noConversion"/>
  </si>
  <si>
    <t>2022-01-00</t>
    <phoneticPr fontId="4" type="noConversion"/>
  </si>
  <si>
    <t>2023-07-00</t>
    <phoneticPr fontId="4" type="noConversion"/>
  </si>
  <si>
    <t>2019-07-00</t>
    <phoneticPr fontId="4" type="noConversion"/>
  </si>
  <si>
    <t>2022-12-00</t>
    <phoneticPr fontId="4" type="noConversion"/>
  </si>
  <si>
    <t>2022-07-00</t>
    <phoneticPr fontId="4" type="noConversion"/>
  </si>
  <si>
    <t>2021-12-00</t>
    <phoneticPr fontId="4" type="noConversion"/>
  </si>
  <si>
    <t>* 한글양식(인감날인)과 본 엑셀양식을 동일하게 작성하여야 하며, 차이가 발생할 경우 한글양식(인감날인)을 기준으로 평가함.</t>
    <phoneticPr fontId="4" type="noConversion"/>
  </si>
  <si>
    <t>사업자등록번호</t>
    <phoneticPr fontId="4" type="noConversion"/>
  </si>
  <si>
    <t>000-00-00000</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</si>
</sst>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6">
    <numFmt numFmtId="5" formatCode="&quot;₩&quot;#,##0;\-&quot;₩&quot;#,##0"/>
    <numFmt numFmtId="42" formatCode="_-&quot;₩&quot;* #,##0_-;\-&quot;₩&quot;* #,##0_-;_-&quot;₩&quot;* &quot;-&quot;_-;_-@_-"/>
    <numFmt numFmtId="41" formatCode="_-* #,##0_-;\-* #,##0_-;_-* &quot;-&quot;_-;_-@_-"/>
    <numFmt numFmtId="43" formatCode="_-* #,##0.00_-;\-* #,##0.00_-;_-* &quot;-&quot;??_-;_-@_-"/>
    <numFmt numFmtId="176" formatCode="0.0_ "/>
    <numFmt numFmtId="177" formatCode="0.00_ "/>
    <numFmt numFmtId="178" formatCode="_-* #,##0.0_-;\-* #,##0.0_-;_-* &quot;-&quot;_-;_-@_-"/>
    <numFmt numFmtId="179" formatCode="_-* #,##0.00_-;\-* #,##0.00_-;_-* &quot;-&quot;_-;_-@_-"/>
    <numFmt numFmtId="180" formatCode="General&quot;건이상&quot;"/>
    <numFmt numFmtId="181" formatCode="General&quot;건미만&quot;"/>
    <numFmt numFmtId="182" formatCode="General&quot;억이상&quot;"/>
    <numFmt numFmtId="183" formatCode="_-* #,##0.00_-;\-* #,##0.00_-;_-* &quot;-&quot;?_-;_-@_-"/>
    <numFmt numFmtId="184" formatCode="General&quot;건&quot;"/>
    <numFmt numFmtId="185" formatCode="0_);[Red]\(0\)"/>
    <numFmt numFmtId="186" formatCode="0.0_);[Red]\(0.0\)"/>
    <numFmt numFmtId="187" formatCode="0.00_);[Red]\(0.00\)"/>
    <numFmt numFmtId="188" formatCode="General&quot;이상&quot;"/>
    <numFmt numFmtId="189" formatCode="#,##0_ "/>
    <numFmt numFmtId="190" formatCode="#,##0.00_ "/>
    <numFmt numFmtId="191" formatCode="yy&quot;년&quot;/mm&quot;월&quot;"/>
    <numFmt numFmtId="192" formatCode="0.00&quot;건&quot;"/>
    <numFmt numFmtId="193" formatCode="0%&quot;이&quot;&quot;상&quot;"/>
    <numFmt numFmtId="194" formatCode="0%&quot;미&quot;&quot;만&quot;"/>
    <numFmt numFmtId="195" formatCode="#,##0&quot;천&quot;&quot;원&quot;"/>
    <numFmt numFmtId="196" formatCode="#,##0&quot;만㎡&quot;"/>
    <numFmt numFmtId="197" formatCode="0.0&quot;건&quot;"/>
    <numFmt numFmtId="198" formatCode="0.00;_가"/>
    <numFmt numFmtId="199" formatCode="0.00%&quot;이상&quot;"/>
    <numFmt numFmtId="200" formatCode="#,##0;[Black]#,##0"/>
    <numFmt numFmtId="201" formatCode="###0_);[Red]\(###0\)"/>
    <numFmt numFmtId="202" formatCode="_ * #,##0_ ;_ * \-#,##0_ ;_ * &quot;-&quot;_ ;_ @_ "/>
    <numFmt numFmtId="203" formatCode="_(&quot;$&quot;* #,##0.0_);_(&quot;$&quot;* &quot;₩&quot;&quot;₩&quot;&quot;₩&quot;&quot;₩&quot;\(#,##0.0&quot;₩&quot;&quot;₩&quot;&quot;₩&quot;&quot;₩&quot;\);_(&quot;$&quot;* &quot;-&quot;??_);_(@_)"/>
    <numFmt numFmtId="204" formatCode="_ * #,##0.00_ ;_ * \-#,##0.00_ ;_ * &quot;-&quot;??_ ;_ @_ "/>
    <numFmt numFmtId="205" formatCode="_ * #,##0_ ;_ * &quot;₩&quot;&quot;₩&quot;&quot;₩&quot;\-#,##0_ ;_ * &quot;-&quot;_ ;_ @_ "/>
    <numFmt numFmtId="206" formatCode="_ &quot;SFr.&quot;\ * #,##0.00_ ;_ &quot;SFr.&quot;\ * \-#,##0.00_ ;_ &quot;SFr.&quot;\ * &quot;-&quot;??_ ;_ @_ "/>
    <numFmt numFmtId="207" formatCode="_ &quot;₩&quot;* #,##0.00_ ;_ &quot;₩&quot;* &quot;₩&quot;&quot;₩&quot;&quot;₩&quot;&quot;₩&quot;\-#,##0.00_ ;_ &quot;₩&quot;* &quot;-&quot;??_ ;_ @_ "/>
    <numFmt numFmtId="208" formatCode="#,##0;[Red]&quot;-&quot;#,##0"/>
    <numFmt numFmtId="209" formatCode="&quot;₩&quot;#,##0;&quot;₩&quot;&quot;₩&quot;&quot;₩&quot;&quot;₩&quot;\-#,##0"/>
    <numFmt numFmtId="210" formatCode="&quot;₩&quot;&quot;₩&quot;&quot;₩&quot;&quot;₩&quot;\$#,##0.00;&quot;₩&quot;&quot;₩&quot;&quot;₩&quot;&quot;₩&quot;\(&quot;₩&quot;&quot;₩&quot;&quot;₩&quot;&quot;₩&quot;\$#,##0.00&quot;₩&quot;&quot;₩&quot;&quot;₩&quot;&quot;₩&quot;\)"/>
    <numFmt numFmtId="211" formatCode="_-* #,##0\ _D_M_-;\-* #,##0\ _D_M_-;_-* &quot;-&quot;\ _D_M_-;_-@_-"/>
    <numFmt numFmtId="212" formatCode="_-* #,##0.00\ _D_M_-;\-* #,##0.00\ _D_M_-;_-* &quot;-&quot;??\ _D_M_-;_-@_-"/>
    <numFmt numFmtId="213" formatCode="&quot;₩&quot;&quot;₩&quot;&quot;₩&quot;&quot;₩&quot;\$#,##0;&quot;₩&quot;&quot;₩&quot;&quot;₩&quot;&quot;₩&quot;\(&quot;₩&quot;&quot;₩&quot;&quot;₩&quot;&quot;₩&quot;\$#,##0&quot;₩&quot;&quot;₩&quot;&quot;₩&quot;&quot;₩&quot;\)"/>
    <numFmt numFmtId="214" formatCode="_-[$€-2]* #,##0.00_-;\-[$€-2]* #,##0.00_-;_-[$€-2]* &quot;-&quot;??_-"/>
    <numFmt numFmtId="215" formatCode="#."/>
    <numFmt numFmtId="216" formatCode="##.##&quot;%&quot;"/>
    <numFmt numFmtId="217" formatCode="%#.00"/>
    <numFmt numFmtId="218" formatCode="#,##0&quot;£&quot;_);[Red]\(#,##0&quot;£&quot;\)"/>
    <numFmt numFmtId="219" formatCode="_-* #,##0\ &quot;DM&quot;_-;\-* #,##0\ &quot;DM&quot;_-;_-* &quot;-&quot;\ &quot;DM&quot;_-;_-@_-"/>
    <numFmt numFmtId="220" formatCode="_-* #,##0.00\ &quot;DM&quot;_-;\-* #,##0.00\ &quot;DM&quot;_-;_-* &quot;-&quot;??\ &quot;DM&quot;_-;_-@_-"/>
    <numFmt numFmtId="221" formatCode="#,##0.0"/>
    <numFmt numFmtId="222" formatCode="_-&quot;$&quot;* #,##0_-;\-&quot;$&quot;* #,##0_-;_-&quot;$&quot;* &quot;-&quot;_-;_-@_-"/>
    <numFmt numFmtId="223" formatCode="_-&quot;$&quot;* #,##0.00_-;\-&quot;$&quot;* #,##0.00_-;_-&quot;$&quot;* &quot;-&quot;??_-;_-@_-"/>
    <numFmt numFmtId="224" formatCode="_-* #,##0_-;&quot;₩&quot;&quot;₩&quot;&quot;₩&quot;&quot;₩&quot;&quot;₩&quot;&quot;₩&quot;&quot;₩&quot;&quot;₩&quot;&quot;₩&quot;&quot;₩&quot;&quot;₩&quot;\-* #,##0_-;_-* &quot;-&quot;_-;_-@_-"/>
    <numFmt numFmtId="225" formatCode="&quot;₩&quot;#,##0;&quot;₩&quot;\-#,##0"/>
    <numFmt numFmtId="226" formatCode="#,##0_);[Red]\(#,##0\)"/>
    <numFmt numFmtId="227" formatCode="0.00&quot;점&quot;"/>
    <numFmt numFmtId="228" formatCode="0%&quot;이상&quot;"/>
    <numFmt numFmtId="229" formatCode="#,##0.000_ "/>
    <numFmt numFmtId="230" formatCode="0.000_);[Red]\(0.000\)"/>
    <numFmt numFmtId="231" formatCode="#,##0.000;[Black]#,##0.000"/>
    <numFmt numFmtId="232" formatCode="General&quot;점이상&quot;"/>
    <numFmt numFmtId="233" formatCode="General&quot;점미만&quot;"/>
    <numFmt numFmtId="234" formatCode="0.0000"/>
    <numFmt numFmtId="235" formatCode="#,##0.0_ "/>
    <numFmt numFmtId="236" formatCode="#,##0.0000_);[Red]\(#,##0.0000\)"/>
    <numFmt numFmtId="237" formatCode="0_ ;[Red]\-0\ "/>
  </numFmts>
  <fonts count="141">
    <font>
      <sz val="11"/>
      <name val="돋움"/>
      <family val="3"/>
      <charset val="129"/>
    </font>
    <font>
      <sz val="11"/>
      <color theme="1"/>
      <name val="맑은 고딕"/>
      <family val="2"/>
      <charset val="129"/>
      <scheme val="minor"/>
    </font>
    <font>
      <sz val="11"/>
      <color theme="1"/>
      <name val="맑은 고딕"/>
      <family val="2"/>
      <charset val="129"/>
      <scheme val="minor"/>
    </font>
    <font>
      <sz val="11"/>
      <name val="돋움"/>
      <family val="3"/>
      <charset val="129"/>
    </font>
    <font>
      <sz val="8"/>
      <name val="돋움"/>
      <family val="3"/>
      <charset val="129"/>
    </font>
    <font>
      <sz val="11"/>
      <name val="바탕"/>
      <family val="1"/>
      <charset val="129"/>
    </font>
    <font>
      <sz val="13"/>
      <name val="바탕"/>
      <family val="1"/>
      <charset val="129"/>
    </font>
    <font>
      <sz val="10"/>
      <name val="바탕"/>
      <family val="1"/>
      <charset val="129"/>
    </font>
    <font>
      <sz val="16"/>
      <name val="바탕"/>
      <family val="1"/>
      <charset val="129"/>
    </font>
    <font>
      <sz val="14"/>
      <name val="바탕"/>
      <family val="1"/>
      <charset val="129"/>
    </font>
    <font>
      <b/>
      <sz val="18"/>
      <name val="돋움체"/>
      <family val="3"/>
      <charset val="129"/>
    </font>
    <font>
      <b/>
      <sz val="12"/>
      <name val="돋움체"/>
      <family val="3"/>
      <charset val="129"/>
    </font>
    <font>
      <sz val="11"/>
      <name val="돋움체"/>
      <family val="3"/>
      <charset val="129"/>
    </font>
    <font>
      <sz val="13"/>
      <name val="돋움체"/>
      <family val="3"/>
      <charset val="129"/>
    </font>
    <font>
      <b/>
      <sz val="13"/>
      <name val="돋움체"/>
      <family val="3"/>
      <charset val="129"/>
    </font>
    <font>
      <b/>
      <sz val="14"/>
      <name val="돋움체"/>
      <family val="3"/>
      <charset val="129"/>
    </font>
    <font>
      <sz val="10"/>
      <name val="돋움체"/>
      <family val="3"/>
      <charset val="129"/>
    </font>
    <font>
      <b/>
      <sz val="10"/>
      <name val="돋움체"/>
      <family val="3"/>
      <charset val="129"/>
    </font>
    <font>
      <b/>
      <sz val="16"/>
      <name val="돋움체"/>
      <family val="3"/>
      <charset val="129"/>
    </font>
    <font>
      <sz val="16"/>
      <name val="돋움체"/>
      <family val="3"/>
      <charset val="129"/>
    </font>
    <font>
      <sz val="12"/>
      <name val="돋움체"/>
      <family val="3"/>
      <charset val="129"/>
    </font>
    <font>
      <sz val="14"/>
      <name val="돋움체"/>
      <family val="3"/>
      <charset val="129"/>
    </font>
    <font>
      <sz val="11"/>
      <color indexed="8"/>
      <name val="돋움체"/>
      <family val="3"/>
      <charset val="129"/>
    </font>
    <font>
      <b/>
      <sz val="14"/>
      <name val="돋움"/>
      <family val="3"/>
      <charset val="129"/>
    </font>
    <font>
      <b/>
      <sz val="15"/>
      <name val="돋움"/>
      <family val="3"/>
      <charset val="129"/>
    </font>
    <font>
      <sz val="15"/>
      <name val="돋움"/>
      <family val="3"/>
      <charset val="129"/>
    </font>
    <font>
      <b/>
      <sz val="8"/>
      <name val="돋움"/>
      <family val="3"/>
      <charset val="129"/>
    </font>
    <font>
      <sz val="7"/>
      <name val="돋움"/>
      <family val="3"/>
      <charset val="129"/>
    </font>
    <font>
      <b/>
      <sz val="8"/>
      <color indexed="10"/>
      <name val="돋움"/>
      <family val="3"/>
      <charset val="129"/>
    </font>
    <font>
      <sz val="12"/>
      <name val="돋움"/>
      <family val="3"/>
      <charset val="129"/>
    </font>
    <font>
      <sz val="10"/>
      <name val="돋움"/>
      <family val="3"/>
      <charset val="129"/>
    </font>
    <font>
      <b/>
      <sz val="10"/>
      <name val="돋움"/>
      <family val="3"/>
      <charset val="129"/>
    </font>
    <font>
      <b/>
      <sz val="12"/>
      <name val="돋움"/>
      <family val="3"/>
      <charset val="129"/>
    </font>
    <font>
      <sz val="10"/>
      <name val="굴림"/>
      <family val="3"/>
      <charset val="129"/>
    </font>
    <font>
      <b/>
      <sz val="8"/>
      <name val="돋움체"/>
      <family val="3"/>
      <charset val="129"/>
    </font>
    <font>
      <sz val="8"/>
      <name val="돋움체"/>
      <family val="3"/>
      <charset val="129"/>
    </font>
    <font>
      <sz val="8"/>
      <name val="바탕"/>
      <family val="1"/>
      <charset val="129"/>
    </font>
    <font>
      <b/>
      <sz val="10"/>
      <color indexed="8"/>
      <name val="돋움체"/>
      <family val="3"/>
      <charset val="129"/>
    </font>
    <font>
      <b/>
      <sz val="12"/>
      <name val="굴림"/>
      <family val="3"/>
      <charset val="129"/>
    </font>
    <font>
      <sz val="10"/>
      <color indexed="8"/>
      <name val="돋움체"/>
      <family val="3"/>
      <charset val="129"/>
    </font>
    <font>
      <sz val="10"/>
      <color indexed="8"/>
      <name val="휴먼명조,한컴돋움"/>
      <family val="3"/>
      <charset val="129"/>
    </font>
    <font>
      <sz val="11"/>
      <color theme="1"/>
      <name val="맑은 고딕"/>
      <family val="2"/>
      <scheme val="minor"/>
    </font>
    <font>
      <b/>
      <sz val="10"/>
      <name val="굴림체"/>
      <family val="3"/>
      <charset val="129"/>
    </font>
    <font>
      <sz val="11"/>
      <color rgb="FF000000"/>
      <name val="돋움"/>
      <family val="3"/>
      <charset val="129"/>
    </font>
    <font>
      <sz val="10"/>
      <color rgb="FF000000"/>
      <name val="돋움"/>
      <family val="3"/>
      <charset val="129"/>
    </font>
    <font>
      <sz val="12"/>
      <name val="바탕체"/>
      <family val="1"/>
      <charset val="129"/>
    </font>
    <font>
      <sz val="10"/>
      <name val="굴림체"/>
      <family val="3"/>
      <charset val="129"/>
    </font>
    <font>
      <sz val="10"/>
      <name val="Arial"/>
      <family val="2"/>
    </font>
    <font>
      <sz val="12"/>
      <name val="Times New Roman"/>
      <family val="1"/>
    </font>
    <font>
      <sz val="11"/>
      <color indexed="8"/>
      <name val="맑은 고딕"/>
      <family val="3"/>
      <charset val="129"/>
    </font>
    <font>
      <sz val="11"/>
      <color theme="1"/>
      <name val="맑은 고딕"/>
      <family val="3"/>
      <charset val="129"/>
      <scheme val="minor"/>
    </font>
    <font>
      <sz val="11"/>
      <color indexed="9"/>
      <name val="맑은 고딕"/>
      <family val="3"/>
      <charset val="129"/>
    </font>
    <font>
      <sz val="11"/>
      <color theme="0"/>
      <name val="맑은 고딕"/>
      <family val="3"/>
      <charset val="129"/>
      <scheme val="minor"/>
    </font>
    <font>
      <sz val="12"/>
      <name val="ⓒoUAAA¨u"/>
      <family val="1"/>
      <charset val="129"/>
    </font>
    <font>
      <sz val="11"/>
      <name val="￥i￠￢￠?o"/>
      <family val="3"/>
      <charset val="129"/>
    </font>
    <font>
      <sz val="12"/>
      <name val="¹UAAA¼"/>
      <family val="3"/>
      <charset val="129"/>
    </font>
    <font>
      <sz val="11"/>
      <color indexed="20"/>
      <name val="맑은 고딕"/>
      <family val="3"/>
      <charset val="129"/>
    </font>
    <font>
      <sz val="12"/>
      <name val="System"/>
      <family val="2"/>
      <charset val="129"/>
    </font>
    <font>
      <b/>
      <sz val="11"/>
      <color indexed="52"/>
      <name val="맑은 고딕"/>
      <family val="3"/>
      <charset val="129"/>
    </font>
    <font>
      <b/>
      <sz val="11"/>
      <color indexed="9"/>
      <name val="맑은 고딕"/>
      <family val="3"/>
      <charset val="129"/>
    </font>
    <font>
      <sz val="10"/>
      <name val="한양중고딕"/>
      <family val="1"/>
      <charset val="129"/>
    </font>
    <font>
      <sz val="1"/>
      <color indexed="8"/>
      <name val="Courier"/>
      <family val="3"/>
    </font>
    <font>
      <sz val="12"/>
      <name val="굴림체"/>
      <family val="3"/>
      <charset val="129"/>
    </font>
    <font>
      <sz val="10"/>
      <name val="MS Serif"/>
      <family val="1"/>
    </font>
    <font>
      <sz val="10"/>
      <name val="Times New Roman"/>
      <family val="1"/>
    </font>
    <font>
      <sz val="10"/>
      <color indexed="16"/>
      <name val="MS Serif"/>
      <family val="1"/>
    </font>
    <font>
      <i/>
      <sz val="11"/>
      <color indexed="23"/>
      <name val="맑은 고딕"/>
      <family val="3"/>
      <charset val="129"/>
    </font>
    <font>
      <sz val="11"/>
      <color indexed="17"/>
      <name val="맑은 고딕"/>
      <family val="3"/>
      <charset val="129"/>
    </font>
    <font>
      <sz val="8"/>
      <name val="Arial"/>
      <family val="2"/>
    </font>
    <font>
      <b/>
      <sz val="12"/>
      <name val="Arial"/>
      <family val="2"/>
    </font>
    <font>
      <b/>
      <sz val="15"/>
      <color indexed="56"/>
      <name val="맑은 고딕"/>
      <family val="3"/>
      <charset val="129"/>
    </font>
    <font>
      <b/>
      <sz val="18"/>
      <name val="Arial"/>
      <family val="2"/>
    </font>
    <font>
      <b/>
      <sz val="13"/>
      <color indexed="56"/>
      <name val="맑은 고딕"/>
      <family val="3"/>
      <charset val="129"/>
    </font>
    <font>
      <b/>
      <sz val="11"/>
      <color indexed="56"/>
      <name val="맑은 고딕"/>
      <family val="3"/>
      <charset val="129"/>
    </font>
    <font>
      <b/>
      <sz val="1"/>
      <color indexed="8"/>
      <name val="Courier"/>
      <family val="3"/>
    </font>
    <font>
      <b/>
      <sz val="14"/>
      <name val="Arial"/>
      <family val="2"/>
    </font>
    <font>
      <sz val="11"/>
      <color indexed="62"/>
      <name val="맑은 고딕"/>
      <family val="3"/>
      <charset val="129"/>
    </font>
    <font>
      <sz val="11"/>
      <color indexed="52"/>
      <name val="맑은 고딕"/>
      <family val="3"/>
      <charset val="129"/>
    </font>
    <font>
      <sz val="11"/>
      <color indexed="60"/>
      <name val="맑은 고딕"/>
      <family val="3"/>
      <charset val="129"/>
    </font>
    <font>
      <sz val="7"/>
      <name val="Small Fonts"/>
      <family val="2"/>
    </font>
    <font>
      <sz val="12"/>
      <name val="Helv"/>
      <family val="2"/>
    </font>
    <font>
      <b/>
      <sz val="11"/>
      <color indexed="63"/>
      <name val="맑은 고딕"/>
      <family val="3"/>
      <charset val="129"/>
    </font>
    <font>
      <b/>
      <sz val="11"/>
      <name val="Helv"/>
      <family val="2"/>
    </font>
    <font>
      <b/>
      <sz val="8"/>
      <color indexed="8"/>
      <name val="Helv"/>
      <family val="2"/>
    </font>
    <font>
      <b/>
      <sz val="18"/>
      <color indexed="56"/>
      <name val="맑은 고딕"/>
      <family val="3"/>
      <charset val="129"/>
    </font>
    <font>
      <b/>
      <u/>
      <sz val="13"/>
      <name val="굴림체"/>
      <family val="3"/>
      <charset val="129"/>
    </font>
    <font>
      <b/>
      <sz val="11"/>
      <color indexed="8"/>
      <name val="맑은 고딕"/>
      <family val="3"/>
      <charset val="129"/>
    </font>
    <font>
      <sz val="11"/>
      <color indexed="10"/>
      <name val="맑은 고딕"/>
      <family val="3"/>
      <charset val="129"/>
    </font>
    <font>
      <sz val="10"/>
      <name val="Geneva"/>
      <family val="2"/>
    </font>
    <font>
      <sz val="11"/>
      <color rgb="FFFF0000"/>
      <name val="맑은 고딕"/>
      <family val="3"/>
      <charset val="129"/>
      <scheme val="minor"/>
    </font>
    <font>
      <b/>
      <sz val="11"/>
      <color rgb="FFFA7D00"/>
      <name val="맑은 고딕"/>
      <family val="3"/>
      <charset val="129"/>
      <scheme val="minor"/>
    </font>
    <font>
      <sz val="12"/>
      <color indexed="24"/>
      <name val="바탕체"/>
      <family val="1"/>
      <charset val="129"/>
    </font>
    <font>
      <sz val="18"/>
      <color indexed="24"/>
      <name val="바탕체"/>
      <family val="1"/>
      <charset val="129"/>
    </font>
    <font>
      <sz val="8"/>
      <color indexed="24"/>
      <name val="바탕체"/>
      <family val="1"/>
      <charset val="129"/>
    </font>
    <font>
      <sz val="11"/>
      <name val="HY신명조"/>
      <family val="1"/>
      <charset val="129"/>
    </font>
    <font>
      <sz val="11"/>
      <color rgb="FF9C0006"/>
      <name val="맑은 고딕"/>
      <family val="3"/>
      <charset val="129"/>
      <scheme val="minor"/>
    </font>
    <font>
      <sz val="11"/>
      <name val="굴림체"/>
      <family val="3"/>
      <charset val="129"/>
    </font>
    <font>
      <u/>
      <sz val="11"/>
      <color indexed="20"/>
      <name val="돋움"/>
      <family val="3"/>
      <charset val="129"/>
    </font>
    <font>
      <sz val="14"/>
      <name val="뼻뮝"/>
      <family val="3"/>
      <charset val="129"/>
    </font>
    <font>
      <sz val="11"/>
      <color rgb="FF9C6500"/>
      <name val="맑은 고딕"/>
      <family val="3"/>
      <charset val="129"/>
      <scheme val="minor"/>
    </font>
    <font>
      <sz val="12"/>
      <name val="뼻뮝"/>
      <family val="3"/>
      <charset val="129"/>
    </font>
    <font>
      <i/>
      <sz val="11"/>
      <color rgb="FF7F7F7F"/>
      <name val="맑은 고딕"/>
      <family val="3"/>
      <charset val="129"/>
      <scheme val="minor"/>
    </font>
    <font>
      <b/>
      <sz val="11"/>
      <color theme="0"/>
      <name val="맑은 고딕"/>
      <family val="3"/>
      <charset val="129"/>
      <scheme val="minor"/>
    </font>
    <font>
      <sz val="11"/>
      <color rgb="FFFA7D00"/>
      <name val="맑은 고딕"/>
      <family val="3"/>
      <charset val="129"/>
      <scheme val="minor"/>
    </font>
    <font>
      <b/>
      <sz val="11"/>
      <color theme="1"/>
      <name val="맑은 고딕"/>
      <family val="3"/>
      <charset val="129"/>
      <scheme val="minor"/>
    </font>
    <font>
      <sz val="11"/>
      <color rgb="FF3F3F76"/>
      <name val="맑은 고딕"/>
      <family val="3"/>
      <charset val="129"/>
      <scheme val="minor"/>
    </font>
    <font>
      <b/>
      <sz val="15"/>
      <color theme="3"/>
      <name val="맑은 고딕"/>
      <family val="3"/>
      <charset val="129"/>
      <scheme val="minor"/>
    </font>
    <font>
      <b/>
      <sz val="18"/>
      <color theme="3"/>
      <name val="맑은 고딕"/>
      <family val="3"/>
      <charset val="129"/>
      <scheme val="major"/>
    </font>
    <font>
      <b/>
      <sz val="13"/>
      <color theme="3"/>
      <name val="맑은 고딕"/>
      <family val="3"/>
      <charset val="129"/>
      <scheme val="minor"/>
    </font>
    <font>
      <b/>
      <sz val="11"/>
      <color theme="3"/>
      <name val="맑은 고딕"/>
      <family val="3"/>
      <charset val="129"/>
      <scheme val="minor"/>
    </font>
    <font>
      <sz val="17"/>
      <name val="바탕체"/>
      <family val="1"/>
      <charset val="129"/>
    </font>
    <font>
      <sz val="11"/>
      <color rgb="FF006100"/>
      <name val="맑은 고딕"/>
      <family val="3"/>
      <charset val="129"/>
      <scheme val="minor"/>
    </font>
    <font>
      <b/>
      <sz val="11"/>
      <color rgb="FF3F3F3F"/>
      <name val="맑은 고딕"/>
      <family val="3"/>
      <charset val="129"/>
      <scheme val="minor"/>
    </font>
    <font>
      <sz val="11"/>
      <color indexed="8"/>
      <name val="돋움"/>
      <family val="3"/>
      <charset val="129"/>
    </font>
    <font>
      <sz val="11"/>
      <color rgb="FF000000"/>
      <name val="맑은 고딕"/>
      <family val="3"/>
      <charset val="129"/>
    </font>
    <font>
      <sz val="10"/>
      <name val="맑은 고딕"/>
      <family val="3"/>
      <charset val="129"/>
    </font>
    <font>
      <b/>
      <sz val="15"/>
      <name val="돋움체"/>
      <family val="3"/>
      <charset val="129"/>
    </font>
    <font>
      <sz val="13"/>
      <name val="돋움"/>
      <family val="3"/>
      <charset val="129"/>
    </font>
    <font>
      <b/>
      <sz val="10"/>
      <color indexed="10"/>
      <name val="돋움체"/>
      <family val="3"/>
      <charset val="129"/>
    </font>
    <font>
      <b/>
      <sz val="9"/>
      <color rgb="FF000000"/>
      <name val="돋움"/>
      <family val="3"/>
      <charset val="129"/>
    </font>
    <font>
      <sz val="9"/>
      <color rgb="FF000000"/>
      <name val="돋움"/>
      <family val="3"/>
      <charset val="129"/>
    </font>
    <font>
      <sz val="9"/>
      <color rgb="FF000000"/>
      <name val="맑은 고딕"/>
      <family val="3"/>
      <charset val="129"/>
    </font>
    <font>
      <sz val="12"/>
      <color indexed="8"/>
      <name val="돋움체"/>
      <family val="3"/>
      <charset val="129"/>
    </font>
    <font>
      <sz val="10"/>
      <color theme="1"/>
      <name val="돋움"/>
      <family val="3"/>
      <charset val="129"/>
    </font>
    <font>
      <sz val="10"/>
      <name val="휴먼명조,한컴돋움"/>
      <family val="3"/>
      <charset val="129"/>
    </font>
    <font>
      <sz val="10"/>
      <color rgb="FFFF0000"/>
      <name val="돋움"/>
      <family val="3"/>
      <charset val="129"/>
    </font>
    <font>
      <sz val="10"/>
      <color rgb="FFFF0000"/>
      <name val="휴먼명조,한컴돋움"/>
      <family val="3"/>
      <charset val="129"/>
    </font>
    <font>
      <b/>
      <sz val="10"/>
      <color rgb="FFFF0000"/>
      <name val="굴림체"/>
      <family val="3"/>
      <charset val="129"/>
    </font>
    <font>
      <sz val="8"/>
      <name val="맑은 고딕"/>
      <family val="3"/>
      <charset val="129"/>
      <scheme val="minor"/>
    </font>
    <font>
      <u/>
      <sz val="10"/>
      <name val="돋움"/>
      <family val="3"/>
      <charset val="129"/>
    </font>
    <font>
      <u/>
      <sz val="11"/>
      <color theme="10"/>
      <name val="돋움"/>
      <family val="3"/>
      <charset val="129"/>
    </font>
    <font>
      <b/>
      <sz val="9"/>
      <color rgb="FF000000"/>
      <name val="맑은 고딕"/>
      <family val="3"/>
      <charset val="129"/>
    </font>
    <font>
      <sz val="20"/>
      <name val="돋움체"/>
      <family val="3"/>
      <charset val="129"/>
    </font>
    <font>
      <b/>
      <sz val="12"/>
      <color theme="0"/>
      <name val="돋움체"/>
      <family val="3"/>
      <charset val="129"/>
    </font>
    <font>
      <sz val="12"/>
      <color indexed="63"/>
      <name val="돋움체"/>
      <family val="3"/>
      <charset val="129"/>
    </font>
    <font>
      <sz val="9"/>
      <color rgb="FF000000"/>
      <name val="돋움체"/>
      <family val="3"/>
      <charset val="129"/>
    </font>
    <font>
      <b/>
      <sz val="12"/>
      <color rgb="FF000000"/>
      <name val="돋움"/>
      <family val="3"/>
      <charset val="129"/>
    </font>
    <font>
      <b/>
      <sz val="9"/>
      <color indexed="81"/>
      <name val="Tahoma"/>
      <family val="2"/>
    </font>
    <font>
      <b/>
      <sz val="9"/>
      <color indexed="81"/>
      <name val="돋움"/>
      <family val="3"/>
      <charset val="129"/>
    </font>
    <font>
      <b/>
      <sz val="12"/>
      <color rgb="FFFF0000"/>
      <name val="돋움"/>
      <family val="3"/>
      <charset val="129"/>
    </font>
    <font>
      <sz val="12"/>
      <color rgb="FF000000"/>
      <name val="돋움"/>
      <family val="3"/>
      <charset val="129"/>
    </font>
  </fonts>
  <fills count="73">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CCFFCC"/>
        <bgColor indexed="64"/>
      </patternFill>
    </fill>
    <fill>
      <patternFill patternType="solid">
        <fgColor rgb="FFFFCC99"/>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gray0625">
        <fgColor indexed="11"/>
        <bgColor indexed="15"/>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rgb="FFFFFF99"/>
        <bgColor indexed="64"/>
      </patternFill>
    </fill>
    <fill>
      <patternFill patternType="solid">
        <fgColor rgb="FFFFFFFF"/>
        <bgColor indexed="64"/>
      </patternFill>
    </fill>
    <fill>
      <patternFill patternType="solid">
        <fgColor rgb="FFCCFFFF"/>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rgb="FFF2F2F2"/>
        <bgColor indexed="64"/>
      </patternFill>
    </fill>
  </fills>
  <borders count="133">
    <border>
      <left/>
      <right/>
      <top/>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style="dashed">
        <color indexed="64"/>
      </left>
      <right style="dashed">
        <color indexed="64"/>
      </right>
      <top/>
      <bottom style="medium">
        <color indexed="64"/>
      </bottom>
      <diagonal/>
    </border>
    <border>
      <left style="thin">
        <color indexed="64"/>
      </left>
      <right style="medium">
        <color indexed="64"/>
      </right>
      <top style="thin">
        <color indexed="64"/>
      </top>
      <bottom/>
      <diagonal/>
    </border>
    <border>
      <left style="thin">
        <color indexed="8"/>
      </left>
      <right style="medium">
        <color indexed="64"/>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style="thin">
        <color indexed="8"/>
      </right>
      <top style="medium">
        <color indexed="64"/>
      </top>
      <bottom/>
      <diagonal/>
    </border>
    <border>
      <left style="thin">
        <color indexed="8"/>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ck">
        <color indexed="64"/>
      </left>
      <right style="thick">
        <color indexed="64"/>
      </right>
      <top style="thick">
        <color indexed="64"/>
      </top>
      <bottom style="thick">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64"/>
      </top>
      <bottom/>
      <diagonal/>
    </border>
    <border>
      <left/>
      <right style="double">
        <color indexed="64"/>
      </right>
      <top/>
      <bottom/>
      <diagonal/>
    </border>
    <border>
      <left/>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rgb="FF000000"/>
      </left>
      <right style="thin">
        <color rgb="FF000000"/>
      </right>
      <top style="medium">
        <color indexed="64"/>
      </top>
      <bottom style="double">
        <color indexed="64"/>
      </bottom>
      <diagonal/>
    </border>
    <border>
      <left style="thin">
        <color rgb="FF000000"/>
      </left>
      <right style="medium">
        <color indexed="64"/>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s>
  <cellStyleXfs count="4572">
    <xf numFmtId="0" fontId="0" fillId="0" borderId="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0" fontId="3" fillId="0" borderId="0"/>
    <xf numFmtId="0" fontId="3" fillId="0" borderId="0">
      <alignment vertical="center"/>
    </xf>
    <xf numFmtId="0" fontId="41" fillId="0" borderId="0">
      <alignment vertical="center"/>
    </xf>
    <xf numFmtId="0" fontId="41" fillId="0" borderId="0">
      <alignment vertical="center"/>
    </xf>
    <xf numFmtId="0" fontId="3" fillId="0" borderId="0"/>
    <xf numFmtId="41" fontId="3"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43" fillId="0" borderId="0">
      <alignment vertical="center"/>
    </xf>
    <xf numFmtId="41" fontId="43" fillId="0" borderId="0">
      <alignment vertical="center"/>
    </xf>
    <xf numFmtId="0" fontId="43" fillId="0" borderId="0"/>
    <xf numFmtId="9" fontId="43" fillId="0" borderId="0">
      <alignment vertical="center"/>
    </xf>
    <xf numFmtId="0" fontId="2" fillId="0" borderId="0">
      <alignment vertical="center"/>
    </xf>
    <xf numFmtId="0" fontId="45" fillId="0" borderId="0"/>
    <xf numFmtId="0" fontId="3" fillId="0" borderId="0"/>
    <xf numFmtId="0" fontId="46" fillId="0" borderId="0" applyFont="0" applyFill="0" applyBorder="0" applyAlignment="0" applyProtection="0"/>
    <xf numFmtId="0" fontId="46" fillId="0" borderId="0" applyFont="0" applyFill="0" applyBorder="0" applyAlignment="0" applyProtection="0"/>
    <xf numFmtId="0" fontId="47" fillId="0" borderId="0"/>
    <xf numFmtId="0" fontId="48" fillId="0" borderId="0"/>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49" fillId="48" borderId="0" applyNumberFormat="0" applyBorder="0" applyAlignment="0" applyProtection="0">
      <alignment vertical="center"/>
    </xf>
    <xf numFmtId="0" fontId="49" fillId="48" borderId="0" applyNumberFormat="0" applyBorder="0" applyAlignment="0" applyProtection="0">
      <alignment vertical="center"/>
    </xf>
    <xf numFmtId="0" fontId="49" fillId="48" borderId="0" applyNumberFormat="0" applyBorder="0" applyAlignment="0" applyProtection="0">
      <alignment vertical="center"/>
    </xf>
    <xf numFmtId="0" fontId="49" fillId="48" borderId="0" applyNumberFormat="0" applyBorder="0" applyAlignment="0" applyProtection="0">
      <alignment vertical="center"/>
    </xf>
    <xf numFmtId="0" fontId="49" fillId="48" borderId="0" applyNumberFormat="0" applyBorder="0" applyAlignment="0" applyProtection="0">
      <alignment vertical="center"/>
    </xf>
    <xf numFmtId="0" fontId="49" fillId="48" borderId="0" applyNumberFormat="0" applyBorder="0" applyAlignment="0" applyProtection="0">
      <alignment vertical="center"/>
    </xf>
    <xf numFmtId="0" fontId="49" fillId="48" borderId="0" applyNumberFormat="0" applyBorder="0" applyAlignment="0" applyProtection="0">
      <alignment vertical="center"/>
    </xf>
    <xf numFmtId="0" fontId="49" fillId="48"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49" fillId="43" borderId="0" applyNumberFormat="0" applyBorder="0" applyAlignment="0" applyProtection="0">
      <alignment vertical="center"/>
    </xf>
    <xf numFmtId="0" fontId="50" fillId="20"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50" fillId="20" borderId="0" applyNumberFormat="0" applyBorder="0" applyAlignment="0" applyProtection="0">
      <alignment vertical="center"/>
    </xf>
    <xf numFmtId="0" fontId="49" fillId="43"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49" fillId="43" borderId="0" applyNumberFormat="0" applyBorder="0" applyAlignment="0" applyProtection="0">
      <alignment vertical="center"/>
    </xf>
    <xf numFmtId="0" fontId="50" fillId="20"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0"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49" fillId="44" borderId="0" applyNumberFormat="0" applyBorder="0" applyAlignment="0" applyProtection="0">
      <alignment vertical="center"/>
    </xf>
    <xf numFmtId="0" fontId="50" fillId="2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50" fillId="24" borderId="0" applyNumberFormat="0" applyBorder="0" applyAlignment="0" applyProtection="0">
      <alignment vertical="center"/>
    </xf>
    <xf numFmtId="0" fontId="49" fillId="4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49" fillId="44" borderId="0" applyNumberFormat="0" applyBorder="0" applyAlignment="0" applyProtection="0">
      <alignment vertical="center"/>
    </xf>
    <xf numFmtId="0" fontId="50" fillId="2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49" fillId="44" borderId="0" applyNumberFormat="0" applyBorder="0" applyAlignment="0" applyProtection="0">
      <alignment vertical="center"/>
    </xf>
    <xf numFmtId="0" fontId="49" fillId="4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49" fillId="45" borderId="0" applyNumberFormat="0" applyBorder="0" applyAlignment="0" applyProtection="0">
      <alignment vertical="center"/>
    </xf>
    <xf numFmtId="0" fontId="50" fillId="28"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50" fillId="28" borderId="0" applyNumberFormat="0" applyBorder="0" applyAlignment="0" applyProtection="0">
      <alignment vertical="center"/>
    </xf>
    <xf numFmtId="0" fontId="49" fillId="45"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49" fillId="45" borderId="0" applyNumberFormat="0" applyBorder="0" applyAlignment="0" applyProtection="0">
      <alignment vertical="center"/>
    </xf>
    <xf numFmtId="0" fontId="50" fillId="28"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49" fillId="46" borderId="0" applyNumberFormat="0" applyBorder="0" applyAlignment="0" applyProtection="0">
      <alignment vertical="center"/>
    </xf>
    <xf numFmtId="0" fontId="50" fillId="32"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50" fillId="32" borderId="0" applyNumberFormat="0" applyBorder="0" applyAlignment="0" applyProtection="0">
      <alignment vertical="center"/>
    </xf>
    <xf numFmtId="0" fontId="49" fillId="46"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49" fillId="46" borderId="0" applyNumberFormat="0" applyBorder="0" applyAlignment="0" applyProtection="0">
      <alignment vertical="center"/>
    </xf>
    <xf numFmtId="0" fontId="50" fillId="32"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2"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49" fillId="47" borderId="0" applyNumberFormat="0" applyBorder="0" applyAlignment="0" applyProtection="0">
      <alignment vertical="center"/>
    </xf>
    <xf numFmtId="0" fontId="50" fillId="36"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50" fillId="36" borderId="0" applyNumberFormat="0" applyBorder="0" applyAlignment="0" applyProtection="0">
      <alignment vertical="center"/>
    </xf>
    <xf numFmtId="0" fontId="49" fillId="47"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49" fillId="47" borderId="0" applyNumberFormat="0" applyBorder="0" applyAlignment="0" applyProtection="0">
      <alignment vertical="center"/>
    </xf>
    <xf numFmtId="0" fontId="50" fillId="36"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49" fillId="47" borderId="0" applyNumberFormat="0" applyBorder="0" applyAlignment="0" applyProtection="0">
      <alignment vertical="center"/>
    </xf>
    <xf numFmtId="0" fontId="49" fillId="47"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49" fillId="48" borderId="0" applyNumberFormat="0" applyBorder="0" applyAlignment="0" applyProtection="0">
      <alignment vertical="center"/>
    </xf>
    <xf numFmtId="0" fontId="50" fillId="40" borderId="0" applyNumberFormat="0" applyBorder="0" applyAlignment="0" applyProtection="0">
      <alignment vertical="center"/>
    </xf>
    <xf numFmtId="0" fontId="49" fillId="48" borderId="0" applyNumberFormat="0" applyBorder="0" applyAlignment="0" applyProtection="0">
      <alignment vertical="center"/>
    </xf>
    <xf numFmtId="0" fontId="49" fillId="48" borderId="0" applyNumberFormat="0" applyBorder="0" applyAlignment="0" applyProtection="0">
      <alignment vertical="center"/>
    </xf>
    <xf numFmtId="0" fontId="50" fillId="40" borderId="0" applyNumberFormat="0" applyBorder="0" applyAlignment="0" applyProtection="0">
      <alignment vertical="center"/>
    </xf>
    <xf numFmtId="0" fontId="49" fillId="48"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49" fillId="48" borderId="0" applyNumberFormat="0" applyBorder="0" applyAlignment="0" applyProtection="0">
      <alignment vertical="center"/>
    </xf>
    <xf numFmtId="0" fontId="50" fillId="40" borderId="0" applyNumberFormat="0" applyBorder="0" applyAlignment="0" applyProtection="0">
      <alignment vertical="center"/>
    </xf>
    <xf numFmtId="0" fontId="49" fillId="48" borderId="0" applyNumberFormat="0" applyBorder="0" applyAlignment="0" applyProtection="0">
      <alignment vertical="center"/>
    </xf>
    <xf numFmtId="0" fontId="49" fillId="48"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49" fillId="48" borderId="0" applyNumberFormat="0" applyBorder="0" applyAlignment="0" applyProtection="0">
      <alignment vertical="center"/>
    </xf>
    <xf numFmtId="0" fontId="49" fillId="48"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49" fillId="50" borderId="0" applyNumberFormat="0" applyBorder="0" applyAlignment="0" applyProtection="0">
      <alignment vertical="center"/>
    </xf>
    <xf numFmtId="0" fontId="49" fillId="50" borderId="0" applyNumberFormat="0" applyBorder="0" applyAlignment="0" applyProtection="0">
      <alignment vertical="center"/>
    </xf>
    <xf numFmtId="0" fontId="49" fillId="50" borderId="0" applyNumberFormat="0" applyBorder="0" applyAlignment="0" applyProtection="0">
      <alignment vertical="center"/>
    </xf>
    <xf numFmtId="0" fontId="49" fillId="50" borderId="0" applyNumberFormat="0" applyBorder="0" applyAlignment="0" applyProtection="0">
      <alignment vertical="center"/>
    </xf>
    <xf numFmtId="0" fontId="49" fillId="50" borderId="0" applyNumberFormat="0" applyBorder="0" applyAlignment="0" applyProtection="0">
      <alignment vertical="center"/>
    </xf>
    <xf numFmtId="0" fontId="49" fillId="50" borderId="0" applyNumberFormat="0" applyBorder="0" applyAlignment="0" applyProtection="0">
      <alignment vertical="center"/>
    </xf>
    <xf numFmtId="0" fontId="49" fillId="50" borderId="0" applyNumberFormat="0" applyBorder="0" applyAlignment="0" applyProtection="0">
      <alignment vertical="center"/>
    </xf>
    <xf numFmtId="0" fontId="49" fillId="50" borderId="0" applyNumberFormat="0" applyBorder="0" applyAlignment="0" applyProtection="0">
      <alignment vertical="center"/>
    </xf>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49" fillId="49" borderId="0" applyNumberFormat="0" applyBorder="0" applyAlignment="0" applyProtection="0">
      <alignment vertical="center"/>
    </xf>
    <xf numFmtId="0" fontId="50" fillId="21" borderId="0" applyNumberFormat="0" applyBorder="0" applyAlignment="0" applyProtection="0">
      <alignment vertical="center"/>
    </xf>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50" fillId="21" borderId="0" applyNumberFormat="0" applyBorder="0" applyAlignment="0" applyProtection="0">
      <alignment vertical="center"/>
    </xf>
    <xf numFmtId="0" fontId="49" fillId="49"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49" fillId="49" borderId="0" applyNumberFormat="0" applyBorder="0" applyAlignment="0" applyProtection="0">
      <alignment vertical="center"/>
    </xf>
    <xf numFmtId="0" fontId="50" fillId="21" borderId="0" applyNumberFormat="0" applyBorder="0" applyAlignment="0" applyProtection="0">
      <alignment vertical="center"/>
    </xf>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49" fillId="50" borderId="0" applyNumberFormat="0" applyBorder="0" applyAlignment="0" applyProtection="0">
      <alignment vertical="center"/>
    </xf>
    <xf numFmtId="0" fontId="50" fillId="25" borderId="0" applyNumberFormat="0" applyBorder="0" applyAlignment="0" applyProtection="0">
      <alignment vertical="center"/>
    </xf>
    <xf numFmtId="0" fontId="49" fillId="50" borderId="0" applyNumberFormat="0" applyBorder="0" applyAlignment="0" applyProtection="0">
      <alignment vertical="center"/>
    </xf>
    <xf numFmtId="0" fontId="49" fillId="50" borderId="0" applyNumberFormat="0" applyBorder="0" applyAlignment="0" applyProtection="0">
      <alignment vertical="center"/>
    </xf>
    <xf numFmtId="0" fontId="50" fillId="25" borderId="0" applyNumberFormat="0" applyBorder="0" applyAlignment="0" applyProtection="0">
      <alignment vertical="center"/>
    </xf>
    <xf numFmtId="0" fontId="49" fillId="50"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49" fillId="50" borderId="0" applyNumberFormat="0" applyBorder="0" applyAlignment="0" applyProtection="0">
      <alignment vertical="center"/>
    </xf>
    <xf numFmtId="0" fontId="50" fillId="25" borderId="0" applyNumberFormat="0" applyBorder="0" applyAlignment="0" applyProtection="0">
      <alignment vertical="center"/>
    </xf>
    <xf numFmtId="0" fontId="49" fillId="50" borderId="0" applyNumberFormat="0" applyBorder="0" applyAlignment="0" applyProtection="0">
      <alignment vertical="center"/>
    </xf>
    <xf numFmtId="0" fontId="49" fillId="50"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49" fillId="50" borderId="0" applyNumberFormat="0" applyBorder="0" applyAlignment="0" applyProtection="0">
      <alignment vertical="center"/>
    </xf>
    <xf numFmtId="0" fontId="49" fillId="50"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5"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49" fillId="51" borderId="0" applyNumberFormat="0" applyBorder="0" applyAlignment="0" applyProtection="0">
      <alignment vertical="center"/>
    </xf>
    <xf numFmtId="0" fontId="50" fillId="29" borderId="0" applyNumberFormat="0" applyBorder="0" applyAlignment="0" applyProtection="0">
      <alignment vertical="center"/>
    </xf>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50" fillId="29" borderId="0" applyNumberFormat="0" applyBorder="0" applyAlignment="0" applyProtection="0">
      <alignment vertical="center"/>
    </xf>
    <xf numFmtId="0" fontId="49" fillId="51"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49" fillId="51" borderId="0" applyNumberFormat="0" applyBorder="0" applyAlignment="0" applyProtection="0">
      <alignment vertical="center"/>
    </xf>
    <xf numFmtId="0" fontId="50" fillId="29" borderId="0" applyNumberFormat="0" applyBorder="0" applyAlignment="0" applyProtection="0">
      <alignment vertical="center"/>
    </xf>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49" fillId="51" borderId="0" applyNumberFormat="0" applyBorder="0" applyAlignment="0" applyProtection="0">
      <alignment vertical="center"/>
    </xf>
    <xf numFmtId="0" fontId="49" fillId="51"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29"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49" fillId="46" borderId="0" applyNumberFormat="0" applyBorder="0" applyAlignment="0" applyProtection="0">
      <alignment vertical="center"/>
    </xf>
    <xf numFmtId="0" fontId="50" fillId="33"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50" fillId="33" borderId="0" applyNumberFormat="0" applyBorder="0" applyAlignment="0" applyProtection="0">
      <alignment vertical="center"/>
    </xf>
    <xf numFmtId="0" fontId="49" fillId="46"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49" fillId="46" borderId="0" applyNumberFormat="0" applyBorder="0" applyAlignment="0" applyProtection="0">
      <alignment vertical="center"/>
    </xf>
    <xf numFmtId="0" fontId="50" fillId="33"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49" fillId="46" borderId="0" applyNumberFormat="0" applyBorder="0" applyAlignment="0" applyProtection="0">
      <alignment vertical="center"/>
    </xf>
    <xf numFmtId="0" fontId="49" fillId="46"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49" fillId="49" borderId="0" applyNumberFormat="0" applyBorder="0" applyAlignment="0" applyProtection="0">
      <alignment vertical="center"/>
    </xf>
    <xf numFmtId="0" fontId="50" fillId="37" borderId="0" applyNumberFormat="0" applyBorder="0" applyAlignment="0" applyProtection="0">
      <alignment vertical="center"/>
    </xf>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50" fillId="37" borderId="0" applyNumberFormat="0" applyBorder="0" applyAlignment="0" applyProtection="0">
      <alignment vertical="center"/>
    </xf>
    <xf numFmtId="0" fontId="49" fillId="49"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49" fillId="49" borderId="0" applyNumberFormat="0" applyBorder="0" applyAlignment="0" applyProtection="0">
      <alignment vertical="center"/>
    </xf>
    <xf numFmtId="0" fontId="50" fillId="37" borderId="0" applyNumberFormat="0" applyBorder="0" applyAlignment="0" applyProtection="0">
      <alignment vertical="center"/>
    </xf>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49" fillId="52" borderId="0" applyNumberFormat="0" applyBorder="0" applyAlignment="0" applyProtection="0">
      <alignment vertical="center"/>
    </xf>
    <xf numFmtId="0" fontId="50" fillId="41"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50" fillId="41" borderId="0" applyNumberFormat="0" applyBorder="0" applyAlignment="0" applyProtection="0">
      <alignment vertical="center"/>
    </xf>
    <xf numFmtId="0" fontId="49" fillId="52"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49" fillId="52" borderId="0" applyNumberFormat="0" applyBorder="0" applyAlignment="0" applyProtection="0">
      <alignment vertical="center"/>
    </xf>
    <xf numFmtId="0" fontId="50" fillId="41"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1" fillId="50" borderId="0" applyNumberFormat="0" applyBorder="0" applyAlignment="0" applyProtection="0">
      <alignment vertical="center"/>
    </xf>
    <xf numFmtId="0" fontId="51" fillId="50" borderId="0" applyNumberFormat="0" applyBorder="0" applyAlignment="0" applyProtection="0">
      <alignment vertical="center"/>
    </xf>
    <xf numFmtId="0" fontId="51" fillId="50" borderId="0" applyNumberFormat="0" applyBorder="0" applyAlignment="0" applyProtection="0">
      <alignment vertical="center"/>
    </xf>
    <xf numFmtId="0" fontId="51" fillId="50" borderId="0" applyNumberFormat="0" applyBorder="0" applyAlignment="0" applyProtection="0">
      <alignment vertical="center"/>
    </xf>
    <xf numFmtId="0" fontId="51" fillId="50" borderId="0" applyNumberFormat="0" applyBorder="0" applyAlignment="0" applyProtection="0">
      <alignment vertical="center"/>
    </xf>
    <xf numFmtId="0" fontId="51" fillId="50" borderId="0" applyNumberFormat="0" applyBorder="0" applyAlignment="0" applyProtection="0">
      <alignment vertical="center"/>
    </xf>
    <xf numFmtId="0" fontId="51" fillId="50" borderId="0" applyNumberFormat="0" applyBorder="0" applyAlignment="0" applyProtection="0">
      <alignment vertical="center"/>
    </xf>
    <xf numFmtId="0" fontId="51" fillId="50" borderId="0" applyNumberFormat="0" applyBorder="0" applyAlignment="0" applyProtection="0">
      <alignment vertical="center"/>
    </xf>
    <xf numFmtId="0" fontId="51" fillId="51" borderId="0" applyNumberFormat="0" applyBorder="0" applyAlignment="0" applyProtection="0">
      <alignment vertical="center"/>
    </xf>
    <xf numFmtId="0" fontId="51" fillId="51" borderId="0" applyNumberFormat="0" applyBorder="0" applyAlignment="0" applyProtection="0">
      <alignment vertical="center"/>
    </xf>
    <xf numFmtId="0" fontId="51" fillId="51" borderId="0" applyNumberFormat="0" applyBorder="0" applyAlignment="0" applyProtection="0">
      <alignment vertical="center"/>
    </xf>
    <xf numFmtId="0" fontId="51" fillId="51" borderId="0" applyNumberFormat="0" applyBorder="0" applyAlignment="0" applyProtection="0">
      <alignment vertical="center"/>
    </xf>
    <xf numFmtId="0" fontId="51" fillId="51" borderId="0" applyNumberFormat="0" applyBorder="0" applyAlignment="0" applyProtection="0">
      <alignment vertical="center"/>
    </xf>
    <xf numFmtId="0" fontId="51" fillId="51" borderId="0" applyNumberFormat="0" applyBorder="0" applyAlignment="0" applyProtection="0">
      <alignment vertical="center"/>
    </xf>
    <xf numFmtId="0" fontId="51" fillId="51" borderId="0" applyNumberFormat="0" applyBorder="0" applyAlignment="0" applyProtection="0">
      <alignment vertical="center"/>
    </xf>
    <xf numFmtId="0" fontId="51" fillId="51"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6" borderId="0" applyNumberFormat="0" applyBorder="0" applyAlignment="0" applyProtection="0">
      <alignment vertical="center"/>
    </xf>
    <xf numFmtId="0" fontId="51" fillId="56" borderId="0" applyNumberFormat="0" applyBorder="0" applyAlignment="0" applyProtection="0">
      <alignment vertical="center"/>
    </xf>
    <xf numFmtId="0" fontId="51" fillId="56" borderId="0" applyNumberFormat="0" applyBorder="0" applyAlignment="0" applyProtection="0">
      <alignment vertical="center"/>
    </xf>
    <xf numFmtId="0" fontId="51" fillId="56" borderId="0" applyNumberFormat="0" applyBorder="0" applyAlignment="0" applyProtection="0">
      <alignment vertical="center"/>
    </xf>
    <xf numFmtId="0" fontId="51" fillId="56" borderId="0" applyNumberFormat="0" applyBorder="0" applyAlignment="0" applyProtection="0">
      <alignment vertical="center"/>
    </xf>
    <xf numFmtId="0" fontId="51" fillId="56" borderId="0" applyNumberFormat="0" applyBorder="0" applyAlignment="0" applyProtection="0">
      <alignment vertical="center"/>
    </xf>
    <xf numFmtId="0" fontId="51" fillId="56" borderId="0" applyNumberFormat="0" applyBorder="0" applyAlignment="0" applyProtection="0">
      <alignment vertical="center"/>
    </xf>
    <xf numFmtId="0" fontId="51" fillId="56"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1" fillId="53" borderId="0" applyNumberFormat="0" applyBorder="0" applyAlignment="0" applyProtection="0">
      <alignment vertical="center"/>
    </xf>
    <xf numFmtId="0" fontId="52" fillId="22"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2" fillId="22" borderId="0" applyNumberFormat="0" applyBorder="0" applyAlignment="0" applyProtection="0">
      <alignment vertical="center"/>
    </xf>
    <xf numFmtId="0" fontId="51" fillId="53"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1" fillId="53" borderId="0" applyNumberFormat="0" applyBorder="0" applyAlignment="0" applyProtection="0">
      <alignment vertical="center"/>
    </xf>
    <xf numFmtId="0" fontId="52" fillId="22" borderId="0" applyNumberFormat="0" applyBorder="0" applyAlignment="0" applyProtection="0">
      <alignment vertical="center"/>
    </xf>
    <xf numFmtId="0" fontId="51" fillId="53" borderId="0" applyNumberFormat="0" applyBorder="0" applyAlignment="0" applyProtection="0">
      <alignment vertical="center"/>
    </xf>
    <xf numFmtId="0" fontId="51" fillId="53"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1" fillId="50" borderId="0" applyNumberFormat="0" applyBorder="0" applyAlignment="0" applyProtection="0">
      <alignment vertical="center"/>
    </xf>
    <xf numFmtId="0" fontId="52" fillId="26" borderId="0" applyNumberFormat="0" applyBorder="0" applyAlignment="0" applyProtection="0">
      <alignment vertical="center"/>
    </xf>
    <xf numFmtId="0" fontId="51" fillId="50" borderId="0" applyNumberFormat="0" applyBorder="0" applyAlignment="0" applyProtection="0">
      <alignment vertical="center"/>
    </xf>
    <xf numFmtId="0" fontId="51" fillId="50" borderId="0" applyNumberFormat="0" applyBorder="0" applyAlignment="0" applyProtection="0">
      <alignment vertical="center"/>
    </xf>
    <xf numFmtId="0" fontId="52" fillId="26" borderId="0" applyNumberFormat="0" applyBorder="0" applyAlignment="0" applyProtection="0">
      <alignment vertical="center"/>
    </xf>
    <xf numFmtId="0" fontId="51" fillId="50"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1" fillId="50" borderId="0" applyNumberFormat="0" applyBorder="0" applyAlignment="0" applyProtection="0">
      <alignment vertical="center"/>
    </xf>
    <xf numFmtId="0" fontId="52" fillId="26" borderId="0" applyNumberFormat="0" applyBorder="0" applyAlignment="0" applyProtection="0">
      <alignment vertical="center"/>
    </xf>
    <xf numFmtId="0" fontId="51" fillId="50" borderId="0" applyNumberFormat="0" applyBorder="0" applyAlignment="0" applyProtection="0">
      <alignment vertical="center"/>
    </xf>
    <xf numFmtId="0" fontId="51" fillId="50"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26"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1" fillId="51" borderId="0" applyNumberFormat="0" applyBorder="0" applyAlignment="0" applyProtection="0">
      <alignment vertical="center"/>
    </xf>
    <xf numFmtId="0" fontId="52" fillId="30" borderId="0" applyNumberFormat="0" applyBorder="0" applyAlignment="0" applyProtection="0">
      <alignment vertical="center"/>
    </xf>
    <xf numFmtId="0" fontId="51" fillId="51" borderId="0" applyNumberFormat="0" applyBorder="0" applyAlignment="0" applyProtection="0">
      <alignment vertical="center"/>
    </xf>
    <xf numFmtId="0" fontId="51" fillId="51" borderId="0" applyNumberFormat="0" applyBorder="0" applyAlignment="0" applyProtection="0">
      <alignment vertical="center"/>
    </xf>
    <xf numFmtId="0" fontId="52" fillId="30" borderId="0" applyNumberFormat="0" applyBorder="0" applyAlignment="0" applyProtection="0">
      <alignment vertical="center"/>
    </xf>
    <xf numFmtId="0" fontId="51" fillId="51"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1" fillId="51" borderId="0" applyNumberFormat="0" applyBorder="0" applyAlignment="0" applyProtection="0">
      <alignment vertical="center"/>
    </xf>
    <xf numFmtId="0" fontId="52" fillId="30" borderId="0" applyNumberFormat="0" applyBorder="0" applyAlignment="0" applyProtection="0">
      <alignment vertical="center"/>
    </xf>
    <xf numFmtId="0" fontId="51" fillId="51" borderId="0" applyNumberFormat="0" applyBorder="0" applyAlignment="0" applyProtection="0">
      <alignment vertical="center"/>
    </xf>
    <xf numFmtId="0" fontId="51" fillId="51"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0"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1" fillId="54" borderId="0" applyNumberFormat="0" applyBorder="0" applyAlignment="0" applyProtection="0">
      <alignment vertical="center"/>
    </xf>
    <xf numFmtId="0" fontId="52" fillId="3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2" fillId="34" borderId="0" applyNumberFormat="0" applyBorder="0" applyAlignment="0" applyProtection="0">
      <alignment vertical="center"/>
    </xf>
    <xf numFmtId="0" fontId="51" fillId="5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1" fillId="54" borderId="0" applyNumberFormat="0" applyBorder="0" applyAlignment="0" applyProtection="0">
      <alignment vertical="center"/>
    </xf>
    <xf numFmtId="0" fontId="52" fillId="3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1" fillId="55" borderId="0" applyNumberFormat="0" applyBorder="0" applyAlignment="0" applyProtection="0">
      <alignment vertical="center"/>
    </xf>
    <xf numFmtId="0" fontId="52" fillId="38"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2" fillId="38" borderId="0" applyNumberFormat="0" applyBorder="0" applyAlignment="0" applyProtection="0">
      <alignment vertical="center"/>
    </xf>
    <xf numFmtId="0" fontId="51" fillId="55"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1" fillId="55" borderId="0" applyNumberFormat="0" applyBorder="0" applyAlignment="0" applyProtection="0">
      <alignment vertical="center"/>
    </xf>
    <xf numFmtId="0" fontId="52" fillId="38"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1" fillId="56" borderId="0" applyNumberFormat="0" applyBorder="0" applyAlignment="0" applyProtection="0">
      <alignment vertical="center"/>
    </xf>
    <xf numFmtId="0" fontId="52" fillId="42" borderId="0" applyNumberFormat="0" applyBorder="0" applyAlignment="0" applyProtection="0">
      <alignment vertical="center"/>
    </xf>
    <xf numFmtId="0" fontId="51" fillId="56" borderId="0" applyNumberFormat="0" applyBorder="0" applyAlignment="0" applyProtection="0">
      <alignment vertical="center"/>
    </xf>
    <xf numFmtId="0" fontId="51" fillId="56" borderId="0" applyNumberFormat="0" applyBorder="0" applyAlignment="0" applyProtection="0">
      <alignment vertical="center"/>
    </xf>
    <xf numFmtId="0" fontId="52" fillId="42" borderId="0" applyNumberFormat="0" applyBorder="0" applyAlignment="0" applyProtection="0">
      <alignment vertical="center"/>
    </xf>
    <xf numFmtId="0" fontId="51" fillId="56"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1" fillId="56" borderId="0" applyNumberFormat="0" applyBorder="0" applyAlignment="0" applyProtection="0">
      <alignment vertical="center"/>
    </xf>
    <xf numFmtId="0" fontId="52" fillId="42" borderId="0" applyNumberFormat="0" applyBorder="0" applyAlignment="0" applyProtection="0">
      <alignment vertical="center"/>
    </xf>
    <xf numFmtId="0" fontId="51" fillId="56" borderId="0" applyNumberFormat="0" applyBorder="0" applyAlignment="0" applyProtection="0">
      <alignment vertical="center"/>
    </xf>
    <xf numFmtId="0" fontId="51" fillId="56"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3" fillId="0" borderId="0" applyFont="0" applyFill="0" applyBorder="0" applyAlignment="0" applyProtection="0"/>
    <xf numFmtId="0" fontId="54" fillId="0" borderId="0" applyFont="0" applyFill="0" applyBorder="0" applyAlignment="0" applyProtection="0"/>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1" fillId="58" borderId="0" applyNumberFormat="0" applyBorder="0" applyAlignment="0" applyProtection="0">
      <alignment vertical="center"/>
    </xf>
    <xf numFmtId="0" fontId="51" fillId="58" borderId="0" applyNumberFormat="0" applyBorder="0" applyAlignment="0" applyProtection="0">
      <alignment vertical="center"/>
    </xf>
    <xf numFmtId="0" fontId="51" fillId="58" borderId="0" applyNumberFormat="0" applyBorder="0" applyAlignment="0" applyProtection="0">
      <alignment vertical="center"/>
    </xf>
    <xf numFmtId="0" fontId="51" fillId="58" borderId="0" applyNumberFormat="0" applyBorder="0" applyAlignment="0" applyProtection="0">
      <alignment vertical="center"/>
    </xf>
    <xf numFmtId="0" fontId="51" fillId="58" borderId="0" applyNumberFormat="0" applyBorder="0" applyAlignment="0" applyProtection="0">
      <alignment vertical="center"/>
    </xf>
    <xf numFmtId="0" fontId="51" fillId="58" borderId="0" applyNumberFormat="0" applyBorder="0" applyAlignment="0" applyProtection="0">
      <alignment vertical="center"/>
    </xf>
    <xf numFmtId="0" fontId="51" fillId="58" borderId="0" applyNumberFormat="0" applyBorder="0" applyAlignment="0" applyProtection="0">
      <alignment vertical="center"/>
    </xf>
    <xf numFmtId="0" fontId="51" fillId="58" borderId="0" applyNumberFormat="0" applyBorder="0" applyAlignment="0" applyProtection="0">
      <alignment vertical="center"/>
    </xf>
    <xf numFmtId="0" fontId="51" fillId="59" borderId="0" applyNumberFormat="0" applyBorder="0" applyAlignment="0" applyProtection="0">
      <alignment vertical="center"/>
    </xf>
    <xf numFmtId="0" fontId="51" fillId="59" borderId="0" applyNumberFormat="0" applyBorder="0" applyAlignment="0" applyProtection="0">
      <alignment vertical="center"/>
    </xf>
    <xf numFmtId="0" fontId="51" fillId="59" borderId="0" applyNumberFormat="0" applyBorder="0" applyAlignment="0" applyProtection="0">
      <alignment vertical="center"/>
    </xf>
    <xf numFmtId="0" fontId="51" fillId="59" borderId="0" applyNumberFormat="0" applyBorder="0" applyAlignment="0" applyProtection="0">
      <alignment vertical="center"/>
    </xf>
    <xf numFmtId="0" fontId="51" fillId="59" borderId="0" applyNumberFormat="0" applyBorder="0" applyAlignment="0" applyProtection="0">
      <alignment vertical="center"/>
    </xf>
    <xf numFmtId="0" fontId="51" fillId="59" borderId="0" applyNumberFormat="0" applyBorder="0" applyAlignment="0" applyProtection="0">
      <alignment vertical="center"/>
    </xf>
    <xf numFmtId="0" fontId="51" fillId="59" borderId="0" applyNumberFormat="0" applyBorder="0" applyAlignment="0" applyProtection="0">
      <alignment vertical="center"/>
    </xf>
    <xf numFmtId="0" fontId="51" fillId="59"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1" fillId="60" borderId="0" applyNumberFormat="0" applyBorder="0" applyAlignment="0" applyProtection="0">
      <alignment vertical="center"/>
    </xf>
    <xf numFmtId="0" fontId="51" fillId="60" borderId="0" applyNumberFormat="0" applyBorder="0" applyAlignment="0" applyProtection="0">
      <alignment vertical="center"/>
    </xf>
    <xf numFmtId="0" fontId="51" fillId="60" borderId="0" applyNumberFormat="0" applyBorder="0" applyAlignment="0" applyProtection="0">
      <alignment vertical="center"/>
    </xf>
    <xf numFmtId="0" fontId="51" fillId="60" borderId="0" applyNumberFormat="0" applyBorder="0" applyAlignment="0" applyProtection="0">
      <alignment vertical="center"/>
    </xf>
    <xf numFmtId="0" fontId="51" fillId="60" borderId="0" applyNumberFormat="0" applyBorder="0" applyAlignment="0" applyProtection="0">
      <alignment vertical="center"/>
    </xf>
    <xf numFmtId="0" fontId="51" fillId="60" borderId="0" applyNumberFormat="0" applyBorder="0" applyAlignment="0" applyProtection="0">
      <alignment vertical="center"/>
    </xf>
    <xf numFmtId="0" fontId="51" fillId="60" borderId="0" applyNumberFormat="0" applyBorder="0" applyAlignment="0" applyProtection="0">
      <alignment vertical="center"/>
    </xf>
    <xf numFmtId="0" fontId="51" fillId="60" borderId="0" applyNumberFormat="0" applyBorder="0" applyAlignment="0" applyProtection="0">
      <alignment vertical="center"/>
    </xf>
    <xf numFmtId="0" fontId="55" fillId="0" borderId="0" applyFont="0" applyFill="0" applyBorder="0" applyAlignment="0" applyProtection="0"/>
    <xf numFmtId="0" fontId="55" fillId="0" borderId="0" applyFont="0" applyFill="0" applyBorder="0" applyAlignment="0" applyProtection="0"/>
    <xf numFmtId="0" fontId="53" fillId="0" borderId="0" applyFont="0" applyFill="0" applyBorder="0" applyAlignment="0" applyProtection="0"/>
    <xf numFmtId="0" fontId="53" fillId="0" borderId="0" applyFont="0" applyFill="0" applyBorder="0" applyAlignment="0" applyProtection="0"/>
    <xf numFmtId="0" fontId="55" fillId="0" borderId="0" applyFont="0" applyFill="0" applyBorder="0" applyAlignment="0" applyProtection="0"/>
    <xf numFmtId="0" fontId="55" fillId="0" borderId="0" applyFont="0" applyFill="0" applyBorder="0" applyAlignment="0" applyProtection="0"/>
    <xf numFmtId="0" fontId="56" fillId="44" borderId="0" applyNumberFormat="0" applyBorder="0" applyAlignment="0" applyProtection="0">
      <alignment vertical="center"/>
    </xf>
    <xf numFmtId="0" fontId="56" fillId="44" borderId="0" applyNumberFormat="0" applyBorder="0" applyAlignment="0" applyProtection="0">
      <alignment vertical="center"/>
    </xf>
    <xf numFmtId="0" fontId="56" fillId="44" borderId="0" applyNumberFormat="0" applyBorder="0" applyAlignment="0" applyProtection="0">
      <alignment vertical="center"/>
    </xf>
    <xf numFmtId="0" fontId="56" fillId="44" borderId="0" applyNumberFormat="0" applyBorder="0" applyAlignment="0" applyProtection="0">
      <alignment vertical="center"/>
    </xf>
    <xf numFmtId="0" fontId="56" fillId="44" borderId="0" applyNumberFormat="0" applyBorder="0" applyAlignment="0" applyProtection="0">
      <alignment vertical="center"/>
    </xf>
    <xf numFmtId="0" fontId="56" fillId="44" borderId="0" applyNumberFormat="0" applyBorder="0" applyAlignment="0" applyProtection="0">
      <alignment vertical="center"/>
    </xf>
    <xf numFmtId="0" fontId="56" fillId="44" borderId="0" applyNumberFormat="0" applyBorder="0" applyAlignment="0" applyProtection="0">
      <alignment vertical="center"/>
    </xf>
    <xf numFmtId="0" fontId="56" fillId="44" borderId="0" applyNumberFormat="0" applyBorder="0" applyAlignment="0" applyProtection="0">
      <alignment vertical="center"/>
    </xf>
    <xf numFmtId="0" fontId="57" fillId="0" borderId="0"/>
    <xf numFmtId="37" fontId="55" fillId="0" borderId="0"/>
    <xf numFmtId="201" fontId="47" fillId="0" borderId="0" applyFill="0" applyBorder="0" applyAlignment="0"/>
    <xf numFmtId="0" fontId="58" fillId="61" borderId="93" applyNumberFormat="0" applyAlignment="0" applyProtection="0">
      <alignment vertical="center"/>
    </xf>
    <xf numFmtId="0" fontId="58" fillId="61" borderId="93" applyNumberFormat="0" applyAlignment="0" applyProtection="0">
      <alignment vertical="center"/>
    </xf>
    <xf numFmtId="0" fontId="58" fillId="61" borderId="93" applyNumberFormat="0" applyAlignment="0" applyProtection="0">
      <alignment vertical="center"/>
    </xf>
    <xf numFmtId="0" fontId="58" fillId="61" borderId="93" applyNumberFormat="0" applyAlignment="0" applyProtection="0">
      <alignment vertical="center"/>
    </xf>
    <xf numFmtId="0" fontId="58" fillId="61" borderId="93" applyNumberFormat="0" applyAlignment="0" applyProtection="0">
      <alignment vertical="center"/>
    </xf>
    <xf numFmtId="0" fontId="58" fillId="61" borderId="93" applyNumberFormat="0" applyAlignment="0" applyProtection="0">
      <alignment vertical="center"/>
    </xf>
    <xf numFmtId="0" fontId="58" fillId="61" borderId="93" applyNumberFormat="0" applyAlignment="0" applyProtection="0">
      <alignment vertical="center"/>
    </xf>
    <xf numFmtId="0" fontId="58" fillId="61" borderId="93" applyNumberFormat="0" applyAlignment="0" applyProtection="0">
      <alignment vertical="center"/>
    </xf>
    <xf numFmtId="0" fontId="59" fillId="62" borderId="94" applyNumberFormat="0" applyAlignment="0" applyProtection="0">
      <alignment vertical="center"/>
    </xf>
    <xf numFmtId="0" fontId="59" fillId="62" borderId="94" applyNumberFormat="0" applyAlignment="0" applyProtection="0">
      <alignment vertical="center"/>
    </xf>
    <xf numFmtId="0" fontId="59" fillId="62" borderId="94" applyNumberFormat="0" applyAlignment="0" applyProtection="0">
      <alignment vertical="center"/>
    </xf>
    <xf numFmtId="0" fontId="59" fillId="62" borderId="94" applyNumberFormat="0" applyAlignment="0" applyProtection="0">
      <alignment vertical="center"/>
    </xf>
    <xf numFmtId="0" fontId="59" fillId="62" borderId="94" applyNumberFormat="0" applyAlignment="0" applyProtection="0">
      <alignment vertical="center"/>
    </xf>
    <xf numFmtId="0" fontId="59" fillId="62" borderId="94" applyNumberFormat="0" applyAlignment="0" applyProtection="0">
      <alignment vertical="center"/>
    </xf>
    <xf numFmtId="0" fontId="59" fillId="62" borderId="94" applyNumberFormat="0" applyAlignment="0" applyProtection="0">
      <alignment vertical="center"/>
    </xf>
    <xf numFmtId="0" fontId="59" fillId="62" borderId="94" applyNumberFormat="0" applyAlignment="0" applyProtection="0">
      <alignment vertical="center"/>
    </xf>
    <xf numFmtId="3" fontId="60" fillId="0" borderId="0">
      <alignment horizontal="center"/>
    </xf>
    <xf numFmtId="4" fontId="61" fillId="0" borderId="0">
      <protection locked="0"/>
    </xf>
    <xf numFmtId="202" fontId="47" fillId="0" borderId="0" applyFont="0" applyFill="0" applyBorder="0" applyAlignment="0" applyProtection="0"/>
    <xf numFmtId="203" fontId="3" fillId="0" borderId="0"/>
    <xf numFmtId="203" fontId="3" fillId="0" borderId="0"/>
    <xf numFmtId="203" fontId="3" fillId="0" borderId="0"/>
    <xf numFmtId="204" fontId="47" fillId="0" borderId="0" applyFont="0" applyFill="0" applyBorder="0" applyAlignment="0" applyProtection="0"/>
    <xf numFmtId="3" fontId="47" fillId="0" borderId="0" applyFont="0" applyFill="0" applyBorder="0" applyAlignment="0" applyProtection="0"/>
    <xf numFmtId="205" fontId="62" fillId="0" borderId="0" applyFont="0" applyFill="0" applyBorder="0" applyAlignment="0" applyProtection="0"/>
    <xf numFmtId="0" fontId="63" fillId="0" borderId="0" applyNumberFormat="0" applyAlignment="0">
      <alignment horizontal="left"/>
    </xf>
    <xf numFmtId="0" fontId="46" fillId="0" borderId="0" applyFont="0" applyFill="0" applyBorder="0" applyAlignment="0" applyProtection="0"/>
    <xf numFmtId="0" fontId="3" fillId="0" borderId="0">
      <protection locked="0"/>
    </xf>
    <xf numFmtId="206" fontId="45" fillId="0" borderId="0" applyFont="0" applyFill="0" applyBorder="0" applyAlignment="0" applyProtection="0"/>
    <xf numFmtId="207" fontId="3" fillId="0" borderId="0"/>
    <xf numFmtId="208" fontId="45" fillId="0" borderId="0" applyFont="0" applyFill="0" applyBorder="0" applyAlignment="0" applyProtection="0"/>
    <xf numFmtId="209" fontId="3" fillId="0" borderId="0" applyFont="0" applyFill="0" applyBorder="0" applyAlignment="0" applyProtection="0"/>
    <xf numFmtId="210" fontId="64" fillId="0" borderId="0"/>
    <xf numFmtId="0" fontId="47" fillId="0" borderId="0" applyFont="0" applyFill="0" applyBorder="0" applyAlignment="0" applyProtection="0"/>
    <xf numFmtId="211" fontId="47" fillId="0" borderId="0" applyFont="0" applyFill="0" applyBorder="0" applyAlignment="0" applyProtection="0"/>
    <xf numFmtId="212" fontId="47" fillId="0" borderId="0" applyFont="0" applyFill="0" applyBorder="0" applyAlignment="0" applyProtection="0"/>
    <xf numFmtId="213" fontId="64" fillId="0" borderId="0"/>
    <xf numFmtId="0" fontId="65" fillId="0" borderId="0" applyNumberFormat="0" applyAlignment="0">
      <alignment horizontal="left"/>
    </xf>
    <xf numFmtId="214" fontId="3" fillId="0" borderId="0" applyFon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2" fontId="47" fillId="0" borderId="0" applyFont="0" applyFill="0" applyBorder="0" applyAlignment="0" applyProtection="0"/>
    <xf numFmtId="0" fontId="67" fillId="45" borderId="0" applyNumberFormat="0" applyBorder="0" applyAlignment="0" applyProtection="0">
      <alignment vertical="center"/>
    </xf>
    <xf numFmtId="0" fontId="67" fillId="45" borderId="0" applyNumberFormat="0" applyBorder="0" applyAlignment="0" applyProtection="0">
      <alignment vertical="center"/>
    </xf>
    <xf numFmtId="0" fontId="67" fillId="45" borderId="0" applyNumberFormat="0" applyBorder="0" applyAlignment="0" applyProtection="0">
      <alignment vertical="center"/>
    </xf>
    <xf numFmtId="0" fontId="67" fillId="45" borderId="0" applyNumberFormat="0" applyBorder="0" applyAlignment="0" applyProtection="0">
      <alignment vertical="center"/>
    </xf>
    <xf numFmtId="0" fontId="67" fillId="45" borderId="0" applyNumberFormat="0" applyBorder="0" applyAlignment="0" applyProtection="0">
      <alignment vertical="center"/>
    </xf>
    <xf numFmtId="0" fontId="67" fillId="45" borderId="0" applyNumberFormat="0" applyBorder="0" applyAlignment="0" applyProtection="0">
      <alignment vertical="center"/>
    </xf>
    <xf numFmtId="0" fontId="67" fillId="45" borderId="0" applyNumberFormat="0" applyBorder="0" applyAlignment="0" applyProtection="0">
      <alignment vertical="center"/>
    </xf>
    <xf numFmtId="0" fontId="67" fillId="45" borderId="0" applyNumberFormat="0" applyBorder="0" applyAlignment="0" applyProtection="0">
      <alignment vertical="center"/>
    </xf>
    <xf numFmtId="38" fontId="68" fillId="7" borderId="0" applyNumberFormat="0" applyBorder="0" applyAlignment="0" applyProtection="0"/>
    <xf numFmtId="0" fontId="69" fillId="0" borderId="74" applyNumberFormat="0" applyAlignment="0" applyProtection="0">
      <alignment horizontal="left" vertical="center"/>
    </xf>
    <xf numFmtId="0" fontId="69" fillId="0" borderId="46">
      <alignment horizontal="left" vertical="center"/>
    </xf>
    <xf numFmtId="0" fontId="70" fillId="0" borderId="95" applyNumberFormat="0" applyFill="0" applyAlignment="0" applyProtection="0">
      <alignment vertical="center"/>
    </xf>
    <xf numFmtId="0" fontId="71" fillId="0" borderId="0" applyNumberFormat="0" applyFill="0" applyBorder="0" applyAlignment="0" applyProtection="0"/>
    <xf numFmtId="0" fontId="72" fillId="0" borderId="96" applyNumberFormat="0" applyFill="0" applyAlignment="0" applyProtection="0">
      <alignment vertical="center"/>
    </xf>
    <xf numFmtId="0" fontId="69" fillId="0" borderId="0" applyNumberFormat="0" applyFill="0" applyBorder="0" applyAlignment="0" applyProtection="0"/>
    <xf numFmtId="0" fontId="73" fillId="0" borderId="97" applyNumberFormat="0" applyFill="0" applyAlignment="0" applyProtection="0">
      <alignment vertical="center"/>
    </xf>
    <xf numFmtId="0" fontId="73" fillId="0" borderId="97" applyNumberFormat="0" applyFill="0" applyAlignment="0" applyProtection="0">
      <alignment vertical="center"/>
    </xf>
    <xf numFmtId="0" fontId="73" fillId="0" borderId="97" applyNumberFormat="0" applyFill="0" applyAlignment="0" applyProtection="0">
      <alignment vertical="center"/>
    </xf>
    <xf numFmtId="0" fontId="73" fillId="0" borderId="97" applyNumberFormat="0" applyFill="0" applyAlignment="0" applyProtection="0">
      <alignment vertical="center"/>
    </xf>
    <xf numFmtId="0" fontId="73" fillId="0" borderId="97" applyNumberFormat="0" applyFill="0" applyAlignment="0" applyProtection="0">
      <alignment vertical="center"/>
    </xf>
    <xf numFmtId="0" fontId="73" fillId="0" borderId="97" applyNumberFormat="0" applyFill="0" applyAlignment="0" applyProtection="0">
      <alignment vertical="center"/>
    </xf>
    <xf numFmtId="0" fontId="73" fillId="0" borderId="97" applyNumberFormat="0" applyFill="0" applyAlignment="0" applyProtection="0">
      <alignment vertical="center"/>
    </xf>
    <xf numFmtId="0" fontId="73" fillId="0" borderId="97"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215" fontId="74" fillId="0" borderId="0">
      <protection locked="0"/>
    </xf>
    <xf numFmtId="215" fontId="74" fillId="0" borderId="0">
      <protection locked="0"/>
    </xf>
    <xf numFmtId="0" fontId="75" fillId="0" borderId="0">
      <alignment horizontal="left"/>
    </xf>
    <xf numFmtId="0" fontId="47" fillId="63" borderId="98"/>
    <xf numFmtId="0" fontId="76" fillId="48" borderId="93" applyNumberFormat="0" applyAlignment="0" applyProtection="0">
      <alignment vertical="center"/>
    </xf>
    <xf numFmtId="10" fontId="68" fillId="64" borderId="10" applyNumberFormat="0" applyBorder="0" applyAlignment="0" applyProtection="0"/>
    <xf numFmtId="0" fontId="76" fillId="48" borderId="93" applyNumberFormat="0" applyAlignment="0" applyProtection="0">
      <alignment vertical="center"/>
    </xf>
    <xf numFmtId="0" fontId="76" fillId="48" borderId="93" applyNumberFormat="0" applyAlignment="0" applyProtection="0">
      <alignment vertical="center"/>
    </xf>
    <xf numFmtId="0" fontId="76" fillId="48" borderId="93" applyNumberFormat="0" applyAlignment="0" applyProtection="0">
      <alignment vertical="center"/>
    </xf>
    <xf numFmtId="0" fontId="76" fillId="48" borderId="93" applyNumberFormat="0" applyAlignment="0" applyProtection="0">
      <alignment vertical="center"/>
    </xf>
    <xf numFmtId="0" fontId="76" fillId="48" borderId="93" applyNumberFormat="0" applyAlignment="0" applyProtection="0">
      <alignment vertical="center"/>
    </xf>
    <xf numFmtId="0" fontId="76" fillId="48" borderId="93" applyNumberFormat="0" applyAlignment="0" applyProtection="0">
      <alignment vertical="center"/>
    </xf>
    <xf numFmtId="0" fontId="76" fillId="48" borderId="93" applyNumberFormat="0" applyAlignment="0" applyProtection="0">
      <alignment vertical="center"/>
    </xf>
    <xf numFmtId="0" fontId="76" fillId="48" borderId="93" applyNumberFormat="0" applyAlignment="0" applyProtection="0">
      <alignment vertical="center"/>
    </xf>
    <xf numFmtId="0" fontId="64" fillId="0" borderId="0" applyNumberFormat="0" applyFont="0" applyFill="0" applyBorder="0" applyProtection="0">
      <alignment horizontal="left" vertical="center"/>
    </xf>
    <xf numFmtId="0" fontId="77" fillId="0" borderId="99" applyNumberFormat="0" applyFill="0" applyAlignment="0" applyProtection="0">
      <alignment vertical="center"/>
    </xf>
    <xf numFmtId="0" fontId="77" fillId="0" borderId="99" applyNumberFormat="0" applyFill="0" applyAlignment="0" applyProtection="0">
      <alignment vertical="center"/>
    </xf>
    <xf numFmtId="0" fontId="77" fillId="0" borderId="99" applyNumberFormat="0" applyFill="0" applyAlignment="0" applyProtection="0">
      <alignment vertical="center"/>
    </xf>
    <xf numFmtId="0" fontId="77" fillId="0" borderId="99" applyNumberFormat="0" applyFill="0" applyAlignment="0" applyProtection="0">
      <alignment vertical="center"/>
    </xf>
    <xf numFmtId="0" fontId="77" fillId="0" borderId="99" applyNumberFormat="0" applyFill="0" applyAlignment="0" applyProtection="0">
      <alignment vertical="center"/>
    </xf>
    <xf numFmtId="0" fontId="77" fillId="0" borderId="99" applyNumberFormat="0" applyFill="0" applyAlignment="0" applyProtection="0">
      <alignment vertical="center"/>
    </xf>
    <xf numFmtId="0" fontId="77" fillId="0" borderId="99" applyNumberFormat="0" applyFill="0" applyAlignment="0" applyProtection="0">
      <alignment vertical="center"/>
    </xf>
    <xf numFmtId="0" fontId="77" fillId="0" borderId="99" applyNumberFormat="0" applyFill="0" applyAlignment="0" applyProtection="0">
      <alignment vertical="center"/>
    </xf>
    <xf numFmtId="202" fontId="47" fillId="0" borderId="0" applyFont="0" applyFill="0" applyBorder="0" applyAlignment="0" applyProtection="0"/>
    <xf numFmtId="204"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78" fillId="65" borderId="0" applyNumberFormat="0" applyBorder="0" applyAlignment="0" applyProtection="0">
      <alignment vertical="center"/>
    </xf>
    <xf numFmtId="0" fontId="78" fillId="65" borderId="0" applyNumberFormat="0" applyBorder="0" applyAlignment="0" applyProtection="0">
      <alignment vertical="center"/>
    </xf>
    <xf numFmtId="0" fontId="78" fillId="65" borderId="0" applyNumberFormat="0" applyBorder="0" applyAlignment="0" applyProtection="0">
      <alignment vertical="center"/>
    </xf>
    <xf numFmtId="0" fontId="78" fillId="65" borderId="0" applyNumberFormat="0" applyBorder="0" applyAlignment="0" applyProtection="0">
      <alignment vertical="center"/>
    </xf>
    <xf numFmtId="0" fontId="78" fillId="65" borderId="0" applyNumberFormat="0" applyBorder="0" applyAlignment="0" applyProtection="0">
      <alignment vertical="center"/>
    </xf>
    <xf numFmtId="0" fontId="78" fillId="65" borderId="0" applyNumberFormat="0" applyBorder="0" applyAlignment="0" applyProtection="0">
      <alignment vertical="center"/>
    </xf>
    <xf numFmtId="0" fontId="78" fillId="65" borderId="0" applyNumberFormat="0" applyBorder="0" applyAlignment="0" applyProtection="0">
      <alignment vertical="center"/>
    </xf>
    <xf numFmtId="0" fontId="78" fillId="65" borderId="0" applyNumberFormat="0" applyBorder="0" applyAlignment="0" applyProtection="0">
      <alignment vertical="center"/>
    </xf>
    <xf numFmtId="37" fontId="79" fillId="0" borderId="0"/>
    <xf numFmtId="216" fontId="45" fillId="0" borderId="0"/>
    <xf numFmtId="0" fontId="80" fillId="0" borderId="0"/>
    <xf numFmtId="0" fontId="80" fillId="0" borderId="0"/>
    <xf numFmtId="0" fontId="80" fillId="0" borderId="0"/>
    <xf numFmtId="0" fontId="80" fillId="0" borderId="0"/>
    <xf numFmtId="0" fontId="80" fillId="0" borderId="0"/>
    <xf numFmtId="0" fontId="80" fillId="0" borderId="0"/>
    <xf numFmtId="0" fontId="80" fillId="0" borderId="0"/>
    <xf numFmtId="0" fontId="47" fillId="0" borderId="0"/>
    <xf numFmtId="0" fontId="49" fillId="66" borderId="100" applyNumberFormat="0" applyFont="0" applyAlignment="0" applyProtection="0">
      <alignment vertical="center"/>
    </xf>
    <xf numFmtId="0" fontId="3" fillId="66" borderId="100" applyNumberFormat="0" applyFont="0" applyAlignment="0" applyProtection="0">
      <alignment vertical="center"/>
    </xf>
    <xf numFmtId="0" fontId="81" fillId="61" borderId="101" applyNumberFormat="0" applyAlignment="0" applyProtection="0">
      <alignment vertical="center"/>
    </xf>
    <xf numFmtId="0" fontId="81" fillId="61" borderId="101" applyNumberFormat="0" applyAlignment="0" applyProtection="0">
      <alignment vertical="center"/>
    </xf>
    <xf numFmtId="0" fontId="81" fillId="61" borderId="101" applyNumberFormat="0" applyAlignment="0" applyProtection="0">
      <alignment vertical="center"/>
    </xf>
    <xf numFmtId="0" fontId="81" fillId="61" borderId="101" applyNumberFormat="0" applyAlignment="0" applyProtection="0">
      <alignment vertical="center"/>
    </xf>
    <xf numFmtId="0" fontId="81" fillId="61" borderId="101" applyNumberFormat="0" applyAlignment="0" applyProtection="0">
      <alignment vertical="center"/>
    </xf>
    <xf numFmtId="0" fontId="81" fillId="61" borderId="101" applyNumberFormat="0" applyAlignment="0" applyProtection="0">
      <alignment vertical="center"/>
    </xf>
    <xf numFmtId="0" fontId="81" fillId="61" borderId="101" applyNumberFormat="0" applyAlignment="0" applyProtection="0">
      <alignment vertical="center"/>
    </xf>
    <xf numFmtId="0" fontId="81" fillId="61" borderId="101" applyNumberFormat="0" applyAlignment="0" applyProtection="0">
      <alignment vertical="center"/>
    </xf>
    <xf numFmtId="0" fontId="3" fillId="0" borderId="0">
      <protection locked="0"/>
    </xf>
    <xf numFmtId="10" fontId="47" fillId="0" borderId="0" applyFont="0" applyFill="0" applyBorder="0" applyAlignment="0" applyProtection="0"/>
    <xf numFmtId="217" fontId="61" fillId="0" borderId="0">
      <protection locked="0"/>
    </xf>
    <xf numFmtId="218" fontId="47" fillId="0" borderId="0" applyNumberFormat="0" applyFill="0" applyBorder="0" applyAlignment="0" applyProtection="0">
      <alignment horizontal="left"/>
    </xf>
    <xf numFmtId="0" fontId="47" fillId="0" borderId="0"/>
    <xf numFmtId="0" fontId="82" fillId="0" borderId="0"/>
    <xf numFmtId="40" fontId="83" fillId="0" borderId="0" applyBorder="0">
      <alignment horizontal="right"/>
    </xf>
    <xf numFmtId="0" fontId="84" fillId="0" borderId="0" applyNumberFormat="0" applyFill="0" applyBorder="0" applyAlignment="0" applyProtection="0">
      <alignment vertical="center"/>
    </xf>
    <xf numFmtId="0" fontId="85" fillId="0" borderId="0" applyFill="0" applyBorder="0" applyProtection="0">
      <alignment horizontal="centerContinuous" vertical="center"/>
    </xf>
    <xf numFmtId="0" fontId="62" fillId="8" borderId="0" applyFill="0" applyBorder="0" applyProtection="0">
      <alignment horizontal="center"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6" fillId="0" borderId="102" applyNumberFormat="0" applyFill="0" applyAlignment="0" applyProtection="0">
      <alignment vertical="center"/>
    </xf>
    <xf numFmtId="0" fontId="47" fillId="0" borderId="103" applyNumberFormat="0" applyFont="0" applyFill="0" applyAlignment="0" applyProtection="0"/>
    <xf numFmtId="219" fontId="47" fillId="0" borderId="0" applyFont="0" applyFill="0" applyBorder="0" applyAlignment="0" applyProtection="0"/>
    <xf numFmtId="220" fontId="47" fillId="0" borderId="0" applyFont="0" applyFill="0" applyBorder="0" applyAlignment="0" applyProtection="0"/>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8" fillId="0" borderId="0" applyNumberFormat="0" applyFont="0" applyFill="0" applyBorder="0" applyProtection="0">
      <alignment horizontal="center" vertical="center" wrapText="1"/>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1" fillId="57" borderId="0" applyNumberFormat="0" applyBorder="0" applyAlignment="0" applyProtection="0">
      <alignment vertical="center"/>
    </xf>
    <xf numFmtId="0" fontId="52" fillId="19"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2" fillId="19" borderId="0" applyNumberFormat="0" applyBorder="0" applyAlignment="0" applyProtection="0">
      <alignment vertical="center"/>
    </xf>
    <xf numFmtId="0" fontId="51" fillId="57"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1" fillId="57" borderId="0" applyNumberFormat="0" applyBorder="0" applyAlignment="0" applyProtection="0">
      <alignment vertical="center"/>
    </xf>
    <xf numFmtId="0" fontId="52" fillId="19" borderId="0" applyNumberFormat="0" applyBorder="0" applyAlignment="0" applyProtection="0">
      <alignment vertical="center"/>
    </xf>
    <xf numFmtId="0" fontId="51" fillId="57" borderId="0" applyNumberFormat="0" applyBorder="0" applyAlignment="0" applyProtection="0">
      <alignment vertical="center"/>
    </xf>
    <xf numFmtId="0" fontId="51" fillId="57"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1" fillId="58" borderId="0" applyNumberFormat="0" applyBorder="0" applyAlignment="0" applyProtection="0">
      <alignment vertical="center"/>
    </xf>
    <xf numFmtId="0" fontId="52" fillId="23" borderId="0" applyNumberFormat="0" applyBorder="0" applyAlignment="0" applyProtection="0">
      <alignment vertical="center"/>
    </xf>
    <xf numFmtId="0" fontId="51" fillId="58" borderId="0" applyNumberFormat="0" applyBorder="0" applyAlignment="0" applyProtection="0">
      <alignment vertical="center"/>
    </xf>
    <xf numFmtId="0" fontId="51" fillId="58" borderId="0" applyNumberFormat="0" applyBorder="0" applyAlignment="0" applyProtection="0">
      <alignment vertical="center"/>
    </xf>
    <xf numFmtId="0" fontId="52" fillId="23" borderId="0" applyNumberFormat="0" applyBorder="0" applyAlignment="0" applyProtection="0">
      <alignment vertical="center"/>
    </xf>
    <xf numFmtId="0" fontId="51" fillId="58"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1" fillId="58" borderId="0" applyNumberFormat="0" applyBorder="0" applyAlignment="0" applyProtection="0">
      <alignment vertical="center"/>
    </xf>
    <xf numFmtId="0" fontId="52" fillId="23" borderId="0" applyNumberFormat="0" applyBorder="0" applyAlignment="0" applyProtection="0">
      <alignment vertical="center"/>
    </xf>
    <xf numFmtId="0" fontId="51" fillId="58" borderId="0" applyNumberFormat="0" applyBorder="0" applyAlignment="0" applyProtection="0">
      <alignment vertical="center"/>
    </xf>
    <xf numFmtId="0" fontId="51" fillId="58"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1" fillId="59" borderId="0" applyNumberFormat="0" applyBorder="0" applyAlignment="0" applyProtection="0">
      <alignment vertical="center"/>
    </xf>
    <xf numFmtId="0" fontId="52" fillId="27" borderId="0" applyNumberFormat="0" applyBorder="0" applyAlignment="0" applyProtection="0">
      <alignment vertical="center"/>
    </xf>
    <xf numFmtId="0" fontId="51" fillId="59" borderId="0" applyNumberFormat="0" applyBorder="0" applyAlignment="0" applyProtection="0">
      <alignment vertical="center"/>
    </xf>
    <xf numFmtId="0" fontId="51" fillId="59" borderId="0" applyNumberFormat="0" applyBorder="0" applyAlignment="0" applyProtection="0">
      <alignment vertical="center"/>
    </xf>
    <xf numFmtId="0" fontId="52" fillId="27" borderId="0" applyNumberFormat="0" applyBorder="0" applyAlignment="0" applyProtection="0">
      <alignment vertical="center"/>
    </xf>
    <xf numFmtId="0" fontId="51" fillId="59"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1" fillId="59" borderId="0" applyNumberFormat="0" applyBorder="0" applyAlignment="0" applyProtection="0">
      <alignment vertical="center"/>
    </xf>
    <xf numFmtId="0" fontId="52" fillId="27" borderId="0" applyNumberFormat="0" applyBorder="0" applyAlignment="0" applyProtection="0">
      <alignment vertical="center"/>
    </xf>
    <xf numFmtId="0" fontId="51" fillId="59" borderId="0" applyNumberFormat="0" applyBorder="0" applyAlignment="0" applyProtection="0">
      <alignment vertical="center"/>
    </xf>
    <xf numFmtId="0" fontId="51" fillId="59"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27"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1" fillId="54" borderId="0" applyNumberFormat="0" applyBorder="0" applyAlignment="0" applyProtection="0">
      <alignment vertical="center"/>
    </xf>
    <xf numFmtId="0" fontId="52" fillId="31"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2" fillId="31" borderId="0" applyNumberFormat="0" applyBorder="0" applyAlignment="0" applyProtection="0">
      <alignment vertical="center"/>
    </xf>
    <xf numFmtId="0" fontId="51" fillId="54"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1" fillId="54" borderId="0" applyNumberFormat="0" applyBorder="0" applyAlignment="0" applyProtection="0">
      <alignment vertical="center"/>
    </xf>
    <xf numFmtId="0" fontId="52" fillId="31" borderId="0" applyNumberFormat="0" applyBorder="0" applyAlignment="0" applyProtection="0">
      <alignment vertical="center"/>
    </xf>
    <xf numFmtId="0" fontId="51" fillId="54" borderId="0" applyNumberFormat="0" applyBorder="0" applyAlignment="0" applyProtection="0">
      <alignment vertical="center"/>
    </xf>
    <xf numFmtId="0" fontId="51" fillId="54"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1"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1" fillId="55" borderId="0" applyNumberFormat="0" applyBorder="0" applyAlignment="0" applyProtection="0">
      <alignment vertical="center"/>
    </xf>
    <xf numFmtId="0" fontId="52" fillId="3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2" fillId="35" borderId="0" applyNumberFormat="0" applyBorder="0" applyAlignment="0" applyProtection="0">
      <alignment vertical="center"/>
    </xf>
    <xf numFmtId="0" fontId="51" fillId="5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1" fillId="55" borderId="0" applyNumberFormat="0" applyBorder="0" applyAlignment="0" applyProtection="0">
      <alignment vertical="center"/>
    </xf>
    <xf numFmtId="0" fontId="52" fillId="35" borderId="0" applyNumberFormat="0" applyBorder="0" applyAlignment="0" applyProtection="0">
      <alignment vertical="center"/>
    </xf>
    <xf numFmtId="0" fontId="51" fillId="55" borderId="0" applyNumberFormat="0" applyBorder="0" applyAlignment="0" applyProtection="0">
      <alignment vertical="center"/>
    </xf>
    <xf numFmtId="0" fontId="51" fillId="5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1" fillId="60" borderId="0" applyNumberFormat="0" applyBorder="0" applyAlignment="0" applyProtection="0">
      <alignment vertical="center"/>
    </xf>
    <xf numFmtId="0" fontId="52" fillId="39" borderId="0" applyNumberFormat="0" applyBorder="0" applyAlignment="0" applyProtection="0">
      <alignment vertical="center"/>
    </xf>
    <xf numFmtId="0" fontId="51" fillId="60" borderId="0" applyNumberFormat="0" applyBorder="0" applyAlignment="0" applyProtection="0">
      <alignment vertical="center"/>
    </xf>
    <xf numFmtId="0" fontId="51" fillId="60" borderId="0" applyNumberFormat="0" applyBorder="0" applyAlignment="0" applyProtection="0">
      <alignment vertical="center"/>
    </xf>
    <xf numFmtId="0" fontId="52" fillId="39" borderId="0" applyNumberFormat="0" applyBorder="0" applyAlignment="0" applyProtection="0">
      <alignment vertical="center"/>
    </xf>
    <xf numFmtId="0" fontId="51" fillId="60"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1" fillId="60" borderId="0" applyNumberFormat="0" applyBorder="0" applyAlignment="0" applyProtection="0">
      <alignment vertical="center"/>
    </xf>
    <xf numFmtId="0" fontId="52" fillId="39" borderId="0" applyNumberFormat="0" applyBorder="0" applyAlignment="0" applyProtection="0">
      <alignment vertical="center"/>
    </xf>
    <xf numFmtId="0" fontId="51" fillId="60" borderId="0" applyNumberFormat="0" applyBorder="0" applyAlignment="0" applyProtection="0">
      <alignment vertical="center"/>
    </xf>
    <xf numFmtId="0" fontId="51" fillId="60"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58" fillId="61" borderId="93" applyNumberFormat="0" applyAlignment="0" applyProtection="0">
      <alignment vertical="center"/>
    </xf>
    <xf numFmtId="0" fontId="90" fillId="16" borderId="87" applyNumberFormat="0" applyAlignment="0" applyProtection="0">
      <alignment vertical="center"/>
    </xf>
    <xf numFmtId="0" fontId="58" fillId="61" borderId="93" applyNumberFormat="0" applyAlignment="0" applyProtection="0">
      <alignment vertical="center"/>
    </xf>
    <xf numFmtId="0" fontId="58" fillId="61" borderId="93" applyNumberFormat="0" applyAlignment="0" applyProtection="0">
      <alignment vertical="center"/>
    </xf>
    <xf numFmtId="0" fontId="90" fillId="16" borderId="87" applyNumberFormat="0" applyAlignment="0" applyProtection="0">
      <alignment vertical="center"/>
    </xf>
    <xf numFmtId="0" fontId="58" fillId="61" borderId="93"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58" fillId="61" borderId="93" applyNumberFormat="0" applyAlignment="0" applyProtection="0">
      <alignment vertical="center"/>
    </xf>
    <xf numFmtId="0" fontId="90" fillId="16" borderId="87" applyNumberFormat="0" applyAlignment="0" applyProtection="0">
      <alignment vertical="center"/>
    </xf>
    <xf numFmtId="0" fontId="58" fillId="61" borderId="93" applyNumberFormat="0" applyAlignment="0" applyProtection="0">
      <alignment vertical="center"/>
    </xf>
    <xf numFmtId="0" fontId="58" fillId="61" borderId="93"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0" fontId="90" fillId="16" borderId="87" applyNumberFormat="0" applyAlignment="0" applyProtection="0">
      <alignment vertical="center"/>
    </xf>
    <xf numFmtId="2" fontId="91" fillId="0" borderId="0" applyFont="0" applyFill="0" applyBorder="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30" fillId="0" borderId="0" applyBorder="0" applyAlignment="0"/>
    <xf numFmtId="0" fontId="30" fillId="0" borderId="25" applyBorder="0" applyAlignment="0">
      <alignment horizontal="center"/>
    </xf>
    <xf numFmtId="0" fontId="30" fillId="0" borderId="104"/>
    <xf numFmtId="0" fontId="94" fillId="0" borderId="0" applyFill="0" applyBorder="0" applyProtection="0">
      <alignment horizontal="left" shrinkToFit="1"/>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56" fillId="44" borderId="0" applyNumberFormat="0" applyBorder="0" applyAlignment="0" applyProtection="0">
      <alignment vertical="center"/>
    </xf>
    <xf numFmtId="0" fontId="95" fillId="13" borderId="0" applyNumberFormat="0" applyBorder="0" applyAlignment="0" applyProtection="0">
      <alignment vertical="center"/>
    </xf>
    <xf numFmtId="0" fontId="56" fillId="44" borderId="0" applyNumberFormat="0" applyBorder="0" applyAlignment="0" applyProtection="0">
      <alignment vertical="center"/>
    </xf>
    <xf numFmtId="0" fontId="56" fillId="44" borderId="0" applyNumberFormat="0" applyBorder="0" applyAlignment="0" applyProtection="0">
      <alignment vertical="center"/>
    </xf>
    <xf numFmtId="0" fontId="95" fillId="13" borderId="0" applyNumberFormat="0" applyBorder="0" applyAlignment="0" applyProtection="0">
      <alignment vertical="center"/>
    </xf>
    <xf numFmtId="0" fontId="56" fillId="44"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56" fillId="44" borderId="0" applyNumberFormat="0" applyBorder="0" applyAlignment="0" applyProtection="0">
      <alignment vertical="center"/>
    </xf>
    <xf numFmtId="0" fontId="95" fillId="13" borderId="0" applyNumberFormat="0" applyBorder="0" applyAlignment="0" applyProtection="0">
      <alignment vertical="center"/>
    </xf>
    <xf numFmtId="0" fontId="56" fillId="44" borderId="0" applyNumberFormat="0" applyBorder="0" applyAlignment="0" applyProtection="0">
      <alignment vertical="center"/>
    </xf>
    <xf numFmtId="0" fontId="56" fillId="44"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5" fillId="13" borderId="0" applyNumberFormat="0" applyBorder="0" applyAlignment="0" applyProtection="0">
      <alignment vertical="center"/>
    </xf>
    <xf numFmtId="0" fontId="91" fillId="0" borderId="0" applyFont="0" applyFill="0" applyBorder="0" applyAlignment="0" applyProtection="0"/>
    <xf numFmtId="1" fontId="96" fillId="0" borderId="10" applyFill="0" applyBorder="0">
      <alignment horizontal="center"/>
    </xf>
    <xf numFmtId="0" fontId="60" fillId="0" borderId="0" applyFont="0" applyAlignment="0">
      <alignment horizontal="left"/>
    </xf>
    <xf numFmtId="0" fontId="97" fillId="0" borderId="0" applyNumberFormat="0" applyFill="0" applyBorder="0" applyAlignment="0" applyProtection="0">
      <alignment vertical="top"/>
      <protection locked="0"/>
    </xf>
    <xf numFmtId="40" fontId="98" fillId="0" borderId="0" applyFont="0" applyFill="0" applyBorder="0" applyAlignment="0" applyProtection="0"/>
    <xf numFmtId="38" fontId="98" fillId="0" borderId="0" applyFont="0" applyFill="0" applyBorder="0" applyAlignment="0" applyProtection="0"/>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3" fillId="66" borderId="100"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3" fillId="66" borderId="100" applyNumberFormat="0" applyFont="0" applyAlignment="0" applyProtection="0">
      <alignment vertical="center"/>
    </xf>
    <xf numFmtId="0" fontId="3" fillId="66" borderId="100"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3" fillId="66" borderId="100" applyNumberFormat="0" applyFont="0" applyAlignment="0" applyProtection="0">
      <alignment vertical="center"/>
    </xf>
    <xf numFmtId="0" fontId="49" fillId="18" borderId="91" applyNumberFormat="0" applyFont="0" applyAlignment="0" applyProtection="0">
      <alignment vertical="center"/>
    </xf>
    <xf numFmtId="0" fontId="49" fillId="66" borderId="100" applyNumberFormat="0" applyFont="0" applyAlignment="0" applyProtection="0">
      <alignment vertical="center"/>
    </xf>
    <xf numFmtId="0" fontId="49" fillId="66" borderId="100"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49" fillId="18" borderId="91" applyNumberFormat="0" applyFont="0" applyAlignment="0" applyProtection="0">
      <alignment vertical="center"/>
    </xf>
    <xf numFmtId="0" fontId="98" fillId="0" borderId="0" applyFont="0" applyFill="0" applyBorder="0" applyAlignment="0" applyProtection="0"/>
    <xf numFmtId="0" fontId="98" fillId="0" borderId="0" applyFont="0" applyFill="0" applyBorder="0" applyAlignment="0" applyProtection="0"/>
    <xf numFmtId="9" fontId="96" fillId="8" borderId="0" applyFill="0" applyBorder="0" applyProtection="0">
      <alignment horizontal="right"/>
    </xf>
    <xf numFmtId="10" fontId="96" fillId="0" borderId="0" applyFill="0" applyBorder="0" applyProtection="0">
      <alignment horizontal="right"/>
    </xf>
    <xf numFmtId="9" fontId="3" fillId="0" borderId="0" applyFont="0" applyFill="0" applyBorder="0" applyAlignment="0" applyProtection="0">
      <alignment vertical="center"/>
    </xf>
    <xf numFmtId="9" fontId="1" fillId="0" borderId="0" applyFont="0" applyFill="0" applyBorder="0" applyAlignment="0" applyProtection="0">
      <alignment vertical="center"/>
    </xf>
    <xf numFmtId="9" fontId="3"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49"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3"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78" fillId="65" borderId="0" applyNumberFormat="0" applyBorder="0" applyAlignment="0" applyProtection="0">
      <alignment vertical="center"/>
    </xf>
    <xf numFmtId="0" fontId="99" fillId="14" borderId="0" applyNumberFormat="0" applyBorder="0" applyAlignment="0" applyProtection="0">
      <alignment vertical="center"/>
    </xf>
    <xf numFmtId="0" fontId="78" fillId="65" borderId="0" applyNumberFormat="0" applyBorder="0" applyAlignment="0" applyProtection="0">
      <alignment vertical="center"/>
    </xf>
    <xf numFmtId="0" fontId="78" fillId="65" borderId="0" applyNumberFormat="0" applyBorder="0" applyAlignment="0" applyProtection="0">
      <alignment vertical="center"/>
    </xf>
    <xf numFmtId="0" fontId="99" fillId="14" borderId="0" applyNumberFormat="0" applyBorder="0" applyAlignment="0" applyProtection="0">
      <alignment vertical="center"/>
    </xf>
    <xf numFmtId="0" fontId="78" fillId="65"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78" fillId="65" borderId="0" applyNumberFormat="0" applyBorder="0" applyAlignment="0" applyProtection="0">
      <alignment vertical="center"/>
    </xf>
    <xf numFmtId="0" fontId="99" fillId="14" borderId="0" applyNumberFormat="0" applyBorder="0" applyAlignment="0" applyProtection="0">
      <alignment vertical="center"/>
    </xf>
    <xf numFmtId="0" fontId="78" fillId="65" borderId="0" applyNumberFormat="0" applyBorder="0" applyAlignment="0" applyProtection="0">
      <alignment vertical="center"/>
    </xf>
    <xf numFmtId="0" fontId="78" fillId="65"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99" fillId="14" borderId="0" applyNumberFormat="0" applyBorder="0" applyAlignment="0" applyProtection="0">
      <alignment vertical="center"/>
    </xf>
    <xf numFmtId="0" fontId="3" fillId="0" borderId="77">
      <alignment horizontal="center" vertical="center"/>
    </xf>
    <xf numFmtId="0" fontId="100" fillId="0" borderId="0"/>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59" fillId="62" borderId="94" applyNumberFormat="0" applyAlignment="0" applyProtection="0">
      <alignment vertical="center"/>
    </xf>
    <xf numFmtId="0" fontId="102" fillId="17" borderId="90" applyNumberFormat="0" applyAlignment="0" applyProtection="0">
      <alignment vertical="center"/>
    </xf>
    <xf numFmtId="0" fontId="59" fillId="62" borderId="94" applyNumberFormat="0" applyAlignment="0" applyProtection="0">
      <alignment vertical="center"/>
    </xf>
    <xf numFmtId="0" fontId="59" fillId="62" borderId="94" applyNumberFormat="0" applyAlignment="0" applyProtection="0">
      <alignment vertical="center"/>
    </xf>
    <xf numFmtId="0" fontId="102" fillId="17" borderId="90" applyNumberFormat="0" applyAlignment="0" applyProtection="0">
      <alignment vertical="center"/>
    </xf>
    <xf numFmtId="0" fontId="59" fillId="62" borderId="94"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59" fillId="62" borderId="94" applyNumberFormat="0" applyAlignment="0" applyProtection="0">
      <alignment vertical="center"/>
    </xf>
    <xf numFmtId="0" fontId="102" fillId="17" borderId="90" applyNumberFormat="0" applyAlignment="0" applyProtection="0">
      <alignment vertical="center"/>
    </xf>
    <xf numFmtId="0" fontId="59" fillId="62" borderId="94" applyNumberFormat="0" applyAlignment="0" applyProtection="0">
      <alignment vertical="center"/>
    </xf>
    <xf numFmtId="0" fontId="59" fillId="62" borderId="94"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0" fontId="102" fillId="17" borderId="90" applyNumberFormat="0" applyAlignment="0" applyProtection="0">
      <alignment vertical="center"/>
    </xf>
    <xf numFmtId="41" fontId="1" fillId="0" borderId="0" applyFont="0" applyFill="0" applyBorder="0" applyAlignment="0" applyProtection="0">
      <alignment vertical="center"/>
    </xf>
    <xf numFmtId="41" fontId="50"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xf numFmtId="41" fontId="3" fillId="0" borderId="0" applyFont="0" applyFill="0" applyBorder="0" applyAlignment="0" applyProtection="0">
      <alignment vertical="center"/>
    </xf>
    <xf numFmtId="41" fontId="3" fillId="0" borderId="0" applyFont="0" applyFill="0" applyBorder="0" applyAlignment="0" applyProtection="0"/>
    <xf numFmtId="41" fontId="3" fillId="0" borderId="0" applyFont="0" applyFill="0" applyBorder="0" applyAlignment="0" applyProtection="0">
      <alignment vertical="center"/>
    </xf>
    <xf numFmtId="41" fontId="3" fillId="0" borderId="0" applyFont="0" applyFill="0" applyBorder="0" applyAlignment="0" applyProtection="0"/>
    <xf numFmtId="41" fontId="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50"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3"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46" fillId="0" borderId="0"/>
    <xf numFmtId="0" fontId="3" fillId="0" borderId="24"/>
    <xf numFmtId="0" fontId="3" fillId="0" borderId="24"/>
    <xf numFmtId="0" fontId="3" fillId="0" borderId="24"/>
    <xf numFmtId="0" fontId="3" fillId="0" borderId="24"/>
    <xf numFmtId="0" fontId="3" fillId="0" borderId="24"/>
    <xf numFmtId="0" fontId="3" fillId="0" borderId="24"/>
    <xf numFmtId="0" fontId="3" fillId="0" borderId="24"/>
    <xf numFmtId="0" fontId="3" fillId="0" borderId="24"/>
    <xf numFmtId="0" fontId="3" fillId="0" borderId="24"/>
    <xf numFmtId="0" fontId="3" fillId="0" borderId="24"/>
    <xf numFmtId="0" fontId="3" fillId="0" borderId="24"/>
    <xf numFmtId="0" fontId="3" fillId="0" borderId="24"/>
    <xf numFmtId="0" fontId="3" fillId="0" borderId="24"/>
    <xf numFmtId="0" fontId="3" fillId="0" borderId="24"/>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77" fillId="0" borderId="99" applyNumberFormat="0" applyFill="0" applyAlignment="0" applyProtection="0">
      <alignment vertical="center"/>
    </xf>
    <xf numFmtId="0" fontId="103" fillId="0" borderId="89" applyNumberFormat="0" applyFill="0" applyAlignment="0" applyProtection="0">
      <alignment vertical="center"/>
    </xf>
    <xf numFmtId="0" fontId="77" fillId="0" borderId="99" applyNumberFormat="0" applyFill="0" applyAlignment="0" applyProtection="0">
      <alignment vertical="center"/>
    </xf>
    <xf numFmtId="0" fontId="77" fillId="0" borderId="99" applyNumberFormat="0" applyFill="0" applyAlignment="0" applyProtection="0">
      <alignment vertical="center"/>
    </xf>
    <xf numFmtId="0" fontId="103" fillId="0" borderId="89" applyNumberFormat="0" applyFill="0" applyAlignment="0" applyProtection="0">
      <alignment vertical="center"/>
    </xf>
    <xf numFmtId="0" fontId="77" fillId="0" borderId="9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77" fillId="0" borderId="99" applyNumberFormat="0" applyFill="0" applyAlignment="0" applyProtection="0">
      <alignment vertical="center"/>
    </xf>
    <xf numFmtId="0" fontId="103" fillId="0" borderId="89" applyNumberFormat="0" applyFill="0" applyAlignment="0" applyProtection="0">
      <alignment vertical="center"/>
    </xf>
    <xf numFmtId="0" fontId="77" fillId="0" borderId="99" applyNumberFormat="0" applyFill="0" applyAlignment="0" applyProtection="0">
      <alignment vertical="center"/>
    </xf>
    <xf numFmtId="0" fontId="77" fillId="0" borderId="9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3" fillId="0" borderId="89"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86" fillId="0" borderId="102" applyNumberFormat="0" applyFill="0" applyAlignment="0" applyProtection="0">
      <alignment vertical="center"/>
    </xf>
    <xf numFmtId="0" fontId="104" fillId="0" borderId="92" applyNumberFormat="0" applyFill="0" applyAlignment="0" applyProtection="0">
      <alignment vertical="center"/>
    </xf>
    <xf numFmtId="0" fontId="86" fillId="0" borderId="102" applyNumberFormat="0" applyFill="0" applyAlignment="0" applyProtection="0">
      <alignment vertical="center"/>
    </xf>
    <xf numFmtId="0" fontId="86" fillId="0" borderId="102" applyNumberFormat="0" applyFill="0" applyAlignment="0" applyProtection="0">
      <alignment vertical="center"/>
    </xf>
    <xf numFmtId="0" fontId="104" fillId="0" borderId="92" applyNumberFormat="0" applyFill="0" applyAlignment="0" applyProtection="0">
      <alignment vertical="center"/>
    </xf>
    <xf numFmtId="0" fontId="86" fillId="0" borderId="10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86" fillId="0" borderId="102" applyNumberFormat="0" applyFill="0" applyAlignment="0" applyProtection="0">
      <alignment vertical="center"/>
    </xf>
    <xf numFmtId="0" fontId="104" fillId="0" borderId="92" applyNumberFormat="0" applyFill="0" applyAlignment="0" applyProtection="0">
      <alignment vertical="center"/>
    </xf>
    <xf numFmtId="0" fontId="86" fillId="0" borderId="102" applyNumberFormat="0" applyFill="0" applyAlignment="0" applyProtection="0">
      <alignment vertical="center"/>
    </xf>
    <xf numFmtId="0" fontId="86" fillId="0" borderId="10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104" fillId="0" borderId="92" applyNumberFormat="0" applyFill="0" applyAlignment="0" applyProtection="0">
      <alignment vertical="center"/>
    </xf>
    <xf numFmtId="0" fontId="48" fillId="0" borderId="0"/>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76" fillId="48" borderId="93" applyNumberFormat="0" applyAlignment="0" applyProtection="0">
      <alignment vertical="center"/>
    </xf>
    <xf numFmtId="0" fontId="105" fillId="15" borderId="87" applyNumberFormat="0" applyAlignment="0" applyProtection="0">
      <alignment vertical="center"/>
    </xf>
    <xf numFmtId="0" fontId="76" fillId="48" borderId="93" applyNumberFormat="0" applyAlignment="0" applyProtection="0">
      <alignment vertical="center"/>
    </xf>
    <xf numFmtId="0" fontId="76" fillId="48" borderId="93" applyNumberFormat="0" applyAlignment="0" applyProtection="0">
      <alignment vertical="center"/>
    </xf>
    <xf numFmtId="0" fontId="105" fillId="15" borderId="87" applyNumberFormat="0" applyAlignment="0" applyProtection="0">
      <alignment vertical="center"/>
    </xf>
    <xf numFmtId="0" fontId="76" fillId="48" borderId="93"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76" fillId="48" borderId="93" applyNumberFormat="0" applyAlignment="0" applyProtection="0">
      <alignment vertical="center"/>
    </xf>
    <xf numFmtId="0" fontId="105" fillId="15" borderId="87" applyNumberFormat="0" applyAlignment="0" applyProtection="0">
      <alignment vertical="center"/>
    </xf>
    <xf numFmtId="0" fontId="76" fillId="48" borderId="93" applyNumberFormat="0" applyAlignment="0" applyProtection="0">
      <alignment vertical="center"/>
    </xf>
    <xf numFmtId="0" fontId="76" fillId="48" borderId="93"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0" fontId="105" fillId="15" borderId="87" applyNumberFormat="0" applyAlignment="0" applyProtection="0">
      <alignment vertical="center"/>
    </xf>
    <xf numFmtId="4" fontId="91" fillId="0" borderId="0" applyFont="0" applyFill="0" applyBorder="0" applyAlignment="0" applyProtection="0"/>
    <xf numFmtId="3" fontId="91" fillId="0" borderId="0" applyFont="0" applyFill="0" applyBorder="0" applyAlignment="0" applyProtection="0"/>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70" fillId="0" borderId="95" applyNumberFormat="0" applyFill="0" applyAlignment="0" applyProtection="0">
      <alignment vertical="center"/>
    </xf>
    <xf numFmtId="0" fontId="106" fillId="0" borderId="84" applyNumberFormat="0" applyFill="0" applyAlignment="0" applyProtection="0">
      <alignment vertical="center"/>
    </xf>
    <xf numFmtId="0" fontId="70" fillId="0" borderId="95" applyNumberFormat="0" applyFill="0" applyAlignment="0" applyProtection="0">
      <alignment vertical="center"/>
    </xf>
    <xf numFmtId="0" fontId="70" fillId="0" borderId="95" applyNumberFormat="0" applyFill="0" applyAlignment="0" applyProtection="0">
      <alignment vertical="center"/>
    </xf>
    <xf numFmtId="0" fontId="106" fillId="0" borderId="84" applyNumberFormat="0" applyFill="0" applyAlignment="0" applyProtection="0">
      <alignment vertical="center"/>
    </xf>
    <xf numFmtId="0" fontId="70" fillId="0" borderId="95"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70" fillId="0" borderId="95" applyNumberFormat="0" applyFill="0" applyAlignment="0" applyProtection="0">
      <alignment vertical="center"/>
    </xf>
    <xf numFmtId="0" fontId="106" fillId="0" borderId="84" applyNumberFormat="0" applyFill="0" applyAlignment="0" applyProtection="0">
      <alignment vertical="center"/>
    </xf>
    <xf numFmtId="0" fontId="70" fillId="0" borderId="95" applyNumberFormat="0" applyFill="0" applyAlignment="0" applyProtection="0">
      <alignment vertical="center"/>
    </xf>
    <xf numFmtId="0" fontId="70" fillId="0" borderId="95"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6" fillId="0" borderId="84" applyNumberFormat="0" applyFill="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72" fillId="0" borderId="96" applyNumberFormat="0" applyFill="0" applyAlignment="0" applyProtection="0">
      <alignment vertical="center"/>
    </xf>
    <xf numFmtId="0" fontId="108" fillId="0" borderId="85" applyNumberFormat="0" applyFill="0" applyAlignment="0" applyProtection="0">
      <alignment vertical="center"/>
    </xf>
    <xf numFmtId="0" fontId="72" fillId="0" borderId="96" applyNumberFormat="0" applyFill="0" applyAlignment="0" applyProtection="0">
      <alignment vertical="center"/>
    </xf>
    <xf numFmtId="0" fontId="72" fillId="0" borderId="96" applyNumberFormat="0" applyFill="0" applyAlignment="0" applyProtection="0">
      <alignment vertical="center"/>
    </xf>
    <xf numFmtId="0" fontId="108" fillId="0" borderId="85" applyNumberFormat="0" applyFill="0" applyAlignment="0" applyProtection="0">
      <alignment vertical="center"/>
    </xf>
    <xf numFmtId="0" fontId="72" fillId="0" borderId="96"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72" fillId="0" borderId="96" applyNumberFormat="0" applyFill="0" applyAlignment="0" applyProtection="0">
      <alignment vertical="center"/>
    </xf>
    <xf numFmtId="0" fontId="108" fillId="0" borderId="85" applyNumberFormat="0" applyFill="0" applyAlignment="0" applyProtection="0">
      <alignment vertical="center"/>
    </xf>
    <xf numFmtId="0" fontId="72" fillId="0" borderId="96" applyNumberFormat="0" applyFill="0" applyAlignment="0" applyProtection="0">
      <alignment vertical="center"/>
    </xf>
    <xf numFmtId="0" fontId="72" fillId="0" borderId="96"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73" fillId="0" borderId="97" applyNumberFormat="0" applyFill="0" applyAlignment="0" applyProtection="0">
      <alignment vertical="center"/>
    </xf>
    <xf numFmtId="0" fontId="109" fillId="0" borderId="86" applyNumberFormat="0" applyFill="0" applyAlignment="0" applyProtection="0">
      <alignment vertical="center"/>
    </xf>
    <xf numFmtId="0" fontId="73" fillId="0" borderId="97" applyNumberFormat="0" applyFill="0" applyAlignment="0" applyProtection="0">
      <alignment vertical="center"/>
    </xf>
    <xf numFmtId="0" fontId="73" fillId="0" borderId="97" applyNumberFormat="0" applyFill="0" applyAlignment="0" applyProtection="0">
      <alignment vertical="center"/>
    </xf>
    <xf numFmtId="0" fontId="109" fillId="0" borderId="86" applyNumberFormat="0" applyFill="0" applyAlignment="0" applyProtection="0">
      <alignment vertical="center"/>
    </xf>
    <xf numFmtId="0" fontId="73" fillId="0" borderId="97"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73" fillId="0" borderId="97" applyNumberFormat="0" applyFill="0" applyAlignment="0" applyProtection="0">
      <alignment vertical="center"/>
    </xf>
    <xf numFmtId="0" fontId="109" fillId="0" borderId="86" applyNumberFormat="0" applyFill="0" applyAlignment="0" applyProtection="0">
      <alignment vertical="center"/>
    </xf>
    <xf numFmtId="0" fontId="73" fillId="0" borderId="97" applyNumberFormat="0" applyFill="0" applyAlignment="0" applyProtection="0">
      <alignment vertical="center"/>
    </xf>
    <xf numFmtId="0" fontId="73" fillId="0" borderId="97"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86" applyNumberFormat="0" applyFill="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45" fillId="0" borderId="0"/>
    <xf numFmtId="0" fontId="110" fillId="0" borderId="0"/>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67" fillId="45" borderId="0" applyNumberFormat="0" applyBorder="0" applyAlignment="0" applyProtection="0">
      <alignment vertical="center"/>
    </xf>
    <xf numFmtId="0" fontId="111" fillId="12" borderId="0" applyNumberFormat="0" applyBorder="0" applyAlignment="0" applyProtection="0">
      <alignment vertical="center"/>
    </xf>
    <xf numFmtId="0" fontId="67" fillId="45" borderId="0" applyNumberFormat="0" applyBorder="0" applyAlignment="0" applyProtection="0">
      <alignment vertical="center"/>
    </xf>
    <xf numFmtId="0" fontId="67" fillId="45" borderId="0" applyNumberFormat="0" applyBorder="0" applyAlignment="0" applyProtection="0">
      <alignment vertical="center"/>
    </xf>
    <xf numFmtId="0" fontId="111" fillId="12" borderId="0" applyNumberFormat="0" applyBorder="0" applyAlignment="0" applyProtection="0">
      <alignment vertical="center"/>
    </xf>
    <xf numFmtId="0" fontId="67" fillId="45"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67" fillId="45" borderId="0" applyNumberFormat="0" applyBorder="0" applyAlignment="0" applyProtection="0">
      <alignment vertical="center"/>
    </xf>
    <xf numFmtId="0" fontId="111" fillId="12" borderId="0" applyNumberFormat="0" applyBorder="0" applyAlignment="0" applyProtection="0">
      <alignment vertical="center"/>
    </xf>
    <xf numFmtId="0" fontId="67" fillId="45" borderId="0" applyNumberFormat="0" applyBorder="0" applyAlignment="0" applyProtection="0">
      <alignment vertical="center"/>
    </xf>
    <xf numFmtId="0" fontId="67" fillId="45"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0" fontId="111" fillId="12" borderId="0" applyNumberFormat="0" applyBorder="0" applyAlignment="0" applyProtection="0">
      <alignment vertical="center"/>
    </xf>
    <xf numFmtId="41" fontId="48" fillId="0" borderId="0" applyFont="0" applyFill="0" applyBorder="0" applyAlignment="0" applyProtection="0"/>
    <xf numFmtId="43" fontId="48" fillId="0" borderId="0" applyFont="0" applyFill="0" applyBorder="0" applyAlignment="0" applyProtection="0"/>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81" fillId="61" borderId="101" applyNumberFormat="0" applyAlignment="0" applyProtection="0">
      <alignment vertical="center"/>
    </xf>
    <xf numFmtId="0" fontId="112" fillId="16" borderId="88" applyNumberFormat="0" applyAlignment="0" applyProtection="0">
      <alignment vertical="center"/>
    </xf>
    <xf numFmtId="0" fontId="81" fillId="61" borderId="101" applyNumberFormat="0" applyAlignment="0" applyProtection="0">
      <alignment vertical="center"/>
    </xf>
    <xf numFmtId="0" fontId="81" fillId="61" borderId="101" applyNumberFormat="0" applyAlignment="0" applyProtection="0">
      <alignment vertical="center"/>
    </xf>
    <xf numFmtId="0" fontId="112" fillId="16" borderId="88" applyNumberFormat="0" applyAlignment="0" applyProtection="0">
      <alignment vertical="center"/>
    </xf>
    <xf numFmtId="0" fontId="81" fillId="61" borderId="101"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81" fillId="61" borderId="101" applyNumberFormat="0" applyAlignment="0" applyProtection="0">
      <alignment vertical="center"/>
    </xf>
    <xf numFmtId="0" fontId="112" fillId="16" borderId="88" applyNumberFormat="0" applyAlignment="0" applyProtection="0">
      <alignment vertical="center"/>
    </xf>
    <xf numFmtId="0" fontId="81" fillId="61" borderId="101" applyNumberFormat="0" applyAlignment="0" applyProtection="0">
      <alignment vertical="center"/>
    </xf>
    <xf numFmtId="0" fontId="81" fillId="61" borderId="101"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0" fontId="112" fillId="16" borderId="88" applyNumberFormat="0" applyAlignment="0" applyProtection="0">
      <alignment vertical="center"/>
    </xf>
    <xf numFmtId="3" fontId="45" fillId="0" borderId="0" applyFont="0" applyFill="0" applyBorder="0" applyAlignment="0" applyProtection="0"/>
    <xf numFmtId="221" fontId="45" fillId="8" borderId="0" applyFill="0" applyBorder="0" applyProtection="0">
      <alignment horizontal="right"/>
    </xf>
    <xf numFmtId="0" fontId="45" fillId="0" borderId="0" applyFont="0" applyFill="0" applyBorder="0" applyAlignment="0" applyProtection="0"/>
    <xf numFmtId="42" fontId="3" fillId="0" borderId="0" applyFont="0" applyFill="0" applyBorder="0" applyAlignment="0" applyProtection="0">
      <alignment vertical="center"/>
    </xf>
    <xf numFmtId="42" fontId="3" fillId="0" borderId="0" applyFont="0" applyFill="0" applyBorder="0" applyAlignment="0" applyProtection="0">
      <alignment vertical="center"/>
    </xf>
    <xf numFmtId="10" fontId="91" fillId="0" borderId="0" applyFont="0" applyFill="0" applyBorder="0" applyAlignment="0" applyProtection="0"/>
    <xf numFmtId="0" fontId="3" fillId="0" borderId="24"/>
    <xf numFmtId="0" fontId="3" fillId="0" borderId="24"/>
    <xf numFmtId="0" fontId="3" fillId="0" borderId="24"/>
    <xf numFmtId="0" fontId="3" fillId="0" borderId="24"/>
    <xf numFmtId="0" fontId="3" fillId="0" borderId="24"/>
    <xf numFmtId="0" fontId="3" fillId="0" borderId="24"/>
    <xf numFmtId="0" fontId="3" fillId="0" borderId="24"/>
    <xf numFmtId="0" fontId="3" fillId="0" borderId="24"/>
    <xf numFmtId="0" fontId="3" fillId="0" borderId="24"/>
    <xf numFmtId="0" fontId="3" fillId="0" borderId="24"/>
    <xf numFmtId="0" fontId="3" fillId="0" borderId="24"/>
    <xf numFmtId="0" fontId="3" fillId="0" borderId="24"/>
    <xf numFmtId="0" fontId="3" fillId="0" borderId="24"/>
    <xf numFmtId="0" fontId="3" fillId="0" borderId="24"/>
    <xf numFmtId="0" fontId="3" fillId="0" borderId="0"/>
    <xf numFmtId="0" fontId="3" fillId="0" borderId="0"/>
    <xf numFmtId="0" fontId="3" fillId="0" borderId="0"/>
    <xf numFmtId="0" fontId="50" fillId="0" borderId="0">
      <alignment vertical="center"/>
    </xf>
    <xf numFmtId="0" fontId="1" fillId="0" borderId="0">
      <alignment vertical="center"/>
    </xf>
    <xf numFmtId="0" fontId="5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xf numFmtId="0" fontId="50" fillId="0" borderId="0">
      <alignment vertical="center"/>
    </xf>
    <xf numFmtId="0" fontId="3" fillId="0" borderId="0"/>
    <xf numFmtId="0" fontId="50" fillId="0" borderId="0">
      <alignment vertical="center"/>
    </xf>
    <xf numFmtId="0" fontId="3" fillId="0" borderId="0"/>
    <xf numFmtId="0" fontId="50" fillId="0" borderId="0">
      <alignment vertical="center"/>
    </xf>
    <xf numFmtId="0" fontId="3" fillId="0" borderId="0"/>
    <xf numFmtId="0" fontId="50" fillId="0" borderId="0">
      <alignment vertical="center"/>
    </xf>
    <xf numFmtId="0" fontId="3" fillId="0" borderId="0"/>
    <xf numFmtId="0" fontId="50" fillId="0" borderId="0">
      <alignment vertical="center"/>
    </xf>
    <xf numFmtId="0" fontId="3" fillId="0" borderId="0"/>
    <xf numFmtId="0" fontId="50" fillId="0" borderId="0">
      <alignment vertical="center"/>
    </xf>
    <xf numFmtId="0" fontId="3" fillId="0" borderId="0"/>
    <xf numFmtId="0" fontId="3" fillId="0" borderId="0"/>
    <xf numFmtId="0" fontId="3" fillId="0" borderId="0"/>
    <xf numFmtId="0" fontId="3" fillId="0" borderId="0"/>
    <xf numFmtId="0" fontId="50" fillId="0" borderId="0">
      <alignment vertical="center"/>
    </xf>
    <xf numFmtId="0" fontId="50" fillId="0" borderId="0">
      <alignment vertical="center"/>
    </xf>
    <xf numFmtId="0" fontId="50" fillId="0" borderId="0">
      <alignment vertical="center"/>
    </xf>
    <xf numFmtId="0" fontId="49" fillId="0" borderId="0">
      <alignment vertical="center"/>
    </xf>
    <xf numFmtId="0" fontId="49" fillId="0" borderId="0">
      <alignment vertical="center"/>
    </xf>
    <xf numFmtId="0" fontId="49" fillId="0" borderId="0">
      <alignment vertical="center"/>
    </xf>
    <xf numFmtId="0" fontId="3" fillId="0" borderId="0"/>
    <xf numFmtId="0" fontId="3" fillId="0" borderId="0"/>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3" fillId="0" borderId="0"/>
    <xf numFmtId="0" fontId="49" fillId="0" borderId="0">
      <alignment vertical="center"/>
    </xf>
    <xf numFmtId="0" fontId="3" fillId="0" borderId="0"/>
    <xf numFmtId="0" fontId="49" fillId="0" borderId="0">
      <alignment vertical="center"/>
    </xf>
    <xf numFmtId="0" fontId="49" fillId="0" borderId="0">
      <alignment vertical="center"/>
    </xf>
    <xf numFmtId="0" fontId="49" fillId="0" borderId="0">
      <alignment vertical="center"/>
    </xf>
    <xf numFmtId="0" fontId="3" fillId="0" borderId="0"/>
    <xf numFmtId="0" fontId="49" fillId="0" borderId="0">
      <alignment vertical="center"/>
    </xf>
    <xf numFmtId="0" fontId="49" fillId="0" borderId="0">
      <alignment vertical="center"/>
    </xf>
    <xf numFmtId="0" fontId="3" fillId="0" borderId="0"/>
    <xf numFmtId="0" fontId="49" fillId="0" borderId="0">
      <alignment vertical="center"/>
    </xf>
    <xf numFmtId="0" fontId="49" fillId="0" borderId="0">
      <alignment vertical="center"/>
    </xf>
    <xf numFmtId="0" fontId="49" fillId="0" borderId="0">
      <alignment vertical="center"/>
    </xf>
    <xf numFmtId="0" fontId="3" fillId="0" borderId="0"/>
    <xf numFmtId="0" fontId="3" fillId="0" borderId="0"/>
    <xf numFmtId="0" fontId="4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xf numFmtId="0" fontId="3" fillId="0" borderId="0"/>
    <xf numFmtId="0" fontId="3" fillId="0" borderId="0"/>
    <xf numFmtId="0" fontId="3" fillId="0" borderId="0"/>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1" fillId="0" borderId="0">
      <alignment vertical="center"/>
    </xf>
    <xf numFmtId="0" fontId="3" fillId="0" borderId="0"/>
    <xf numFmtId="0" fontId="113" fillId="0" borderId="0" applyFill="0" applyAlignment="0"/>
    <xf numFmtId="0" fontId="113" fillId="0" borderId="0" applyFill="0" applyAlignment="0"/>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41" fillId="0" borderId="0">
      <alignment vertical="center"/>
    </xf>
    <xf numFmtId="0" fontId="49" fillId="0" borderId="0">
      <alignment vertical="center"/>
    </xf>
    <xf numFmtId="0" fontId="50" fillId="0" borderId="0">
      <alignment vertical="center"/>
    </xf>
    <xf numFmtId="0" fontId="50" fillId="0" borderId="0">
      <alignment vertical="center"/>
    </xf>
    <xf numFmtId="0" fontId="3" fillId="0" borderId="0"/>
    <xf numFmtId="0" fontId="50" fillId="0" borderId="0">
      <alignment vertical="center"/>
    </xf>
    <xf numFmtId="0" fontId="1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0" fillId="0" borderId="0">
      <alignment vertical="center"/>
    </xf>
    <xf numFmtId="0" fontId="1" fillId="0" borderId="0">
      <alignment vertical="center"/>
    </xf>
    <xf numFmtId="0" fontId="50" fillId="0" borderId="0">
      <alignment vertical="center"/>
    </xf>
    <xf numFmtId="0" fontId="3" fillId="0" borderId="0"/>
    <xf numFmtId="0" fontId="3" fillId="0" borderId="0"/>
    <xf numFmtId="0" fontId="3" fillId="0" borderId="0"/>
    <xf numFmtId="0" fontId="50" fillId="0" borderId="0">
      <alignment vertical="center"/>
    </xf>
    <xf numFmtId="0" fontId="50" fillId="0" borderId="0">
      <alignment vertical="center"/>
    </xf>
    <xf numFmtId="0" fontId="50" fillId="0" borderId="0">
      <alignment vertical="center"/>
    </xf>
    <xf numFmtId="0" fontId="3" fillId="0" borderId="0"/>
    <xf numFmtId="0" fontId="3" fillId="0" borderId="0"/>
    <xf numFmtId="0" fontId="3" fillId="0" borderId="0"/>
    <xf numFmtId="0" fontId="50" fillId="0" borderId="0">
      <alignment vertical="center"/>
    </xf>
    <xf numFmtId="0" fontId="3" fillId="0" borderId="0"/>
    <xf numFmtId="0" fontId="3" fillId="0" borderId="0"/>
    <xf numFmtId="0" fontId="3" fillId="0" borderId="0"/>
    <xf numFmtId="0" fontId="3" fillId="0" borderId="0"/>
    <xf numFmtId="0" fontId="3" fillId="0" borderId="0"/>
    <xf numFmtId="5" fontId="3" fillId="0" borderId="0" applyBorder="0"/>
    <xf numFmtId="0" fontId="91" fillId="0" borderId="103" applyNumberFormat="0" applyFont="0" applyFill="0" applyAlignment="0" applyProtection="0"/>
    <xf numFmtId="222" fontId="48" fillId="0" borderId="0" applyFont="0" applyFill="0" applyBorder="0" applyAlignment="0" applyProtection="0"/>
    <xf numFmtId="223" fontId="48" fillId="0" borderId="0" applyFont="0" applyFill="0" applyBorder="0" applyAlignment="0" applyProtection="0"/>
    <xf numFmtId="224" fontId="3" fillId="0" borderId="0" applyFont="0" applyFill="0" applyBorder="0" applyAlignment="0" applyProtection="0"/>
    <xf numFmtId="225" fontId="91" fillId="0" borderId="0" applyFont="0" applyFill="0" applyBorder="0" applyAlignment="0" applyProtection="0"/>
    <xf numFmtId="41" fontId="43" fillId="0" borderId="0">
      <alignment vertical="center"/>
    </xf>
    <xf numFmtId="41" fontId="3" fillId="0" borderId="0" applyFont="0" applyFill="0" applyBorder="0" applyAlignment="0" applyProtection="0">
      <alignment vertical="center"/>
    </xf>
    <xf numFmtId="0" fontId="130" fillId="0" borderId="0" applyNumberFormat="0" applyFill="0" applyBorder="0" applyAlignment="0" applyProtection="0">
      <alignment vertical="center"/>
    </xf>
  </cellStyleXfs>
  <cellXfs count="818">
    <xf numFmtId="0" fontId="0" fillId="0" borderId="0" xfId="0">
      <alignment vertical="center"/>
    </xf>
    <xf numFmtId="0" fontId="5" fillId="0" borderId="0" xfId="0" applyFont="1">
      <alignment vertical="center"/>
    </xf>
    <xf numFmtId="0" fontId="5" fillId="0" borderId="0" xfId="0" applyFont="1" applyFill="1">
      <alignment vertical="center"/>
    </xf>
    <xf numFmtId="0" fontId="6" fillId="0" borderId="0" xfId="0" applyFont="1">
      <alignment vertical="center"/>
    </xf>
    <xf numFmtId="0" fontId="8" fillId="0" borderId="0" xfId="0" applyFont="1" applyFill="1">
      <alignment vertical="center"/>
    </xf>
    <xf numFmtId="0" fontId="6" fillId="0" borderId="0" xfId="0" applyFont="1" applyFill="1">
      <alignment vertical="center"/>
    </xf>
    <xf numFmtId="0" fontId="9" fillId="0" borderId="0" xfId="0" applyFont="1">
      <alignment vertical="center"/>
    </xf>
    <xf numFmtId="0" fontId="9" fillId="0" borderId="0" xfId="0" applyFont="1" applyFill="1">
      <alignment vertical="center"/>
    </xf>
    <xf numFmtId="0" fontId="5" fillId="0" borderId="0" xfId="0" applyFont="1" applyBorder="1">
      <alignment vertical="center"/>
    </xf>
    <xf numFmtId="179" fontId="7" fillId="0" borderId="0" xfId="2" applyNumberFormat="1" applyFont="1" applyAlignment="1">
      <alignment horizontal="center" vertical="center"/>
    </xf>
    <xf numFmtId="179" fontId="7" fillId="0" borderId="0" xfId="2" applyNumberFormat="1" applyFont="1" applyAlignment="1">
      <alignment horizontal="center" vertical="center" wrapText="1"/>
    </xf>
    <xf numFmtId="186" fontId="9" fillId="0" borderId="0" xfId="0" applyNumberFormat="1" applyFont="1" applyAlignment="1">
      <alignment horizontal="center" vertical="center"/>
    </xf>
    <xf numFmtId="186" fontId="5" fillId="0" borderId="0" xfId="0" applyNumberFormat="1" applyFont="1" applyAlignment="1">
      <alignment horizontal="center" vertical="center"/>
    </xf>
    <xf numFmtId="179" fontId="6" fillId="0" borderId="0" xfId="2" applyNumberFormat="1" applyFont="1">
      <alignment vertical="center"/>
    </xf>
    <xf numFmtId="179" fontId="5" fillId="0" borderId="0" xfId="2" applyNumberFormat="1" applyFont="1">
      <alignment vertical="center"/>
    </xf>
    <xf numFmtId="179" fontId="9" fillId="0" borderId="0" xfId="2" applyNumberFormat="1" applyFont="1">
      <alignment vertical="center"/>
    </xf>
    <xf numFmtId="0" fontId="11" fillId="0" borderId="0" xfId="0" applyFont="1" applyFill="1" applyAlignment="1">
      <alignment horizontal="center" vertical="center"/>
    </xf>
    <xf numFmtId="0" fontId="12" fillId="0" borderId="0" xfId="0" applyFont="1">
      <alignment vertical="center"/>
    </xf>
    <xf numFmtId="0" fontId="13" fillId="0" borderId="0" xfId="0" applyFont="1">
      <alignment vertical="center"/>
    </xf>
    <xf numFmtId="179" fontId="15" fillId="0" borderId="0" xfId="2" applyNumberFormat="1" applyFont="1" applyBorder="1" applyAlignment="1">
      <alignment horizontal="center" vertical="center" wrapText="1"/>
    </xf>
    <xf numFmtId="179" fontId="16" fillId="0" borderId="0" xfId="2" applyNumberFormat="1" applyFont="1" applyAlignment="1">
      <alignment horizontal="center" vertical="center" wrapText="1"/>
    </xf>
    <xf numFmtId="179" fontId="16" fillId="0" borderId="0" xfId="2" applyNumberFormat="1" applyFont="1" applyAlignment="1">
      <alignment horizontal="center" vertical="center"/>
    </xf>
    <xf numFmtId="41" fontId="16" fillId="0" borderId="0" xfId="2" applyFont="1" applyAlignment="1">
      <alignment horizontal="center" vertical="center"/>
    </xf>
    <xf numFmtId="41" fontId="16" fillId="0" borderId="0" xfId="2" applyFont="1" applyAlignment="1">
      <alignment horizontal="center" vertical="center" wrapText="1"/>
    </xf>
    <xf numFmtId="0" fontId="13" fillId="0" borderId="0" xfId="0" applyFont="1" applyFill="1">
      <alignment vertical="center"/>
    </xf>
    <xf numFmtId="179" fontId="13" fillId="0" borderId="0" xfId="2" applyNumberFormat="1" applyFont="1" applyFill="1">
      <alignment vertical="center"/>
    </xf>
    <xf numFmtId="0" fontId="12" fillId="0" borderId="0" xfId="0" applyFont="1" applyFill="1" applyAlignment="1">
      <alignment horizontal="center" vertical="center"/>
    </xf>
    <xf numFmtId="0" fontId="12" fillId="0" borderId="0" xfId="0" applyFont="1" applyFill="1">
      <alignment vertical="center"/>
    </xf>
    <xf numFmtId="0" fontId="15" fillId="0" borderId="0" xfId="0" applyFont="1">
      <alignment vertical="center"/>
    </xf>
    <xf numFmtId="0" fontId="21" fillId="0" borderId="0" xfId="0" applyFont="1">
      <alignment vertical="center"/>
    </xf>
    <xf numFmtId="0" fontId="21" fillId="0" borderId="0" xfId="0" applyFont="1" applyFill="1">
      <alignment vertical="center"/>
    </xf>
    <xf numFmtId="0" fontId="15" fillId="0" borderId="0" xfId="0" applyFont="1" applyFill="1">
      <alignment vertical="center"/>
    </xf>
    <xf numFmtId="9" fontId="21" fillId="0" borderId="0" xfId="1" applyFont="1" applyFill="1">
      <alignment vertical="center"/>
    </xf>
    <xf numFmtId="179" fontId="21" fillId="0" borderId="0" xfId="2" applyNumberFormat="1" applyFont="1" applyFill="1">
      <alignment vertical="center"/>
    </xf>
    <xf numFmtId="0" fontId="14" fillId="0" borderId="0" xfId="0" applyFont="1" applyFill="1">
      <alignment vertical="center"/>
    </xf>
    <xf numFmtId="9" fontId="13" fillId="0" borderId="0" xfId="1" applyFont="1" applyFill="1">
      <alignment vertical="center"/>
    </xf>
    <xf numFmtId="9" fontId="12" fillId="0" borderId="0" xfId="1" applyFont="1">
      <alignment vertical="center"/>
    </xf>
    <xf numFmtId="179" fontId="12" fillId="0" borderId="0" xfId="2" applyNumberFormat="1" applyFont="1">
      <alignment vertical="center"/>
    </xf>
    <xf numFmtId="0" fontId="12" fillId="0" borderId="0" xfId="0" applyFont="1" applyBorder="1">
      <alignment vertical="center"/>
    </xf>
    <xf numFmtId="9" fontId="12" fillId="0" borderId="0" xfId="1" applyFont="1" applyBorder="1">
      <alignment vertical="center"/>
    </xf>
    <xf numFmtId="179" fontId="12" fillId="0" borderId="0" xfId="2" applyNumberFormat="1" applyFont="1" applyBorder="1">
      <alignment vertical="center"/>
    </xf>
    <xf numFmtId="0" fontId="12" fillId="0" borderId="0" xfId="0" applyFont="1" applyAlignment="1">
      <alignment horizontal="center" vertical="center"/>
    </xf>
    <xf numFmtId="179" fontId="21" fillId="0" borderId="0" xfId="2" applyNumberFormat="1" applyFont="1">
      <alignment vertical="center"/>
    </xf>
    <xf numFmtId="0" fontId="15" fillId="0" borderId="0" xfId="0" applyFont="1" applyAlignment="1">
      <alignment horizontal="left" vertical="center"/>
    </xf>
    <xf numFmtId="186" fontId="21" fillId="0" borderId="0" xfId="0" applyNumberFormat="1" applyFont="1" applyAlignment="1">
      <alignment horizontal="center" vertical="center"/>
    </xf>
    <xf numFmtId="10" fontId="13" fillId="2" borderId="1" xfId="1" applyNumberFormat="1" applyFont="1" applyFill="1" applyBorder="1" applyAlignment="1">
      <alignment horizontal="center" vertical="center"/>
    </xf>
    <xf numFmtId="10" fontId="13" fillId="2" borderId="2" xfId="1" applyNumberFormat="1" applyFont="1" applyFill="1" applyBorder="1" applyAlignment="1">
      <alignment horizontal="center" vertical="center"/>
    </xf>
    <xf numFmtId="10" fontId="13" fillId="2" borderId="3" xfId="1" applyNumberFormat="1" applyFont="1" applyFill="1" applyBorder="1" applyAlignment="1">
      <alignment horizontal="center" vertical="center"/>
    </xf>
    <xf numFmtId="10" fontId="13" fillId="2" borderId="4" xfId="1" applyNumberFormat="1" applyFont="1" applyFill="1" applyBorder="1" applyAlignment="1">
      <alignment horizontal="center" vertical="center"/>
    </xf>
    <xf numFmtId="10" fontId="13" fillId="2" borderId="5" xfId="1" applyNumberFormat="1" applyFont="1" applyFill="1" applyBorder="1" applyAlignment="1">
      <alignment horizontal="center" vertical="center"/>
    </xf>
    <xf numFmtId="10" fontId="13" fillId="2" borderId="6" xfId="1" applyNumberFormat="1" applyFont="1" applyFill="1" applyBorder="1" applyAlignment="1">
      <alignment horizontal="center" vertical="center"/>
    </xf>
    <xf numFmtId="10" fontId="13" fillId="2" borderId="7" xfId="1" applyNumberFormat="1" applyFont="1" applyFill="1" applyBorder="1" applyAlignment="1">
      <alignment horizontal="center" vertical="center"/>
    </xf>
    <xf numFmtId="10" fontId="13" fillId="2" borderId="8" xfId="1" applyNumberFormat="1" applyFont="1" applyFill="1" applyBorder="1" applyAlignment="1">
      <alignment horizontal="center" vertical="center"/>
    </xf>
    <xf numFmtId="10" fontId="13" fillId="2" borderId="9" xfId="1" applyNumberFormat="1" applyFont="1" applyFill="1" applyBorder="1" applyAlignment="1">
      <alignment horizontal="center" vertical="center"/>
    </xf>
    <xf numFmtId="0" fontId="14" fillId="0" borderId="0" xfId="0" applyFont="1">
      <alignment vertical="center"/>
    </xf>
    <xf numFmtId="10" fontId="21" fillId="0" borderId="0" xfId="1" applyNumberFormat="1" applyFont="1" applyAlignment="1">
      <alignment horizontal="center" vertical="center"/>
    </xf>
    <xf numFmtId="0" fontId="22" fillId="0" borderId="0" xfId="0" applyFont="1" applyFill="1" applyBorder="1" applyAlignment="1">
      <alignment horizontal="center" vertical="center" wrapText="1"/>
    </xf>
    <xf numFmtId="0" fontId="13" fillId="0" borderId="0" xfId="0" applyFont="1" applyBorder="1">
      <alignment vertical="center"/>
    </xf>
    <xf numFmtId="0" fontId="11" fillId="0" borderId="0" xfId="0" applyFont="1">
      <alignment vertical="center"/>
    </xf>
    <xf numFmtId="0" fontId="13" fillId="0" borderId="10" xfId="0" applyFont="1" applyBorder="1" applyAlignment="1">
      <alignment horizontal="center" vertical="center"/>
    </xf>
    <xf numFmtId="0" fontId="25" fillId="0" borderId="0" xfId="2" applyNumberFormat="1" applyFont="1" applyFill="1" applyBorder="1" applyAlignment="1"/>
    <xf numFmtId="0" fontId="27" fillId="0" borderId="0" xfId="7" applyFont="1" applyBorder="1" applyAlignment="1">
      <alignment horizontal="center" vertical="center"/>
    </xf>
    <xf numFmtId="0" fontId="3" fillId="0" borderId="0" xfId="7" applyBorder="1" applyAlignment="1">
      <alignment vertical="center"/>
    </xf>
    <xf numFmtId="41" fontId="27" fillId="0" borderId="0" xfId="2" applyFont="1" applyFill="1" applyBorder="1" applyAlignment="1">
      <alignment horizontal="right" vertical="center"/>
    </xf>
    <xf numFmtId="177" fontId="27" fillId="0" borderId="0" xfId="7" applyNumberFormat="1" applyFont="1" applyBorder="1" applyAlignment="1">
      <alignment horizontal="center" vertical="center"/>
    </xf>
    <xf numFmtId="41" fontId="27" fillId="0" borderId="0" xfId="2" applyFont="1" applyBorder="1" applyAlignment="1">
      <alignment horizontal="right" vertical="center"/>
    </xf>
    <xf numFmtId="0" fontId="27" fillId="0" borderId="12" xfId="7" applyFont="1" applyBorder="1" applyAlignment="1">
      <alignment horizontal="center" vertical="center"/>
    </xf>
    <xf numFmtId="41" fontId="27" fillId="0" borderId="0" xfId="2" applyFont="1" applyBorder="1" applyAlignment="1">
      <alignment horizontal="center" vertical="center"/>
    </xf>
    <xf numFmtId="41" fontId="27" fillId="0" borderId="0" xfId="2" applyFont="1" applyFill="1" applyBorder="1" applyAlignment="1">
      <alignment horizontal="center" vertical="center"/>
    </xf>
    <xf numFmtId="0" fontId="27" fillId="0" borderId="0" xfId="7" applyFont="1" applyBorder="1" applyAlignment="1">
      <alignment vertical="center"/>
    </xf>
    <xf numFmtId="49" fontId="0" fillId="0" borderId="0" xfId="0" applyNumberFormat="1">
      <alignment vertical="center"/>
    </xf>
    <xf numFmtId="49" fontId="24" fillId="0" borderId="0" xfId="0" applyNumberFormat="1" applyFont="1">
      <alignment vertical="center"/>
    </xf>
    <xf numFmtId="49" fontId="29" fillId="0" borderId="0" xfId="0" applyNumberFormat="1" applyFont="1">
      <alignment vertical="center"/>
    </xf>
    <xf numFmtId="49" fontId="29" fillId="0" borderId="0" xfId="0" applyNumberFormat="1" applyFont="1" applyFill="1">
      <alignment vertical="center"/>
    </xf>
    <xf numFmtId="0" fontId="29" fillId="0" borderId="0" xfId="0" applyFont="1">
      <alignment vertical="center"/>
    </xf>
    <xf numFmtId="0" fontId="4" fillId="0" borderId="0" xfId="7" applyFont="1" applyFill="1" applyBorder="1" applyAlignment="1">
      <alignment horizontal="center" vertical="center"/>
    </xf>
    <xf numFmtId="41" fontId="26" fillId="0" borderId="0" xfId="2" applyFont="1" applyFill="1" applyBorder="1" applyAlignment="1">
      <alignment horizontal="center" vertical="center"/>
    </xf>
    <xf numFmtId="49" fontId="4" fillId="0" borderId="0" xfId="7" applyNumberFormat="1" applyFont="1" applyBorder="1" applyAlignment="1">
      <alignment vertical="center"/>
    </xf>
    <xf numFmtId="49" fontId="30" fillId="0" borderId="0" xfId="7" applyNumberFormat="1" applyFont="1" applyBorder="1" applyAlignment="1">
      <alignment vertical="center"/>
    </xf>
    <xf numFmtId="49" fontId="30" fillId="0" borderId="0" xfId="7" applyNumberFormat="1" applyFont="1" applyBorder="1" applyAlignment="1">
      <alignment horizontal="center" vertical="center"/>
    </xf>
    <xf numFmtId="49" fontId="30" fillId="0" borderId="0" xfId="2" applyNumberFormat="1" applyFont="1" applyBorder="1" applyAlignment="1">
      <alignment horizontal="right" vertical="center"/>
    </xf>
    <xf numFmtId="49" fontId="31" fillId="0" borderId="0" xfId="7" applyNumberFormat="1" applyFont="1" applyBorder="1" applyAlignment="1">
      <alignment vertical="center"/>
    </xf>
    <xf numFmtId="0" fontId="4" fillId="0" borderId="0" xfId="7" applyFont="1" applyFill="1" applyBorder="1" applyAlignment="1">
      <alignment vertical="center"/>
    </xf>
    <xf numFmtId="41" fontId="4" fillId="0" borderId="0" xfId="2" applyFont="1" applyFill="1" applyBorder="1" applyAlignment="1">
      <alignment horizontal="center" vertical="center"/>
    </xf>
    <xf numFmtId="189" fontId="28" fillId="0" borderId="0" xfId="2" applyNumberFormat="1" applyFont="1" applyFill="1" applyBorder="1" applyAlignment="1">
      <alignment horizontal="center" vertical="center"/>
    </xf>
    <xf numFmtId="189" fontId="28" fillId="0" borderId="0" xfId="2" applyNumberFormat="1" applyFont="1" applyFill="1" applyBorder="1" applyAlignment="1">
      <alignment vertical="center"/>
    </xf>
    <xf numFmtId="190" fontId="28" fillId="0" borderId="0" xfId="7" applyNumberFormat="1" applyFont="1" applyBorder="1" applyAlignment="1">
      <alignment horizontal="center" vertical="center"/>
    </xf>
    <xf numFmtId="49" fontId="29" fillId="0" borderId="0" xfId="7" applyNumberFormat="1" applyFont="1" applyBorder="1" applyAlignment="1">
      <alignment vertical="center"/>
    </xf>
    <xf numFmtId="0" fontId="20" fillId="0" borderId="0" xfId="0" applyFont="1">
      <alignment vertical="center"/>
    </xf>
    <xf numFmtId="49" fontId="29" fillId="0" borderId="0" xfId="7" applyNumberFormat="1" applyFont="1" applyBorder="1" applyAlignment="1">
      <alignment horizontal="right" vertical="center"/>
    </xf>
    <xf numFmtId="0" fontId="31" fillId="0" borderId="0" xfId="7" applyFont="1" applyBorder="1" applyAlignment="1">
      <alignment horizontal="center" vertical="center" wrapText="1"/>
    </xf>
    <xf numFmtId="0" fontId="30" fillId="0" borderId="0" xfId="7" applyFont="1" applyBorder="1" applyAlignment="1">
      <alignment horizontal="center" vertical="top" wrapText="1"/>
    </xf>
    <xf numFmtId="0" fontId="30" fillId="2" borderId="10" xfId="7" applyFont="1" applyFill="1" applyBorder="1" applyAlignment="1">
      <alignment vertical="center" wrapText="1"/>
    </xf>
    <xf numFmtId="0" fontId="30" fillId="0" borderId="0" xfId="7" applyFont="1" applyBorder="1" applyAlignment="1">
      <alignment horizontal="center" vertical="center"/>
    </xf>
    <xf numFmtId="0" fontId="30" fillId="0" borderId="0" xfId="7" applyFont="1" applyBorder="1" applyAlignment="1">
      <alignment vertical="center"/>
    </xf>
    <xf numFmtId="41" fontId="30" fillId="0" borderId="0" xfId="2" applyFont="1" applyBorder="1" applyAlignment="1">
      <alignment horizontal="right" vertical="center"/>
    </xf>
    <xf numFmtId="177" fontId="30" fillId="0" borderId="0" xfId="7" applyNumberFormat="1" applyFont="1" applyBorder="1" applyAlignment="1">
      <alignment horizontal="center" vertical="center"/>
    </xf>
    <xf numFmtId="0" fontId="30" fillId="2" borderId="10" xfId="7" applyFont="1" applyFill="1" applyBorder="1" applyAlignment="1">
      <alignment horizontal="center" vertical="center" wrapText="1"/>
    </xf>
    <xf numFmtId="0" fontId="31" fillId="0" borderId="0" xfId="2" applyNumberFormat="1" applyFont="1" applyFill="1" applyBorder="1" applyAlignment="1">
      <alignment vertical="center" wrapText="1"/>
    </xf>
    <xf numFmtId="41" fontId="30" fillId="0" borderId="0" xfId="2" applyFont="1" applyFill="1" applyBorder="1" applyAlignment="1">
      <alignment wrapText="1"/>
    </xf>
    <xf numFmtId="0" fontId="30" fillId="0" borderId="0" xfId="2" applyNumberFormat="1" applyFont="1" applyFill="1" applyBorder="1" applyAlignment="1">
      <alignment wrapText="1"/>
    </xf>
    <xf numFmtId="0" fontId="30" fillId="0" borderId="0" xfId="7" applyFont="1" applyBorder="1" applyAlignment="1">
      <alignment horizontal="left" vertical="top" wrapText="1"/>
    </xf>
    <xf numFmtId="177" fontId="30" fillId="0" borderId="0" xfId="7" applyNumberFormat="1" applyFont="1" applyBorder="1" applyAlignment="1">
      <alignment horizontal="left" vertical="top" wrapText="1"/>
    </xf>
    <xf numFmtId="41" fontId="30" fillId="0" borderId="0" xfId="2" applyFont="1" applyFill="1" applyBorder="1" applyAlignment="1">
      <alignment horizontal="center" vertical="center"/>
    </xf>
    <xf numFmtId="41" fontId="30" fillId="0" borderId="0" xfId="2" applyFont="1" applyFill="1" applyBorder="1" applyAlignment="1">
      <alignment horizontal="right" vertical="center"/>
    </xf>
    <xf numFmtId="41" fontId="30" fillId="0" borderId="0" xfId="2" applyFont="1" applyBorder="1" applyAlignment="1">
      <alignment horizontal="center" vertical="center"/>
    </xf>
    <xf numFmtId="14" fontId="30" fillId="2" borderId="10" xfId="7" applyNumberFormat="1" applyFont="1" applyFill="1" applyBorder="1" applyAlignment="1" applyProtection="1">
      <alignment horizontal="center" vertical="center" wrapText="1"/>
      <protection locked="0"/>
    </xf>
    <xf numFmtId="0" fontId="34" fillId="0" borderId="0" xfId="0" applyFont="1">
      <alignment vertical="center"/>
    </xf>
    <xf numFmtId="0" fontId="35" fillId="0" borderId="0" xfId="0" applyFont="1">
      <alignment vertical="center"/>
    </xf>
    <xf numFmtId="0" fontId="36" fillId="0" borderId="0" xfId="0" applyFont="1">
      <alignment vertical="center"/>
    </xf>
    <xf numFmtId="179" fontId="36" fillId="0" borderId="0" xfId="2" applyNumberFormat="1" applyFont="1">
      <alignment vertical="center"/>
    </xf>
    <xf numFmtId="0" fontId="16" fillId="0" borderId="0" xfId="0" applyFont="1">
      <alignment vertical="center"/>
    </xf>
    <xf numFmtId="0" fontId="7" fillId="0" borderId="0" xfId="0" applyFont="1">
      <alignment vertical="center"/>
    </xf>
    <xf numFmtId="179" fontId="7" fillId="0" borderId="0" xfId="2" applyNumberFormat="1" applyFont="1">
      <alignment vertical="center"/>
    </xf>
    <xf numFmtId="185" fontId="30" fillId="0" borderId="0" xfId="7" applyNumberFormat="1" applyFont="1" applyBorder="1" applyAlignment="1">
      <alignment horizontal="center" vertical="center"/>
    </xf>
    <xf numFmtId="0" fontId="16" fillId="0" borderId="0" xfId="0" applyFont="1" applyBorder="1" applyAlignment="1">
      <alignment horizontal="left" vertical="center" wrapText="1"/>
    </xf>
    <xf numFmtId="10" fontId="13" fillId="0" borderId="10" xfId="0" applyNumberFormat="1" applyFont="1" applyFill="1" applyBorder="1" applyAlignment="1">
      <alignment vertical="center"/>
    </xf>
    <xf numFmtId="0" fontId="30" fillId="0" borderId="0" xfId="7" applyFont="1" applyBorder="1" applyAlignment="1">
      <alignment horizontal="center" vertical="top"/>
    </xf>
    <xf numFmtId="0" fontId="25" fillId="0" borderId="0" xfId="2" applyNumberFormat="1" applyFont="1" applyFill="1" applyBorder="1" applyAlignment="1">
      <alignment horizontal="center"/>
    </xf>
    <xf numFmtId="0" fontId="12" fillId="0" borderId="0" xfId="0" applyFont="1" applyAlignment="1">
      <alignment vertical="center" wrapText="1"/>
    </xf>
    <xf numFmtId="0" fontId="18" fillId="0" borderId="0" xfId="0" applyFont="1" applyFill="1" applyAlignment="1">
      <alignment vertical="center"/>
    </xf>
    <xf numFmtId="0" fontId="19" fillId="0" borderId="0" xfId="0" applyFont="1">
      <alignment vertical="center"/>
    </xf>
    <xf numFmtId="0" fontId="18" fillId="0" borderId="10" xfId="0" applyFont="1" applyFill="1" applyBorder="1" applyAlignment="1">
      <alignment horizontal="center" vertical="center"/>
    </xf>
    <xf numFmtId="9" fontId="18" fillId="0" borderId="10" xfId="1" applyFont="1" applyFill="1" applyBorder="1" applyAlignment="1">
      <alignment horizontal="center" vertical="center"/>
    </xf>
    <xf numFmtId="0" fontId="24" fillId="0" borderId="0" xfId="2" applyNumberFormat="1" applyFont="1" applyFill="1" applyBorder="1" applyAlignment="1">
      <alignment vertical="center"/>
    </xf>
    <xf numFmtId="0" fontId="24" fillId="0" borderId="0" xfId="2" applyNumberFormat="1" applyFont="1" applyFill="1" applyBorder="1" applyAlignment="1">
      <alignment horizontal="center" vertical="center"/>
    </xf>
    <xf numFmtId="49" fontId="30" fillId="0" borderId="0" xfId="2" applyNumberFormat="1" applyFont="1" applyBorder="1" applyAlignment="1">
      <alignment horizontal="center" vertical="center"/>
    </xf>
    <xf numFmtId="0" fontId="13" fillId="4" borderId="30" xfId="0" applyFont="1" applyFill="1" applyBorder="1" applyAlignment="1">
      <alignment horizontal="center" vertical="center"/>
    </xf>
    <xf numFmtId="9" fontId="13" fillId="4" borderId="31" xfId="1" applyFont="1" applyFill="1" applyBorder="1" applyAlignment="1">
      <alignment horizontal="center" vertical="center"/>
    </xf>
    <xf numFmtId="0" fontId="37" fillId="4" borderId="43" xfId="0" applyFont="1" applyFill="1" applyBorder="1" applyAlignment="1">
      <alignment horizontal="center" vertical="center" wrapText="1"/>
    </xf>
    <xf numFmtId="0" fontId="31" fillId="4" borderId="44" xfId="7" applyFont="1" applyFill="1" applyBorder="1" applyAlignment="1">
      <alignment horizontal="center" vertical="center" wrapText="1"/>
    </xf>
    <xf numFmtId="0" fontId="31" fillId="4" borderId="26" xfId="7" applyFont="1" applyFill="1" applyBorder="1" applyAlignment="1">
      <alignment horizontal="center" vertical="center" wrapText="1"/>
    </xf>
    <xf numFmtId="0" fontId="31" fillId="4" borderId="45" xfId="7" applyFont="1" applyFill="1" applyBorder="1" applyAlignment="1">
      <alignment horizontal="center" vertical="center" wrapText="1"/>
    </xf>
    <xf numFmtId="49" fontId="31" fillId="4" borderId="45" xfId="7" applyNumberFormat="1" applyFont="1" applyFill="1" applyBorder="1" applyAlignment="1">
      <alignment horizontal="center" vertical="center" wrapText="1"/>
    </xf>
    <xf numFmtId="49" fontId="30" fillId="0" borderId="0" xfId="7" applyNumberFormat="1" applyFont="1" applyBorder="1" applyAlignment="1">
      <alignment horizontal="left" vertical="center" wrapText="1"/>
    </xf>
    <xf numFmtId="0" fontId="16" fillId="0" borderId="0" xfId="0" applyFont="1" applyAlignment="1">
      <alignment vertical="center"/>
    </xf>
    <xf numFmtId="0" fontId="12" fillId="0" borderId="0" xfId="0" applyFont="1" applyAlignment="1">
      <alignment vertical="center"/>
    </xf>
    <xf numFmtId="179" fontId="14" fillId="6" borderId="50" xfId="2" applyNumberFormat="1" applyFont="1" applyFill="1" applyBorder="1" applyAlignment="1">
      <alignment vertical="center"/>
    </xf>
    <xf numFmtId="9" fontId="13" fillId="2" borderId="11" xfId="1" applyFont="1" applyFill="1" applyBorder="1" applyAlignment="1">
      <alignment horizontal="center" vertical="center"/>
    </xf>
    <xf numFmtId="9" fontId="13" fillId="2" borderId="51" xfId="1" applyFont="1" applyFill="1" applyBorder="1" applyAlignment="1">
      <alignment horizontal="center" vertical="center"/>
    </xf>
    <xf numFmtId="0" fontId="30" fillId="2" borderId="10" xfId="0" applyFont="1" applyFill="1" applyBorder="1" applyAlignment="1">
      <alignment horizontal="center" vertical="center" wrapText="1"/>
    </xf>
    <xf numFmtId="43" fontId="5" fillId="0" borderId="0" xfId="0" applyNumberFormat="1" applyFont="1">
      <alignment vertical="center"/>
    </xf>
    <xf numFmtId="0" fontId="30" fillId="2" borderId="10" xfId="7" applyFont="1" applyFill="1" applyBorder="1" applyAlignment="1">
      <alignment horizontal="left" vertical="center" wrapText="1"/>
    </xf>
    <xf numFmtId="189" fontId="30" fillId="7" borderId="57" xfId="2" applyNumberFormat="1" applyFont="1" applyFill="1" applyBorder="1" applyAlignment="1">
      <alignment horizontal="center" vertical="center" wrapText="1"/>
    </xf>
    <xf numFmtId="189" fontId="32" fillId="5" borderId="58" xfId="2" applyNumberFormat="1" applyFont="1" applyFill="1" applyBorder="1" applyAlignment="1">
      <alignment horizontal="right" vertical="center" wrapText="1"/>
    </xf>
    <xf numFmtId="190" fontId="38" fillId="5" borderId="58" xfId="7" applyNumberFormat="1" applyFont="1" applyFill="1" applyBorder="1" applyAlignment="1">
      <alignment vertical="center" wrapText="1"/>
    </xf>
    <xf numFmtId="0" fontId="30" fillId="0" borderId="59" xfId="7" applyFont="1" applyBorder="1" applyAlignment="1">
      <alignment horizontal="center" vertical="top" wrapText="1"/>
    </xf>
    <xf numFmtId="0" fontId="37" fillId="4" borderId="62" xfId="0" applyFont="1" applyFill="1" applyBorder="1" applyAlignment="1">
      <alignment horizontal="center" vertical="center" wrapText="1"/>
    </xf>
    <xf numFmtId="0" fontId="37" fillId="4" borderId="63" xfId="0" applyFont="1" applyFill="1" applyBorder="1" applyAlignment="1">
      <alignment horizontal="center" vertical="center" wrapText="1"/>
    </xf>
    <xf numFmtId="10" fontId="5" fillId="0" borderId="0" xfId="0" applyNumberFormat="1" applyFont="1">
      <alignment vertical="center"/>
    </xf>
    <xf numFmtId="10" fontId="0" fillId="0" borderId="0" xfId="0" applyNumberFormat="1">
      <alignment vertical="center"/>
    </xf>
    <xf numFmtId="0" fontId="13" fillId="4" borderId="23"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65" xfId="0" applyFont="1" applyFill="1" applyBorder="1" applyAlignment="1">
      <alignment horizontal="center" vertical="center" wrapText="1"/>
    </xf>
    <xf numFmtId="0" fontId="31" fillId="4" borderId="29" xfId="7" applyFont="1" applyFill="1" applyBorder="1" applyAlignment="1">
      <alignment horizontal="center" vertical="center" wrapText="1"/>
    </xf>
    <xf numFmtId="0" fontId="31" fillId="4" borderId="34" xfId="7" applyFont="1" applyFill="1" applyBorder="1" applyAlignment="1">
      <alignment horizontal="center" vertical="center" wrapText="1"/>
    </xf>
    <xf numFmtId="0" fontId="40" fillId="0" borderId="0" xfId="0" applyFont="1" applyAlignment="1">
      <alignment horizontal="center" vertical="center"/>
    </xf>
    <xf numFmtId="179" fontId="30" fillId="0" borderId="0" xfId="2" applyNumberFormat="1" applyFont="1" applyBorder="1" applyAlignment="1">
      <alignment horizontal="right" vertical="center"/>
    </xf>
    <xf numFmtId="189" fontId="13" fillId="0" borderId="20" xfId="2" applyNumberFormat="1" applyFont="1" applyFill="1" applyBorder="1">
      <alignment vertical="center"/>
    </xf>
    <xf numFmtId="41" fontId="13" fillId="2" borderId="10" xfId="2" applyNumberFormat="1" applyFont="1" applyFill="1" applyBorder="1">
      <alignment vertical="center"/>
    </xf>
    <xf numFmtId="192" fontId="13" fillId="0" borderId="10" xfId="2" applyNumberFormat="1" applyFont="1" applyFill="1" applyBorder="1">
      <alignment vertical="center"/>
    </xf>
    <xf numFmtId="177" fontId="13" fillId="0" borderId="10" xfId="0" applyNumberFormat="1" applyFont="1" applyFill="1" applyBorder="1" applyAlignment="1">
      <alignment vertical="center"/>
    </xf>
    <xf numFmtId="9" fontId="13" fillId="0" borderId="10" xfId="1" applyFont="1" applyFill="1" applyBorder="1" applyAlignment="1">
      <alignment horizontal="center" vertical="center"/>
    </xf>
    <xf numFmtId="179" fontId="13" fillId="0" borderId="69" xfId="2" applyNumberFormat="1" applyFont="1" applyFill="1" applyBorder="1">
      <alignment vertical="center"/>
    </xf>
    <xf numFmtId="189" fontId="13" fillId="0" borderId="25" xfId="2" applyNumberFormat="1" applyFont="1" applyFill="1" applyBorder="1">
      <alignment vertical="center"/>
    </xf>
    <xf numFmtId="0" fontId="31" fillId="0" borderId="0" xfId="7" applyFont="1" applyBorder="1" applyAlignment="1">
      <alignment horizontal="center" vertical="top" wrapText="1"/>
    </xf>
    <xf numFmtId="0" fontId="42" fillId="0" borderId="0" xfId="0" applyFont="1" applyAlignment="1">
      <alignment horizontal="center" vertical="top"/>
    </xf>
    <xf numFmtId="0" fontId="13" fillId="4" borderId="10" xfId="0" applyFont="1" applyFill="1" applyBorder="1" applyAlignment="1">
      <alignment horizontal="center" vertical="center"/>
    </xf>
    <xf numFmtId="179" fontId="13" fillId="0" borderId="21" xfId="2" applyNumberFormat="1" applyFont="1" applyFill="1" applyBorder="1">
      <alignment vertical="center"/>
    </xf>
    <xf numFmtId="189" fontId="13" fillId="0" borderId="21" xfId="2" applyNumberFormat="1" applyFont="1" applyFill="1" applyBorder="1">
      <alignment vertical="center"/>
    </xf>
    <xf numFmtId="184" fontId="13" fillId="0" borderId="10" xfId="2" applyNumberFormat="1" applyFont="1" applyFill="1" applyBorder="1">
      <alignment vertical="center"/>
    </xf>
    <xf numFmtId="183" fontId="13" fillId="0" borderId="10" xfId="0" applyNumberFormat="1" applyFont="1" applyBorder="1" applyAlignment="1">
      <alignment vertical="center"/>
    </xf>
    <xf numFmtId="0" fontId="13" fillId="4" borderId="10" xfId="0" applyFont="1" applyFill="1" applyBorder="1" applyAlignment="1">
      <alignment horizontal="center" vertical="center" wrapText="1"/>
    </xf>
    <xf numFmtId="179" fontId="13" fillId="0" borderId="10" xfId="2" applyNumberFormat="1" applyFont="1" applyFill="1" applyBorder="1">
      <alignment vertical="center"/>
    </xf>
    <xf numFmtId="187" fontId="13" fillId="0" borderId="10" xfId="2" applyNumberFormat="1" applyFont="1" applyFill="1" applyBorder="1">
      <alignment vertical="center"/>
    </xf>
    <xf numFmtId="0" fontId="44" fillId="9" borderId="10" xfId="13" applyNumberFormat="1" applyFont="1" applyFill="1" applyBorder="1" applyAlignment="1">
      <alignment horizontal="center" vertical="center"/>
    </xf>
    <xf numFmtId="0" fontId="44" fillId="9" borderId="10" xfId="13" applyNumberFormat="1" applyFont="1" applyFill="1" applyBorder="1" applyAlignment="1">
      <alignment horizontal="left" vertical="center" wrapText="1"/>
    </xf>
    <xf numFmtId="9" fontId="44" fillId="9" borderId="10" xfId="14" applyNumberFormat="1" applyFont="1" applyFill="1" applyBorder="1" applyAlignment="1">
      <alignment horizontal="center" vertical="center" wrapText="1"/>
    </xf>
    <xf numFmtId="185" fontId="44" fillId="9" borderId="10" xfId="13" applyNumberFormat="1" applyFont="1" applyFill="1" applyBorder="1" applyAlignment="1" applyProtection="1">
      <alignment horizontal="center" vertical="center" wrapText="1"/>
      <protection locked="0"/>
    </xf>
    <xf numFmtId="14" fontId="44" fillId="9" borderId="10" xfId="13" applyNumberFormat="1" applyFont="1" applyFill="1" applyBorder="1" applyAlignment="1" applyProtection="1">
      <alignment horizontal="center" vertical="center"/>
      <protection locked="0"/>
    </xf>
    <xf numFmtId="191" fontId="44" fillId="9" borderId="10" xfId="12" applyNumberFormat="1" applyFont="1" applyFill="1" applyBorder="1" applyAlignment="1">
      <alignment horizontal="center" vertical="center"/>
    </xf>
    <xf numFmtId="0" fontId="44" fillId="9" borderId="10" xfId="13" applyNumberFormat="1" applyFont="1" applyFill="1" applyBorder="1" applyAlignment="1">
      <alignment horizontal="center" vertical="top" wrapText="1"/>
    </xf>
    <xf numFmtId="0" fontId="44" fillId="9" borderId="10" xfId="13" applyNumberFormat="1" applyFont="1" applyFill="1" applyBorder="1" applyAlignment="1">
      <alignment vertical="top" wrapText="1"/>
    </xf>
    <xf numFmtId="0" fontId="44" fillId="9" borderId="10" xfId="13" applyNumberFormat="1" applyFont="1" applyFill="1" applyBorder="1" applyAlignment="1">
      <alignment horizontal="center" vertical="center" wrapText="1"/>
    </xf>
    <xf numFmtId="9" fontId="44" fillId="9" borderId="10" xfId="14" applyNumberFormat="1" applyFont="1" applyFill="1" applyBorder="1" applyAlignment="1">
      <alignment horizontal="center" vertical="top"/>
    </xf>
    <xf numFmtId="191" fontId="44" fillId="9" borderId="10" xfId="12" applyNumberFormat="1" applyFont="1" applyFill="1" applyBorder="1" applyAlignment="1">
      <alignment horizontal="center" vertical="top"/>
    </xf>
    <xf numFmtId="9" fontId="44" fillId="9" borderId="10" xfId="14" applyNumberFormat="1" applyFont="1" applyFill="1" applyBorder="1" applyAlignment="1">
      <alignment horizontal="center" vertical="center"/>
    </xf>
    <xf numFmtId="185" fontId="44" fillId="9" borderId="10" xfId="13" applyNumberFormat="1" applyFont="1" applyFill="1" applyBorder="1" applyAlignment="1" applyProtection="1">
      <alignment vertical="center"/>
      <protection locked="0"/>
    </xf>
    <xf numFmtId="14" fontId="44" fillId="9" borderId="10" xfId="13" applyNumberFormat="1" applyFont="1" applyFill="1" applyBorder="1" applyAlignment="1" applyProtection="1">
      <alignment vertical="center"/>
      <protection locked="0"/>
    </xf>
    <xf numFmtId="191" fontId="44" fillId="9" borderId="10" xfId="12" applyNumberFormat="1" applyFont="1" applyFill="1" applyBorder="1" applyAlignment="1">
      <alignment vertical="center"/>
    </xf>
    <xf numFmtId="9" fontId="44" fillId="9" borderId="10" xfId="13" applyNumberFormat="1" applyFont="1" applyFill="1" applyBorder="1" applyAlignment="1">
      <alignment horizontal="center" vertical="center"/>
    </xf>
    <xf numFmtId="41" fontId="44" fillId="9" borderId="10" xfId="13" applyNumberFormat="1" applyFont="1" applyFill="1" applyBorder="1" applyAlignment="1">
      <alignment horizontal="center" vertical="center"/>
    </xf>
    <xf numFmtId="178" fontId="44" fillId="0" borderId="10" xfId="13" applyNumberFormat="1" applyFont="1" applyFill="1" applyBorder="1" applyAlignment="1" applyProtection="1">
      <alignment vertical="center"/>
      <protection locked="0"/>
    </xf>
    <xf numFmtId="178" fontId="44" fillId="0" borderId="10" xfId="13" applyNumberFormat="1" applyFont="1" applyBorder="1" applyAlignment="1" applyProtection="1">
      <alignment vertical="center"/>
      <protection locked="0"/>
    </xf>
    <xf numFmtId="0" fontId="44" fillId="0" borderId="18" xfId="13" applyNumberFormat="1" applyFont="1" applyBorder="1" applyAlignment="1">
      <alignment horizontal="center" vertical="center"/>
    </xf>
    <xf numFmtId="179" fontId="44" fillId="10" borderId="10" xfId="13" applyNumberFormat="1" applyFont="1" applyFill="1" applyBorder="1" applyAlignment="1" applyProtection="1">
      <alignment vertical="center"/>
      <protection locked="0"/>
    </xf>
    <xf numFmtId="179" fontId="44" fillId="0" borderId="10" xfId="13" applyNumberFormat="1" applyFont="1" applyBorder="1" applyAlignment="1" applyProtection="1">
      <alignment vertical="center"/>
      <protection locked="0"/>
    </xf>
    <xf numFmtId="179" fontId="44" fillId="10" borderId="27" xfId="13" applyNumberFormat="1" applyFont="1" applyFill="1" applyBorder="1" applyAlignment="1">
      <alignment vertical="center"/>
    </xf>
    <xf numFmtId="0" fontId="44" fillId="0" borderId="19" xfId="13" applyNumberFormat="1" applyFont="1" applyBorder="1" applyAlignment="1">
      <alignment horizontal="center" vertical="center"/>
    </xf>
    <xf numFmtId="179" fontId="13" fillId="4" borderId="10" xfId="2" applyNumberFormat="1" applyFont="1" applyFill="1" applyBorder="1" applyAlignment="1">
      <alignment horizontal="center" vertical="center"/>
    </xf>
    <xf numFmtId="41" fontId="13" fillId="2" borderId="10" xfId="2" applyFont="1" applyFill="1" applyBorder="1">
      <alignment vertical="center"/>
    </xf>
    <xf numFmtId="0" fontId="13" fillId="0" borderId="10" xfId="0" applyFont="1" applyFill="1" applyBorder="1">
      <alignment vertical="center"/>
    </xf>
    <xf numFmtId="179" fontId="13" fillId="0" borderId="10" xfId="0" applyNumberFormat="1" applyFont="1" applyFill="1" applyBorder="1">
      <alignment vertical="center"/>
    </xf>
    <xf numFmtId="178" fontId="13" fillId="0" borderId="10" xfId="0" applyNumberFormat="1" applyFont="1" applyFill="1" applyBorder="1">
      <alignment vertical="center"/>
    </xf>
    <xf numFmtId="0" fontId="20" fillId="4" borderId="10" xfId="0" applyFont="1" applyFill="1" applyBorder="1" applyAlignment="1">
      <alignment horizontal="center" vertical="center" wrapText="1"/>
    </xf>
    <xf numFmtId="10" fontId="13" fillId="2" borderId="10" xfId="1" applyNumberFormat="1" applyFont="1" applyFill="1" applyBorder="1" applyAlignment="1">
      <alignment horizontal="center" vertical="center"/>
    </xf>
    <xf numFmtId="186" fontId="13" fillId="0" borderId="10" xfId="1" applyNumberFormat="1" applyFont="1" applyFill="1" applyBorder="1" applyAlignment="1">
      <alignment horizontal="center" vertical="center"/>
    </xf>
    <xf numFmtId="10" fontId="13" fillId="0" borderId="0" xfId="1" applyNumberFormat="1" applyFont="1" applyAlignment="1">
      <alignment horizontal="center" vertical="center"/>
    </xf>
    <xf numFmtId="10" fontId="12" fillId="0" borderId="0" xfId="1" applyNumberFormat="1" applyFont="1" applyAlignment="1">
      <alignment horizontal="center" vertical="center"/>
    </xf>
    <xf numFmtId="177" fontId="33" fillId="7" borderId="58" xfId="7" applyNumberFormat="1" applyFont="1" applyFill="1" applyBorder="1" applyAlignment="1">
      <alignment vertical="center" wrapText="1"/>
    </xf>
    <xf numFmtId="0" fontId="31" fillId="0" borderId="10" xfId="7" applyFont="1" applyFill="1" applyBorder="1" applyAlignment="1">
      <alignment horizontal="center" vertical="center" wrapText="1"/>
    </xf>
    <xf numFmtId="0" fontId="44" fillId="0" borderId="16" xfId="13" applyNumberFormat="1" applyFont="1" applyFill="1" applyBorder="1" applyAlignment="1">
      <alignment horizontal="center" vertical="center"/>
    </xf>
    <xf numFmtId="0" fontId="30" fillId="2" borderId="10" xfId="7" applyFont="1" applyFill="1" applyBorder="1" applyAlignment="1">
      <alignment horizontal="center" vertical="center"/>
    </xf>
    <xf numFmtId="9" fontId="30" fillId="2" borderId="10" xfId="1" applyFont="1" applyFill="1" applyBorder="1" applyAlignment="1">
      <alignment horizontal="center" vertical="center" wrapText="1"/>
    </xf>
    <xf numFmtId="191" fontId="30" fillId="2" borderId="10" xfId="2" applyNumberFormat="1" applyFont="1" applyFill="1" applyBorder="1" applyAlignment="1">
      <alignment horizontal="center" vertical="center" wrapText="1"/>
    </xf>
    <xf numFmtId="0" fontId="30" fillId="2" borderId="10" xfId="7" applyFont="1" applyFill="1" applyBorder="1" applyAlignment="1">
      <alignment horizontal="left" vertical="center" wrapText="1" shrinkToFit="1"/>
    </xf>
    <xf numFmtId="9" fontId="30" fillId="2" borderId="10" xfId="7" applyNumberFormat="1" applyFont="1" applyFill="1" applyBorder="1" applyAlignment="1">
      <alignment horizontal="center" vertical="center"/>
    </xf>
    <xf numFmtId="41" fontId="30" fillId="2" borderId="10" xfId="7" applyNumberFormat="1" applyFont="1" applyFill="1" applyBorder="1" applyAlignment="1">
      <alignment horizontal="center" vertical="center"/>
    </xf>
    <xf numFmtId="41" fontId="30" fillId="2" borderId="10" xfId="1" applyNumberFormat="1" applyFont="1" applyFill="1" applyBorder="1" applyAlignment="1">
      <alignment horizontal="center" vertical="center"/>
    </xf>
    <xf numFmtId="0" fontId="27" fillId="0" borderId="105" xfId="7" applyFont="1" applyBorder="1" applyAlignment="1">
      <alignment horizontal="center" vertical="center"/>
    </xf>
    <xf numFmtId="0" fontId="27" fillId="0" borderId="105" xfId="7" applyFont="1" applyBorder="1" applyAlignment="1">
      <alignment vertical="center"/>
    </xf>
    <xf numFmtId="49" fontId="27" fillId="0" borderId="105" xfId="7" applyNumberFormat="1" applyFont="1" applyBorder="1" applyAlignment="1">
      <alignment horizontal="center" vertical="center"/>
    </xf>
    <xf numFmtId="0" fontId="30" fillId="0" borderId="18" xfId="7" applyFont="1" applyBorder="1" applyAlignment="1">
      <alignment horizontal="center" vertical="center" wrapText="1"/>
    </xf>
    <xf numFmtId="0" fontId="31" fillId="0" borderId="10" xfId="7" applyFont="1" applyFill="1" applyBorder="1" applyAlignment="1">
      <alignment horizontal="center" vertical="center" wrapText="1"/>
    </xf>
    <xf numFmtId="0" fontId="30" fillId="0" borderId="18" xfId="7" applyFont="1" applyBorder="1" applyAlignment="1">
      <alignment horizontal="center" vertical="center" wrapText="1"/>
    </xf>
    <xf numFmtId="0" fontId="44" fillId="0" borderId="66" xfId="13" applyNumberFormat="1" applyFont="1" applyFill="1" applyBorder="1" applyAlignment="1">
      <alignment horizontal="center" vertical="center"/>
    </xf>
    <xf numFmtId="0" fontId="44" fillId="0" borderId="16" xfId="13" applyNumberFormat="1" applyFont="1" applyFill="1" applyBorder="1" applyAlignment="1">
      <alignment horizontal="center" vertical="center"/>
    </xf>
    <xf numFmtId="49" fontId="30" fillId="0" borderId="0" xfId="7" applyNumberFormat="1" applyFont="1" applyBorder="1" applyAlignment="1">
      <alignment horizontal="left" vertical="center" wrapText="1"/>
    </xf>
    <xf numFmtId="9" fontId="13" fillId="0" borderId="22" xfId="1" applyNumberFormat="1" applyFont="1" applyFill="1" applyBorder="1" applyAlignment="1">
      <alignment horizontal="center" vertical="center"/>
    </xf>
    <xf numFmtId="9" fontId="13" fillId="0" borderId="70" xfId="1" applyNumberFormat="1" applyFont="1" applyFill="1" applyBorder="1" applyAlignment="1">
      <alignment horizontal="center" vertical="center"/>
    </xf>
    <xf numFmtId="9" fontId="13" fillId="0" borderId="83" xfId="1" applyNumberFormat="1" applyFont="1" applyFill="1" applyBorder="1" applyAlignment="1">
      <alignment horizontal="center" vertical="center"/>
    </xf>
    <xf numFmtId="9" fontId="13" fillId="0" borderId="10" xfId="1" applyNumberFormat="1" applyFont="1" applyFill="1" applyBorder="1" applyAlignment="1">
      <alignment horizontal="center" vertical="center"/>
    </xf>
    <xf numFmtId="185" fontId="30" fillId="2" borderId="10" xfId="7" applyNumberFormat="1" applyFont="1" applyFill="1" applyBorder="1" applyAlignment="1" applyProtection="1">
      <alignment horizontal="center" vertical="center" wrapText="1"/>
      <protection locked="0"/>
    </xf>
    <xf numFmtId="9" fontId="30" fillId="2" borderId="10" xfId="1" applyFont="1" applyFill="1" applyBorder="1" applyAlignment="1">
      <alignment horizontal="center" vertical="center"/>
    </xf>
    <xf numFmtId="185" fontId="30" fillId="2" borderId="10" xfId="7" applyNumberFormat="1" applyFont="1" applyFill="1" applyBorder="1" applyAlignment="1" applyProtection="1">
      <alignment horizontal="center" vertical="center"/>
      <protection locked="0"/>
    </xf>
    <xf numFmtId="14" fontId="30" fillId="2" borderId="10" xfId="7" applyNumberFormat="1" applyFont="1" applyFill="1" applyBorder="1" applyAlignment="1" applyProtection="1">
      <alignment horizontal="center" vertical="center"/>
      <protection locked="0"/>
    </xf>
    <xf numFmtId="191" fontId="30" fillId="2" borderId="10" xfId="2" applyNumberFormat="1" applyFont="1" applyFill="1" applyBorder="1" applyAlignment="1">
      <alignment horizontal="center" vertical="center"/>
    </xf>
    <xf numFmtId="0" fontId="115" fillId="2" borderId="10" xfId="7" applyFont="1" applyFill="1" applyBorder="1" applyAlignment="1">
      <alignment horizontal="center" vertical="center"/>
    </xf>
    <xf numFmtId="0" fontId="115" fillId="2" borderId="10" xfId="7" applyFont="1" applyFill="1" applyBorder="1" applyAlignment="1">
      <alignment horizontal="left" vertical="center" wrapText="1"/>
    </xf>
    <xf numFmtId="9" fontId="115" fillId="2" borderId="10" xfId="1" applyFont="1" applyFill="1" applyBorder="1" applyAlignment="1">
      <alignment horizontal="center" vertical="center"/>
    </xf>
    <xf numFmtId="185" fontId="115" fillId="2" borderId="10" xfId="7" applyNumberFormat="1" applyFont="1" applyFill="1" applyBorder="1" applyAlignment="1" applyProtection="1">
      <alignment horizontal="center" vertical="center"/>
      <protection locked="0"/>
    </xf>
    <xf numFmtId="14" fontId="115" fillId="2" borderId="10" xfId="7" applyNumberFormat="1" applyFont="1" applyFill="1" applyBorder="1" applyAlignment="1" applyProtection="1">
      <alignment horizontal="center" vertical="center"/>
      <protection locked="0"/>
    </xf>
    <xf numFmtId="191" fontId="115" fillId="2" borderId="10" xfId="2" applyNumberFormat="1" applyFont="1" applyFill="1" applyBorder="1" applyAlignment="1">
      <alignment horizontal="center" vertical="center"/>
    </xf>
    <xf numFmtId="178" fontId="30" fillId="0" borderId="10" xfId="7" applyNumberFormat="1" applyFont="1" applyFill="1" applyBorder="1" applyAlignment="1" applyProtection="1">
      <alignment vertical="center"/>
      <protection locked="0"/>
    </xf>
    <xf numFmtId="178" fontId="30" fillId="0" borderId="10" xfId="7" applyNumberFormat="1" applyFont="1" applyBorder="1" applyAlignment="1" applyProtection="1">
      <alignment vertical="center"/>
      <protection locked="0"/>
    </xf>
    <xf numFmtId="179" fontId="30" fillId="0" borderId="10" xfId="7" applyNumberFormat="1" applyFont="1" applyBorder="1" applyAlignment="1" applyProtection="1">
      <alignment vertical="center"/>
      <protection locked="0"/>
    </xf>
    <xf numFmtId="0" fontId="116" fillId="2" borderId="10" xfId="0" applyFont="1" applyFill="1" applyBorder="1" applyAlignment="1">
      <alignment horizontal="center" vertical="center" wrapText="1"/>
    </xf>
    <xf numFmtId="9" fontId="116" fillId="2" borderId="10" xfId="1" applyFont="1" applyFill="1" applyBorder="1" applyAlignment="1">
      <alignment horizontal="center" vertical="center"/>
    </xf>
    <xf numFmtId="9" fontId="116" fillId="2" borderId="10" xfId="1" applyNumberFormat="1" applyFont="1" applyFill="1" applyBorder="1" applyAlignment="1">
      <alignment horizontal="center" vertical="center"/>
    </xf>
    <xf numFmtId="41" fontId="117" fillId="2" borderId="10" xfId="2" applyNumberFormat="1" applyFont="1" applyFill="1" applyBorder="1">
      <alignment vertical="center"/>
    </xf>
    <xf numFmtId="0" fontId="30" fillId="2" borderId="15" xfId="7" applyFont="1" applyFill="1" applyBorder="1" applyAlignment="1">
      <alignment horizontal="center" vertical="center"/>
    </xf>
    <xf numFmtId="0" fontId="30" fillId="2" borderId="15" xfId="7" applyFont="1" applyFill="1" applyBorder="1" applyAlignment="1">
      <alignment horizontal="left" vertical="center" wrapText="1"/>
    </xf>
    <xf numFmtId="9" fontId="30" fillId="2" borderId="15" xfId="7" applyNumberFormat="1" applyFont="1" applyFill="1" applyBorder="1" applyAlignment="1">
      <alignment horizontal="center" vertical="center"/>
    </xf>
    <xf numFmtId="41" fontId="30" fillId="2" borderId="15" xfId="7" applyNumberFormat="1" applyFont="1" applyFill="1" applyBorder="1" applyAlignment="1">
      <alignment horizontal="center" vertical="center"/>
    </xf>
    <xf numFmtId="41" fontId="30" fillId="2" borderId="15" xfId="1" applyNumberFormat="1" applyFont="1" applyFill="1" applyBorder="1" applyAlignment="1">
      <alignment horizontal="center" vertical="center"/>
    </xf>
    <xf numFmtId="227" fontId="13" fillId="0" borderId="10" xfId="2" applyNumberFormat="1" applyFont="1" applyFill="1" applyBorder="1" applyAlignment="1">
      <alignment horizontal="center" vertical="center"/>
    </xf>
    <xf numFmtId="0" fontId="30" fillId="2" borderId="10" xfId="7" applyNumberFormat="1" applyFont="1" applyFill="1" applyBorder="1" applyAlignment="1">
      <alignment vertical="top" wrapText="1"/>
    </xf>
    <xf numFmtId="179" fontId="16" fillId="0" borderId="0" xfId="2" applyNumberFormat="1" applyFont="1" applyFill="1" applyBorder="1" applyAlignment="1">
      <alignment horizontal="center" vertical="center" wrapText="1"/>
    </xf>
    <xf numFmtId="0" fontId="30" fillId="0" borderId="18" xfId="7" applyFont="1" applyBorder="1" applyAlignment="1">
      <alignment horizontal="center" vertical="center" wrapText="1"/>
    </xf>
    <xf numFmtId="0" fontId="44" fillId="0" borderId="66" xfId="13" applyNumberFormat="1" applyFont="1" applyFill="1" applyBorder="1" applyAlignment="1">
      <alignment horizontal="center" vertical="center"/>
    </xf>
    <xf numFmtId="0" fontId="44" fillId="0" borderId="16" xfId="13" applyNumberFormat="1" applyFont="1" applyFill="1" applyBorder="1" applyAlignment="1">
      <alignment horizontal="center" vertical="center"/>
    </xf>
    <xf numFmtId="185" fontId="30" fillId="2" borderId="10" xfId="7" applyNumberFormat="1" applyFont="1" applyFill="1" applyBorder="1" applyAlignment="1" applyProtection="1">
      <alignment horizontal="center" vertical="top" wrapText="1"/>
      <protection locked="0"/>
    </xf>
    <xf numFmtId="0" fontId="30" fillId="2" borderId="16" xfId="7" applyFont="1" applyFill="1" applyBorder="1" applyAlignment="1">
      <alignment horizontal="center" vertical="top" wrapText="1"/>
    </xf>
    <xf numFmtId="0" fontId="30" fillId="0" borderId="18" xfId="7" applyFont="1" applyBorder="1" applyAlignment="1">
      <alignment horizontal="center" vertical="center" wrapText="1"/>
    </xf>
    <xf numFmtId="0" fontId="44" fillId="0" borderId="66" xfId="13" applyNumberFormat="1" applyFont="1" applyFill="1" applyBorder="1" applyAlignment="1">
      <alignment horizontal="center" vertical="center"/>
    </xf>
    <xf numFmtId="0" fontId="44" fillId="0" borderId="16" xfId="13" applyNumberFormat="1" applyFont="1" applyFill="1" applyBorder="1" applyAlignment="1">
      <alignment horizontal="center" vertical="center"/>
    </xf>
    <xf numFmtId="0" fontId="44" fillId="0" borderId="16" xfId="13" applyNumberFormat="1" applyFont="1" applyFill="1" applyBorder="1" applyAlignment="1">
      <alignment horizontal="center" vertical="center"/>
    </xf>
    <xf numFmtId="185" fontId="44" fillId="9" borderId="10" xfId="13" applyNumberFormat="1" applyFont="1" applyFill="1" applyBorder="1" applyAlignment="1" applyProtection="1">
      <alignment horizontal="center" vertical="top"/>
      <protection locked="0"/>
    </xf>
    <xf numFmtId="14" fontId="44" fillId="9" borderId="10" xfId="13" applyNumberFormat="1" applyFont="1" applyFill="1" applyBorder="1" applyAlignment="1" applyProtection="1">
      <alignment horizontal="center" vertical="top"/>
      <protection locked="0"/>
    </xf>
    <xf numFmtId="185" fontId="44" fillId="9" borderId="10" xfId="13" applyNumberFormat="1" applyFont="1" applyFill="1" applyBorder="1" applyAlignment="1" applyProtection="1">
      <alignment horizontal="center" vertical="center"/>
      <protection locked="0"/>
    </xf>
    <xf numFmtId="0" fontId="44" fillId="9" borderId="10" xfId="13" applyNumberFormat="1" applyFont="1" applyFill="1" applyBorder="1" applyAlignment="1">
      <alignment vertical="center" wrapText="1"/>
    </xf>
    <xf numFmtId="191" fontId="44" fillId="9" borderId="10" xfId="12" applyNumberFormat="1" applyFont="1" applyFill="1" applyBorder="1" applyAlignment="1">
      <alignment horizontal="center" vertical="center" wrapText="1"/>
    </xf>
    <xf numFmtId="0" fontId="30" fillId="0" borderId="18" xfId="7" applyFont="1" applyBorder="1" applyAlignment="1">
      <alignment horizontal="center" vertical="center" wrapText="1"/>
    </xf>
    <xf numFmtId="0" fontId="44" fillId="0" borderId="66" xfId="13" applyNumberFormat="1" applyFont="1" applyFill="1" applyBorder="1" applyAlignment="1">
      <alignment horizontal="center" vertical="center"/>
    </xf>
    <xf numFmtId="0" fontId="44" fillId="0" borderId="16" xfId="13" applyNumberFormat="1" applyFont="1" applyFill="1" applyBorder="1" applyAlignment="1">
      <alignment horizontal="center" vertical="center"/>
    </xf>
    <xf numFmtId="0" fontId="30" fillId="0" borderId="18" xfId="7" applyFont="1" applyBorder="1" applyAlignment="1">
      <alignment horizontal="center" vertical="center" wrapText="1"/>
    </xf>
    <xf numFmtId="0" fontId="44" fillId="0" borderId="66" xfId="13" applyNumberFormat="1" applyFont="1" applyFill="1" applyBorder="1" applyAlignment="1">
      <alignment horizontal="center" vertical="center"/>
    </xf>
    <xf numFmtId="0" fontId="44" fillId="0" borderId="66" xfId="13" applyNumberFormat="1" applyFont="1" applyFill="1" applyBorder="1" applyAlignment="1">
      <alignment horizontal="center" vertical="center"/>
    </xf>
    <xf numFmtId="43" fontId="30" fillId="0" borderId="10" xfId="7" applyNumberFormat="1" applyFont="1" applyBorder="1" applyAlignment="1" applyProtection="1">
      <alignment vertical="center"/>
      <protection locked="0"/>
    </xf>
    <xf numFmtId="0" fontId="122" fillId="0" borderId="10" xfId="0" applyFont="1" applyFill="1" applyBorder="1" applyAlignment="1">
      <alignment horizontal="center" vertical="center" wrapText="1"/>
    </xf>
    <xf numFmtId="0" fontId="122" fillId="2" borderId="10" xfId="0" applyFont="1" applyFill="1" applyBorder="1" applyAlignment="1">
      <alignment horizontal="center" vertical="center" wrapText="1"/>
    </xf>
    <xf numFmtId="9" fontId="122" fillId="2" borderId="10" xfId="0" applyNumberFormat="1" applyFont="1" applyFill="1" applyBorder="1" applyAlignment="1">
      <alignment horizontal="center" vertical="center" wrapText="1"/>
    </xf>
    <xf numFmtId="0" fontId="30" fillId="0" borderId="18" xfId="7" applyFont="1" applyBorder="1" applyAlignment="1">
      <alignment horizontal="center" vertical="center" wrapText="1"/>
    </xf>
    <xf numFmtId="0" fontId="122" fillId="2" borderId="10" xfId="0" applyFont="1" applyFill="1" applyBorder="1" applyAlignment="1">
      <alignment horizontal="center" vertical="center" wrapText="1"/>
    </xf>
    <xf numFmtId="0" fontId="44" fillId="0" borderId="66" xfId="13" applyNumberFormat="1" applyFont="1" applyFill="1" applyBorder="1" applyAlignment="1">
      <alignment horizontal="center" vertical="center"/>
    </xf>
    <xf numFmtId="0" fontId="30" fillId="9" borderId="10" xfId="7" applyFont="1" applyFill="1" applyBorder="1" applyAlignment="1">
      <alignment horizontal="left" vertical="top" wrapText="1"/>
    </xf>
    <xf numFmtId="0" fontId="30" fillId="2" borderId="10" xfId="0" applyFont="1" applyFill="1" applyBorder="1" applyAlignment="1">
      <alignment horizontal="left" vertical="top" wrapText="1"/>
    </xf>
    <xf numFmtId="0" fontId="123" fillId="2" borderId="10" xfId="7" applyFont="1" applyFill="1" applyBorder="1" applyAlignment="1">
      <alignment vertical="top" wrapText="1"/>
    </xf>
    <xf numFmtId="0" fontId="123" fillId="2" borderId="10" xfId="7" applyFont="1" applyFill="1" applyBorder="1" applyAlignment="1">
      <alignment horizontal="center" vertical="top" wrapText="1"/>
    </xf>
    <xf numFmtId="14" fontId="123" fillId="2" borderId="15" xfId="1" applyNumberFormat="1" applyFont="1" applyFill="1" applyBorder="1" applyAlignment="1">
      <alignment horizontal="center" vertical="top" wrapText="1"/>
    </xf>
    <xf numFmtId="14" fontId="123" fillId="2" borderId="10" xfId="1" applyNumberFormat="1" applyFont="1" applyFill="1" applyBorder="1" applyAlignment="1">
      <alignment horizontal="center" vertical="top" wrapText="1"/>
    </xf>
    <xf numFmtId="0" fontId="123" fillId="2" borderId="32" xfId="7" applyFont="1" applyFill="1" applyBorder="1" applyAlignment="1">
      <alignment vertical="top" wrapText="1"/>
    </xf>
    <xf numFmtId="0" fontId="123" fillId="2" borderId="32" xfId="7" applyFont="1" applyFill="1" applyBorder="1" applyAlignment="1">
      <alignment horizontal="center" vertical="top" wrapText="1"/>
    </xf>
    <xf numFmtId="14" fontId="123" fillId="2" borderId="32" xfId="1" applyNumberFormat="1" applyFont="1" applyFill="1" applyBorder="1" applyAlignment="1">
      <alignment horizontal="center" vertical="top" wrapText="1"/>
    </xf>
    <xf numFmtId="14" fontId="123" fillId="2" borderId="25" xfId="1" applyNumberFormat="1" applyFont="1" applyFill="1" applyBorder="1" applyAlignment="1">
      <alignment horizontal="center" vertical="top" wrapText="1"/>
    </xf>
    <xf numFmtId="41" fontId="123" fillId="2" borderId="10" xfId="8" applyFont="1" applyFill="1" applyBorder="1" applyAlignment="1">
      <alignment horizontal="center" vertical="top" wrapText="1"/>
    </xf>
    <xf numFmtId="41" fontId="123" fillId="2" borderId="32" xfId="8" applyFont="1" applyFill="1" applyBorder="1" applyAlignment="1">
      <alignment horizontal="center" vertical="top" wrapText="1"/>
    </xf>
    <xf numFmtId="0" fontId="30" fillId="0" borderId="18" xfId="7" applyFont="1" applyBorder="1" applyAlignment="1">
      <alignment horizontal="center" vertical="center" wrapText="1"/>
    </xf>
    <xf numFmtId="0" fontId="44" fillId="0" borderId="66" xfId="13" applyNumberFormat="1" applyFont="1" applyFill="1" applyBorder="1" applyAlignment="1">
      <alignment horizontal="center" vertical="center"/>
    </xf>
    <xf numFmtId="0" fontId="44" fillId="0" borderId="66" xfId="13" applyNumberFormat="1" applyFont="1" applyFill="1" applyBorder="1" applyAlignment="1">
      <alignment horizontal="center" vertical="center"/>
    </xf>
    <xf numFmtId="0" fontId="30" fillId="2" borderId="10" xfId="0" applyFont="1" applyFill="1" applyBorder="1" applyAlignment="1">
      <alignment vertical="top" wrapText="1"/>
    </xf>
    <xf numFmtId="0" fontId="30" fillId="2" borderId="10" xfId="0" applyFont="1" applyFill="1" applyBorder="1" applyAlignment="1">
      <alignment horizontal="center" vertical="top" wrapText="1"/>
    </xf>
    <xf numFmtId="0" fontId="30" fillId="2" borderId="10" xfId="7" applyFont="1" applyFill="1" applyBorder="1" applyAlignment="1">
      <alignment horizontal="left" vertical="top" wrapText="1"/>
    </xf>
    <xf numFmtId="0" fontId="30" fillId="2" borderId="10" xfId="7" applyFont="1" applyFill="1" applyBorder="1" applyAlignment="1">
      <alignment horizontal="center" vertical="top" wrapText="1"/>
    </xf>
    <xf numFmtId="14" fontId="30" fillId="2" borderId="10" xfId="1" applyNumberFormat="1" applyFont="1" applyFill="1" applyBorder="1" applyAlignment="1">
      <alignment horizontal="center" vertical="top" wrapText="1"/>
    </xf>
    <xf numFmtId="0" fontId="30" fillId="2" borderId="10" xfId="7" applyFont="1" applyFill="1" applyBorder="1" applyAlignment="1">
      <alignment vertical="top" wrapText="1"/>
    </xf>
    <xf numFmtId="189" fontId="30" fillId="0" borderId="10" xfId="2" applyNumberFormat="1" applyFont="1" applyBorder="1" applyAlignment="1">
      <alignment horizontal="right" vertical="top" wrapText="1"/>
    </xf>
    <xf numFmtId="177" fontId="33" fillId="0" borderId="10" xfId="7" applyNumberFormat="1" applyFont="1" applyBorder="1" applyAlignment="1">
      <alignment horizontal="right" vertical="top" wrapText="1"/>
    </xf>
    <xf numFmtId="190" fontId="33" fillId="0" borderId="10" xfId="7" applyNumberFormat="1" applyFont="1" applyBorder="1" applyAlignment="1">
      <alignment horizontal="right" vertical="top" wrapText="1"/>
    </xf>
    <xf numFmtId="41" fontId="13" fillId="2" borderId="10" xfId="0" applyNumberFormat="1" applyFont="1" applyFill="1" applyBorder="1">
      <alignment vertical="center"/>
    </xf>
    <xf numFmtId="0" fontId="30" fillId="2" borderId="10" xfId="0" applyFont="1" applyFill="1" applyBorder="1" applyAlignment="1">
      <alignment horizontal="left" vertical="center" wrapText="1"/>
    </xf>
    <xf numFmtId="9" fontId="30" fillId="2" borderId="10" xfId="0" applyNumberFormat="1" applyFont="1" applyFill="1" applyBorder="1" applyAlignment="1">
      <alignment horizontal="center" vertical="center"/>
    </xf>
    <xf numFmtId="41" fontId="30" fillId="2" borderId="10" xfId="0" applyNumberFormat="1" applyFont="1" applyFill="1" applyBorder="1" applyAlignment="1">
      <alignment horizontal="center" vertical="center"/>
    </xf>
    <xf numFmtId="0" fontId="30" fillId="0" borderId="18" xfId="7" applyFont="1" applyBorder="1" applyAlignment="1">
      <alignment horizontal="center" vertical="center" wrapText="1"/>
    </xf>
    <xf numFmtId="229" fontId="44" fillId="0" borderId="18" xfId="12" applyNumberFormat="1" applyFont="1" applyBorder="1" applyAlignment="1">
      <alignment horizontal="right" vertical="center"/>
    </xf>
    <xf numFmtId="229" fontId="30" fillId="0" borderId="18" xfId="2" applyNumberFormat="1" applyFont="1" applyBorder="1" applyAlignment="1">
      <alignment horizontal="right" vertical="center"/>
    </xf>
    <xf numFmtId="230" fontId="44" fillId="10" borderId="18" xfId="12" applyNumberFormat="1" applyFont="1" applyFill="1" applyBorder="1" applyAlignment="1">
      <alignment horizontal="right" vertical="center"/>
    </xf>
    <xf numFmtId="230" fontId="44" fillId="0" borderId="18" xfId="12" applyNumberFormat="1" applyFont="1" applyBorder="1" applyAlignment="1">
      <alignment horizontal="right" vertical="center"/>
    </xf>
    <xf numFmtId="230" fontId="44" fillId="10" borderId="19" xfId="12" applyNumberFormat="1" applyFont="1" applyFill="1" applyBorder="1" applyAlignment="1">
      <alignment horizontal="right" vertical="center"/>
    </xf>
    <xf numFmtId="229" fontId="44" fillId="10" borderId="18" xfId="12" applyNumberFormat="1" applyFont="1" applyFill="1" applyBorder="1" applyAlignment="1">
      <alignment horizontal="right" vertical="center"/>
    </xf>
    <xf numFmtId="229" fontId="44" fillId="0" borderId="18" xfId="12" applyNumberFormat="1" applyFont="1" applyBorder="1" applyAlignment="1">
      <alignment horizontal="right" vertical="top"/>
    </xf>
    <xf numFmtId="229" fontId="44" fillId="10" borderId="19" xfId="12" applyNumberFormat="1" applyFont="1" applyFill="1" applyBorder="1" applyAlignment="1">
      <alignment horizontal="right" vertical="center"/>
    </xf>
    <xf numFmtId="0" fontId="30" fillId="0" borderId="18" xfId="7" applyFont="1" applyBorder="1" applyAlignment="1">
      <alignment horizontal="center" vertical="center" wrapText="1"/>
    </xf>
    <xf numFmtId="0" fontId="30" fillId="2" borderId="32" xfId="7" applyFont="1" applyFill="1" applyBorder="1" applyAlignment="1">
      <alignment vertical="top" wrapText="1"/>
    </xf>
    <xf numFmtId="0" fontId="30" fillId="2" borderId="32" xfId="7" applyFont="1" applyFill="1" applyBorder="1" applyAlignment="1">
      <alignment horizontal="center" vertical="top" wrapText="1"/>
    </xf>
    <xf numFmtId="14" fontId="30" fillId="2" borderId="32" xfId="1" applyNumberFormat="1" applyFont="1" applyFill="1" applyBorder="1" applyAlignment="1">
      <alignment horizontal="center" vertical="top" wrapText="1"/>
    </xf>
    <xf numFmtId="41" fontId="30" fillId="2" borderId="32" xfId="8" applyFont="1" applyFill="1" applyBorder="1" applyAlignment="1">
      <alignment horizontal="center" vertical="top" wrapText="1"/>
    </xf>
    <xf numFmtId="0" fontId="124" fillId="0" borderId="0" xfId="0" applyFont="1" applyAlignment="1">
      <alignment horizontal="center" vertical="center"/>
    </xf>
    <xf numFmtId="0" fontId="44" fillId="0" borderId="16" xfId="13" applyNumberFormat="1" applyFont="1" applyFill="1" applyBorder="1" applyAlignment="1">
      <alignment horizontal="center" vertical="top"/>
    </xf>
    <xf numFmtId="0" fontId="30" fillId="2" borderId="10" xfId="7" applyFont="1" applyFill="1" applyBorder="1" applyAlignment="1">
      <alignment horizontal="center" vertical="top"/>
    </xf>
    <xf numFmtId="9" fontId="30" fillId="2" borderId="10" xfId="1" applyFont="1" applyFill="1" applyBorder="1" applyAlignment="1">
      <alignment horizontal="center" vertical="top" wrapText="1"/>
    </xf>
    <xf numFmtId="14" fontId="30" fillId="2" borderId="10" xfId="7" applyNumberFormat="1" applyFont="1" applyFill="1" applyBorder="1" applyAlignment="1" applyProtection="1">
      <alignment horizontal="center" vertical="top" wrapText="1"/>
      <protection locked="0"/>
    </xf>
    <xf numFmtId="191" fontId="30" fillId="2" borderId="10" xfId="2" applyNumberFormat="1" applyFont="1" applyFill="1" applyBorder="1" applyAlignment="1">
      <alignment horizontal="center" vertical="top" wrapText="1"/>
    </xf>
    <xf numFmtId="230" fontId="44" fillId="0" borderId="18" xfId="12" applyNumberFormat="1" applyFont="1" applyBorder="1" applyAlignment="1">
      <alignment horizontal="right" vertical="top"/>
    </xf>
    <xf numFmtId="0" fontId="44" fillId="9" borderId="109" xfId="0" applyFont="1" applyFill="1" applyBorder="1" applyAlignment="1">
      <alignment horizontal="justify" vertical="top" wrapText="1"/>
    </xf>
    <xf numFmtId="0" fontId="44" fillId="9" borderId="109" xfId="0" applyFont="1" applyFill="1" applyBorder="1" applyAlignment="1">
      <alignment horizontal="center" vertical="top" wrapText="1"/>
    </xf>
    <xf numFmtId="14" fontId="44" fillId="9" borderId="109" xfId="0" applyNumberFormat="1" applyFont="1" applyFill="1" applyBorder="1" applyAlignment="1">
      <alignment horizontal="center" vertical="top" wrapText="1"/>
    </xf>
    <xf numFmtId="191" fontId="30" fillId="2" borderId="10" xfId="2" applyNumberFormat="1" applyFont="1" applyFill="1" applyBorder="1" applyAlignment="1">
      <alignment horizontal="center" vertical="top"/>
    </xf>
    <xf numFmtId="230" fontId="30" fillId="0" borderId="18" xfId="2" applyNumberFormat="1" applyFont="1" applyBorder="1" applyAlignment="1">
      <alignment horizontal="right" vertical="top"/>
    </xf>
    <xf numFmtId="9" fontId="30" fillId="2" borderId="10" xfId="0" applyNumberFormat="1" applyFont="1" applyFill="1" applyBorder="1" applyAlignment="1">
      <alignment horizontal="center" vertical="top" wrapText="1"/>
    </xf>
    <xf numFmtId="185" fontId="30" fillId="2" borderId="10" xfId="0" applyNumberFormat="1" applyFont="1" applyFill="1" applyBorder="1" applyAlignment="1" applyProtection="1">
      <alignment vertical="top"/>
      <protection locked="0"/>
    </xf>
    <xf numFmtId="14" fontId="30" fillId="2" borderId="10" xfId="0" applyNumberFormat="1" applyFont="1" applyFill="1" applyBorder="1" applyAlignment="1">
      <alignment horizontal="center" vertical="top"/>
    </xf>
    <xf numFmtId="191" fontId="30" fillId="2" borderId="10" xfId="0" applyNumberFormat="1" applyFont="1" applyFill="1" applyBorder="1" applyAlignment="1">
      <alignment horizontal="center" vertical="top"/>
    </xf>
    <xf numFmtId="14" fontId="30" fillId="2" borderId="10" xfId="0" applyNumberFormat="1" applyFont="1" applyFill="1" applyBorder="1" applyAlignment="1" applyProtection="1">
      <alignment vertical="top"/>
      <protection locked="0"/>
    </xf>
    <xf numFmtId="229" fontId="30" fillId="0" borderId="18" xfId="2" applyNumberFormat="1" applyFont="1" applyBorder="1" applyAlignment="1">
      <alignment horizontal="right" vertical="top"/>
    </xf>
    <xf numFmtId="0" fontId="30" fillId="0" borderId="16" xfId="7" applyFont="1" applyFill="1" applyBorder="1" applyAlignment="1">
      <alignment horizontal="center" vertical="top"/>
    </xf>
    <xf numFmtId="0" fontId="44" fillId="9" borderId="10" xfId="13" applyNumberFormat="1" applyFont="1" applyFill="1" applyBorder="1" applyAlignment="1">
      <alignment horizontal="center" vertical="top"/>
    </xf>
    <xf numFmtId="0" fontId="44" fillId="9" borderId="10" xfId="13" applyNumberFormat="1" applyFont="1" applyFill="1" applyBorder="1" applyAlignment="1">
      <alignment horizontal="left" vertical="top" wrapText="1"/>
    </xf>
    <xf numFmtId="9" fontId="44" fillId="9" borderId="10" xfId="2399" applyNumberFormat="1" applyFont="1" applyFill="1" applyBorder="1" applyAlignment="1">
      <alignment horizontal="center" vertical="top" wrapText="1"/>
    </xf>
    <xf numFmtId="185" fontId="44" fillId="9" borderId="10" xfId="13" applyNumberFormat="1" applyFont="1" applyFill="1" applyBorder="1" applyAlignment="1" applyProtection="1">
      <alignment horizontal="center" vertical="top" wrapText="1"/>
      <protection locked="0"/>
    </xf>
    <xf numFmtId="231" fontId="44" fillId="0" borderId="18" xfId="12" applyNumberFormat="1" applyFont="1" applyBorder="1" applyAlignment="1">
      <alignment horizontal="center" vertical="top"/>
    </xf>
    <xf numFmtId="231" fontId="44" fillId="10" borderId="18" xfId="4569" applyNumberFormat="1" applyFont="1" applyFill="1" applyBorder="1" applyAlignment="1">
      <alignment horizontal="right" vertical="center"/>
    </xf>
    <xf numFmtId="231" fontId="44" fillId="0" borderId="18" xfId="12" applyNumberFormat="1" applyFont="1" applyBorder="1" applyAlignment="1">
      <alignment horizontal="center" vertical="center"/>
    </xf>
    <xf numFmtId="231" fontId="44" fillId="10" borderId="18" xfId="12" applyNumberFormat="1" applyFont="1" applyFill="1" applyBorder="1" applyAlignment="1">
      <alignment horizontal="right" vertical="center"/>
    </xf>
    <xf numFmtId="231" fontId="30" fillId="0" borderId="18" xfId="2" applyNumberFormat="1" applyFont="1" applyBorder="1" applyAlignment="1">
      <alignment horizontal="center" vertical="center"/>
    </xf>
    <xf numFmtId="231" fontId="44" fillId="0" borderId="18" xfId="12" applyNumberFormat="1" applyFont="1" applyBorder="1" applyAlignment="1">
      <alignment horizontal="right" vertical="center"/>
    </xf>
    <xf numFmtId="231" fontId="44" fillId="10" borderId="19" xfId="12" applyNumberFormat="1" applyFont="1" applyFill="1" applyBorder="1" applyAlignment="1">
      <alignment horizontal="right" vertical="center"/>
    </xf>
    <xf numFmtId="0" fontId="125" fillId="0" borderId="18" xfId="7" applyFont="1" applyBorder="1" applyAlignment="1">
      <alignment horizontal="center" vertical="center" wrapText="1"/>
    </xf>
    <xf numFmtId="0" fontId="125" fillId="0" borderId="0" xfId="7" applyFont="1" applyBorder="1" applyAlignment="1">
      <alignment horizontal="center" vertical="top" wrapText="1"/>
    </xf>
    <xf numFmtId="0" fontId="126" fillId="0" borderId="0" xfId="0" applyFont="1" applyAlignment="1">
      <alignment horizontal="center" vertical="center"/>
    </xf>
    <xf numFmtId="0" fontId="127" fillId="0" borderId="0" xfId="0" applyFont="1" applyAlignment="1">
      <alignment horizontal="center" vertical="top"/>
    </xf>
    <xf numFmtId="9" fontId="30" fillId="2" borderId="10" xfId="1" applyFont="1" applyFill="1" applyBorder="1" applyAlignment="1">
      <alignment horizontal="center" vertical="top"/>
    </xf>
    <xf numFmtId="185" fontId="30" fillId="2" borderId="10" xfId="7" applyNumberFormat="1" applyFont="1" applyFill="1" applyBorder="1" applyAlignment="1" applyProtection="1">
      <alignment horizontal="center" vertical="top"/>
      <protection locked="0"/>
    </xf>
    <xf numFmtId="14" fontId="30" fillId="2" borderId="10" xfId="7" applyNumberFormat="1" applyFont="1" applyFill="1" applyBorder="1" applyAlignment="1" applyProtection="1">
      <alignment horizontal="center" vertical="top"/>
      <protection locked="0"/>
    </xf>
    <xf numFmtId="231" fontId="30" fillId="0" borderId="18" xfId="2" applyNumberFormat="1" applyFont="1" applyBorder="1" applyAlignment="1">
      <alignment horizontal="right" vertical="center"/>
    </xf>
    <xf numFmtId="200" fontId="123" fillId="2" borderId="10" xfId="8" applyNumberFormat="1" applyFont="1" applyFill="1" applyBorder="1" applyAlignment="1">
      <alignment horizontal="right" vertical="top" wrapText="1"/>
    </xf>
    <xf numFmtId="0" fontId="123" fillId="2" borderId="10" xfId="7" applyFont="1" applyFill="1" applyBorder="1" applyAlignment="1">
      <alignment horizontal="right" vertical="top" wrapText="1"/>
    </xf>
    <xf numFmtId="200" fontId="123" fillId="2" borderId="32" xfId="8" applyNumberFormat="1" applyFont="1" applyFill="1" applyBorder="1" applyAlignment="1">
      <alignment horizontal="right" vertical="top" wrapText="1"/>
    </xf>
    <xf numFmtId="0" fontId="123" fillId="2" borderId="32" xfId="7" applyFont="1" applyFill="1" applyBorder="1" applyAlignment="1">
      <alignment horizontal="right" vertical="top" wrapText="1"/>
    </xf>
    <xf numFmtId="200" fontId="30" fillId="2" borderId="32" xfId="8" applyNumberFormat="1" applyFont="1" applyFill="1" applyBorder="1" applyAlignment="1">
      <alignment horizontal="right" vertical="top" wrapText="1"/>
    </xf>
    <xf numFmtId="0" fontId="30" fillId="2" borderId="32" xfId="7" applyFont="1" applyFill="1" applyBorder="1" applyAlignment="1">
      <alignment horizontal="right" vertical="top" wrapText="1"/>
    </xf>
    <xf numFmtId="0" fontId="30" fillId="2" borderId="15" xfId="7" applyFont="1" applyFill="1" applyBorder="1" applyAlignment="1">
      <alignment horizontal="right" vertical="top" wrapText="1"/>
    </xf>
    <xf numFmtId="0" fontId="30" fillId="2" borderId="10" xfId="7" applyFont="1" applyFill="1" applyBorder="1" applyAlignment="1">
      <alignment horizontal="right" vertical="top" wrapText="1"/>
    </xf>
    <xf numFmtId="0" fontId="30" fillId="2" borderId="68" xfId="7" applyFont="1" applyFill="1" applyBorder="1" applyAlignment="1">
      <alignment horizontal="center" vertical="top" wrapText="1"/>
    </xf>
    <xf numFmtId="0" fontId="30" fillId="2" borderId="32" xfId="7" applyFont="1" applyFill="1" applyBorder="1" applyAlignment="1">
      <alignment horizontal="left" vertical="top" wrapText="1"/>
    </xf>
    <xf numFmtId="0" fontId="30" fillId="2" borderId="14" xfId="7" applyFont="1" applyFill="1" applyBorder="1" applyAlignment="1">
      <alignment horizontal="center" vertical="top" wrapText="1"/>
    </xf>
    <xf numFmtId="41" fontId="30" fillId="2" borderId="10" xfId="2" applyFont="1" applyFill="1" applyBorder="1" applyAlignment="1">
      <alignment horizontal="right" vertical="top" wrapText="1"/>
    </xf>
    <xf numFmtId="41" fontId="30" fillId="2" borderId="10" xfId="4570" applyFont="1" applyFill="1" applyBorder="1" applyAlignment="1">
      <alignment horizontal="right" vertical="top" wrapText="1"/>
    </xf>
    <xf numFmtId="41" fontId="30" fillId="2" borderId="10" xfId="2979" applyFont="1" applyFill="1" applyBorder="1" applyAlignment="1">
      <alignment horizontal="right" vertical="top" wrapText="1"/>
    </xf>
    <xf numFmtId="41" fontId="30" fillId="2" borderId="32" xfId="2979" applyFont="1" applyFill="1" applyBorder="1" applyAlignment="1">
      <alignment horizontal="right" vertical="top" wrapText="1"/>
    </xf>
    <xf numFmtId="226" fontId="30" fillId="2" borderId="10" xfId="2" applyNumberFormat="1" applyFont="1" applyFill="1" applyBorder="1" applyAlignment="1">
      <alignment horizontal="right" vertical="top" wrapText="1"/>
    </xf>
    <xf numFmtId="200" fontId="30" fillId="2" borderId="10" xfId="2" applyNumberFormat="1" applyFont="1" applyFill="1" applyBorder="1" applyAlignment="1">
      <alignment horizontal="right" vertical="top" wrapText="1"/>
    </xf>
    <xf numFmtId="0" fontId="30" fillId="0" borderId="18" xfId="7" applyFont="1" applyBorder="1" applyAlignment="1">
      <alignment horizontal="center" vertical="center" wrapText="1"/>
    </xf>
    <xf numFmtId="0" fontId="30" fillId="0" borderId="18" xfId="7" applyFont="1" applyBorder="1" applyAlignment="1">
      <alignment horizontal="center" vertical="center" wrapText="1"/>
    </xf>
    <xf numFmtId="0" fontId="44" fillId="0" borderId="66" xfId="13" applyNumberFormat="1" applyFont="1" applyFill="1" applyBorder="1" applyAlignment="1">
      <alignment horizontal="center" vertical="center"/>
    </xf>
    <xf numFmtId="0" fontId="30" fillId="0" borderId="18" xfId="7" applyFont="1" applyBorder="1" applyAlignment="1">
      <alignment horizontal="center" vertical="center" wrapText="1"/>
    </xf>
    <xf numFmtId="185" fontId="30" fillId="2" borderId="10" xfId="0" applyNumberFormat="1" applyFont="1" applyFill="1" applyBorder="1" applyAlignment="1" applyProtection="1">
      <alignment horizontal="center" vertical="top"/>
      <protection locked="0"/>
    </xf>
    <xf numFmtId="191" fontId="30" fillId="2" borderId="10" xfId="0" applyNumberFormat="1" applyFont="1" applyFill="1" applyBorder="1" applyAlignment="1" applyProtection="1">
      <alignment horizontal="center" vertical="top"/>
      <protection locked="0"/>
    </xf>
    <xf numFmtId="0" fontId="30" fillId="2" borderId="10" xfId="7" applyFont="1" applyFill="1" applyBorder="1" applyAlignment="1">
      <alignment horizontal="left" vertical="top"/>
    </xf>
    <xf numFmtId="0" fontId="30" fillId="2" borderId="10" xfId="7" applyNumberFormat="1" applyFont="1" applyFill="1" applyBorder="1" applyAlignment="1">
      <alignment horizontal="left" vertical="top" wrapText="1"/>
    </xf>
    <xf numFmtId="0" fontId="129" fillId="2" borderId="10" xfId="7" applyNumberFormat="1" applyFont="1" applyFill="1" applyBorder="1" applyAlignment="1">
      <alignment horizontal="left" vertical="top" wrapText="1"/>
    </xf>
    <xf numFmtId="0" fontId="129" fillId="2" borderId="10" xfId="7" applyNumberFormat="1" applyFont="1" applyFill="1" applyBorder="1" applyAlignment="1">
      <alignment vertical="top" wrapText="1"/>
    </xf>
    <xf numFmtId="179" fontId="13" fillId="4" borderId="10" xfId="2" applyNumberFormat="1" applyFont="1" applyFill="1" applyBorder="1" applyAlignment="1">
      <alignment horizontal="center" vertical="center"/>
    </xf>
    <xf numFmtId="0" fontId="13" fillId="4" borderId="10" xfId="0" applyFont="1" applyFill="1" applyBorder="1" applyAlignment="1">
      <alignment horizontal="center" vertical="center"/>
    </xf>
    <xf numFmtId="179" fontId="13" fillId="4" borderId="10" xfId="2" applyNumberFormat="1" applyFont="1" applyFill="1" applyBorder="1" applyAlignment="1">
      <alignment horizontal="center" vertical="center"/>
    </xf>
    <xf numFmtId="0" fontId="13" fillId="0" borderId="10" xfId="0" applyFont="1" applyBorder="1" applyAlignment="1">
      <alignment horizontal="center" vertical="center" shrinkToFit="1"/>
    </xf>
    <xf numFmtId="0" fontId="13" fillId="4" borderId="10" xfId="0" applyFont="1" applyFill="1" applyBorder="1" applyAlignment="1">
      <alignment horizontal="center" vertical="center" wrapText="1"/>
    </xf>
    <xf numFmtId="0" fontId="23" fillId="0" borderId="11" xfId="2" applyNumberFormat="1" applyFont="1" applyFill="1" applyBorder="1" applyAlignment="1">
      <alignment horizontal="center" vertical="center" wrapText="1"/>
    </xf>
    <xf numFmtId="0" fontId="30" fillId="0" borderId="18" xfId="7" applyFont="1" applyBorder="1" applyAlignment="1">
      <alignment horizontal="center" vertical="center" wrapText="1"/>
    </xf>
    <xf numFmtId="179" fontId="16" fillId="0" borderId="10" xfId="2" applyNumberFormat="1" applyFont="1" applyBorder="1" applyAlignment="1">
      <alignment horizontal="center" vertical="center" wrapText="1"/>
    </xf>
    <xf numFmtId="0" fontId="130" fillId="0" borderId="0" xfId="4571" applyFill="1">
      <alignment vertical="center"/>
    </xf>
    <xf numFmtId="179" fontId="17" fillId="0" borderId="0" xfId="2" applyNumberFormat="1" applyFont="1" applyFill="1" applyBorder="1" applyAlignment="1">
      <alignment horizontal="center" vertical="center" wrapText="1"/>
    </xf>
    <xf numFmtId="196" fontId="16" fillId="0" borderId="0" xfId="2" applyNumberFormat="1" applyFont="1" applyFill="1" applyBorder="1" applyAlignment="1">
      <alignment horizontal="center" vertical="center" wrapText="1"/>
    </xf>
    <xf numFmtId="177" fontId="39"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wrapText="1"/>
    </xf>
    <xf numFmtId="0" fontId="16" fillId="0" borderId="0" xfId="0" applyFont="1" applyBorder="1" applyAlignment="1">
      <alignment vertical="center" wrapText="1"/>
    </xf>
    <xf numFmtId="0" fontId="16" fillId="0" borderId="0" xfId="0" applyFont="1" applyBorder="1" applyAlignment="1">
      <alignment vertical="center"/>
    </xf>
    <xf numFmtId="0" fontId="120" fillId="0" borderId="10" xfId="0" applyFont="1" applyFill="1" applyBorder="1" applyAlignment="1">
      <alignment horizontal="center" vertical="center" wrapText="1"/>
    </xf>
    <xf numFmtId="0" fontId="119" fillId="67" borderId="10" xfId="0" applyFont="1" applyFill="1" applyBorder="1" applyAlignment="1">
      <alignment horizontal="center" vertical="center" wrapText="1"/>
    </xf>
    <xf numFmtId="0" fontId="132" fillId="0" borderId="0" xfId="0" applyFont="1" applyFill="1">
      <alignment vertical="center"/>
    </xf>
    <xf numFmtId="41" fontId="14" fillId="2" borderId="10" xfId="2" applyFont="1" applyFill="1" applyBorder="1" applyAlignment="1">
      <alignment horizontal="center" vertical="center"/>
    </xf>
    <xf numFmtId="0" fontId="14" fillId="67" borderId="10" xfId="0" applyFont="1" applyFill="1" applyBorder="1" applyAlignment="1">
      <alignment horizontal="center" vertical="center"/>
    </xf>
    <xf numFmtId="235" fontId="13" fillId="2" borderId="6" xfId="2" applyNumberFormat="1" applyFont="1" applyFill="1" applyBorder="1" applyAlignment="1">
      <alignment horizontal="center" vertical="center"/>
    </xf>
    <xf numFmtId="235" fontId="13" fillId="2" borderId="9" xfId="2" applyNumberFormat="1" applyFont="1" applyFill="1" applyBorder="1" applyAlignment="1">
      <alignment horizontal="center" vertical="center"/>
    </xf>
    <xf numFmtId="226" fontId="119" fillId="67" borderId="15" xfId="0" applyNumberFormat="1" applyFont="1" applyFill="1" applyBorder="1" applyAlignment="1">
      <alignment horizontal="center" vertical="center" wrapText="1"/>
    </xf>
    <xf numFmtId="226" fontId="119" fillId="67" borderId="10" xfId="0" applyNumberFormat="1" applyFont="1" applyFill="1" applyBorder="1" applyAlignment="1">
      <alignment horizontal="center" vertical="center" wrapText="1"/>
    </xf>
    <xf numFmtId="226" fontId="131" fillId="67" borderId="10" xfId="0" applyNumberFormat="1" applyFont="1" applyFill="1" applyBorder="1" applyAlignment="1">
      <alignment horizontal="center" vertical="center" wrapText="1"/>
    </xf>
    <xf numFmtId="0" fontId="18" fillId="0" borderId="0" xfId="0" applyFont="1">
      <alignment vertical="center"/>
    </xf>
    <xf numFmtId="14" fontId="13" fillId="9" borderId="10" xfId="2" applyNumberFormat="1" applyFont="1" applyFill="1" applyBorder="1" applyAlignment="1">
      <alignment horizontal="center" vertical="center"/>
    </xf>
    <xf numFmtId="227" fontId="13" fillId="9" borderId="10" xfId="2" applyNumberFormat="1" applyFont="1" applyFill="1" applyBorder="1" applyAlignment="1">
      <alignment horizontal="center" vertical="center"/>
    </xf>
    <xf numFmtId="0" fontId="13" fillId="9" borderId="10" xfId="2" applyNumberFormat="1" applyFont="1" applyFill="1" applyBorder="1" applyAlignment="1">
      <alignment horizontal="center" vertical="center"/>
    </xf>
    <xf numFmtId="0" fontId="13" fillId="4" borderId="36" xfId="0" applyFont="1" applyFill="1" applyBorder="1" applyAlignment="1">
      <alignment horizontal="center" vertical="center" wrapText="1"/>
    </xf>
    <xf numFmtId="179" fontId="13" fillId="0" borderId="121" xfId="2" applyNumberFormat="1" applyFont="1" applyFill="1" applyBorder="1">
      <alignment vertical="center"/>
    </xf>
    <xf numFmtId="9" fontId="13" fillId="0" borderId="120" xfId="1" applyNumberFormat="1" applyFont="1" applyFill="1" applyBorder="1" applyAlignment="1">
      <alignment horizontal="center" vertical="center"/>
    </xf>
    <xf numFmtId="41" fontId="13" fillId="0" borderId="124" xfId="2" applyNumberFormat="1" applyFont="1" applyFill="1" applyBorder="1">
      <alignment vertical="center"/>
    </xf>
    <xf numFmtId="9" fontId="13" fillId="0" borderId="124" xfId="1" applyNumberFormat="1" applyFont="1" applyFill="1" applyBorder="1" applyAlignment="1">
      <alignment horizontal="center" vertical="center"/>
    </xf>
    <xf numFmtId="0" fontId="23" fillId="0" borderId="0" xfId="2" applyNumberFormat="1" applyFont="1" applyFill="1" applyBorder="1" applyAlignment="1">
      <alignment horizontal="center" vertical="center" wrapText="1"/>
    </xf>
    <xf numFmtId="0" fontId="23" fillId="0" borderId="11" xfId="2" applyNumberFormat="1" applyFont="1" applyFill="1" applyBorder="1" applyAlignment="1">
      <alignment vertical="center" wrapText="1"/>
    </xf>
    <xf numFmtId="0" fontId="13" fillId="4" borderId="30" xfId="2" applyNumberFormat="1" applyFont="1" applyFill="1" applyBorder="1" applyAlignment="1">
      <alignment horizontal="center" vertical="center" wrapText="1"/>
    </xf>
    <xf numFmtId="0" fontId="13" fillId="4" borderId="36" xfId="2" applyNumberFormat="1" applyFont="1" applyFill="1" applyBorder="1" applyAlignment="1">
      <alignment horizontal="center" vertical="center" wrapText="1"/>
    </xf>
    <xf numFmtId="0" fontId="12" fillId="0" borderId="0" xfId="0" applyFont="1" applyAlignment="1">
      <alignment horizontal="left" vertical="center" wrapText="1"/>
    </xf>
    <xf numFmtId="0" fontId="13" fillId="4" borderId="59" xfId="0" applyFont="1" applyFill="1" applyBorder="1" applyAlignment="1">
      <alignment horizontal="center" vertical="center" wrapText="1"/>
    </xf>
    <xf numFmtId="237" fontId="13" fillId="67" borderId="59" xfId="2" applyNumberFormat="1" applyFont="1" applyFill="1" applyBorder="1" applyAlignment="1">
      <alignment horizontal="center" vertical="center"/>
    </xf>
    <xf numFmtId="0" fontId="131" fillId="67" borderId="10" xfId="0" quotePrefix="1" applyFont="1" applyFill="1" applyBorder="1" applyAlignment="1">
      <alignment horizontal="center" vertical="center" wrapText="1"/>
    </xf>
    <xf numFmtId="179" fontId="16" fillId="0" borderId="0" xfId="2" applyNumberFormat="1" applyFont="1" applyBorder="1" applyAlignment="1">
      <alignment horizontal="center" vertical="center" wrapText="1"/>
    </xf>
    <xf numFmtId="179" fontId="16" fillId="0" borderId="0" xfId="2" applyNumberFormat="1" applyFont="1" applyBorder="1" applyAlignment="1">
      <alignment vertical="center" wrapText="1"/>
    </xf>
    <xf numFmtId="179" fontId="17" fillId="71" borderId="10" xfId="2" applyNumberFormat="1" applyFont="1" applyFill="1" applyBorder="1" applyAlignment="1">
      <alignment horizontal="center" vertical="center" wrapText="1"/>
    </xf>
    <xf numFmtId="179" fontId="16" fillId="3" borderId="10" xfId="2" applyNumberFormat="1" applyFont="1" applyFill="1" applyBorder="1" applyAlignment="1">
      <alignment horizontal="center" vertical="center" wrapText="1"/>
    </xf>
    <xf numFmtId="179" fontId="17" fillId="0" borderId="0" xfId="2" applyNumberFormat="1" applyFont="1" applyBorder="1" applyAlignment="1">
      <alignment horizontal="center" vertical="center" wrapText="1"/>
    </xf>
    <xf numFmtId="179" fontId="17" fillId="71" borderId="32" xfId="2" applyNumberFormat="1" applyFont="1" applyFill="1" applyBorder="1" applyAlignment="1">
      <alignment horizontal="center" vertical="center" wrapText="1"/>
    </xf>
    <xf numFmtId="41" fontId="17" fillId="71" borderId="32" xfId="2" applyFont="1" applyFill="1" applyBorder="1" applyAlignment="1">
      <alignment horizontal="center" vertical="center" wrapText="1"/>
    </xf>
    <xf numFmtId="179" fontId="16" fillId="0" borderId="10" xfId="2" applyNumberFormat="1" applyFont="1" applyFill="1" applyBorder="1" applyAlignment="1">
      <alignment horizontal="center" vertical="center" wrapText="1"/>
    </xf>
    <xf numFmtId="176" fontId="16" fillId="4" borderId="10" xfId="2" applyNumberFormat="1" applyFont="1" applyFill="1" applyBorder="1" applyAlignment="1">
      <alignment horizontal="center" vertical="center" wrapText="1"/>
    </xf>
    <xf numFmtId="182" fontId="16" fillId="3" borderId="10" xfId="2" applyNumberFormat="1" applyFont="1" applyFill="1" applyBorder="1" applyAlignment="1">
      <alignment horizontal="center" vertical="center" wrapText="1"/>
    </xf>
    <xf numFmtId="197" fontId="16" fillId="4" borderId="10" xfId="2" applyNumberFormat="1" applyFont="1" applyFill="1" applyBorder="1" applyAlignment="1">
      <alignment horizontal="center" vertical="center" wrapText="1"/>
    </xf>
    <xf numFmtId="193" fontId="16" fillId="3" borderId="10" xfId="2" applyNumberFormat="1" applyFont="1" applyFill="1" applyBorder="1" applyAlignment="1">
      <alignment horizontal="center" vertical="center" wrapText="1"/>
    </xf>
    <xf numFmtId="194" fontId="16" fillId="3" borderId="10" xfId="2" applyNumberFormat="1" applyFont="1" applyFill="1" applyBorder="1" applyAlignment="1">
      <alignment horizontal="center" vertical="center" wrapText="1"/>
    </xf>
    <xf numFmtId="9" fontId="16" fillId="4" borderId="10" xfId="1" applyFont="1" applyFill="1" applyBorder="1" applyAlignment="1">
      <alignment horizontal="center" vertical="center" wrapText="1"/>
    </xf>
    <xf numFmtId="9" fontId="16" fillId="4" borderId="10" xfId="1" applyNumberFormat="1" applyFont="1" applyFill="1" applyBorder="1" applyAlignment="1">
      <alignment horizontal="center" vertical="center" wrapText="1"/>
    </xf>
    <xf numFmtId="193" fontId="30" fillId="3" borderId="10" xfId="2" applyNumberFormat="1" applyFont="1" applyFill="1" applyBorder="1" applyAlignment="1">
      <alignment horizontal="center" vertical="center" wrapText="1"/>
    </xf>
    <xf numFmtId="232" fontId="30" fillId="3" borderId="10" xfId="2" applyNumberFormat="1" applyFont="1" applyFill="1" applyBorder="1" applyAlignment="1">
      <alignment horizontal="center" vertical="center" wrapText="1"/>
    </xf>
    <xf numFmtId="233" fontId="30" fillId="3" borderId="10" xfId="2" applyNumberFormat="1" applyFont="1" applyFill="1" applyBorder="1" applyAlignment="1">
      <alignment horizontal="center" vertical="center" wrapText="1"/>
    </xf>
    <xf numFmtId="176" fontId="30" fillId="4" borderId="10" xfId="2" applyNumberFormat="1" applyFont="1" applyFill="1" applyBorder="1" applyAlignment="1">
      <alignment horizontal="center" vertical="center" wrapText="1"/>
    </xf>
    <xf numFmtId="190" fontId="30" fillId="4" borderId="10" xfId="1" applyNumberFormat="1" applyFont="1" applyFill="1" applyBorder="1" applyAlignment="1">
      <alignment horizontal="center" vertical="center" wrapText="1"/>
    </xf>
    <xf numFmtId="0" fontId="16" fillId="3" borderId="10" xfId="2" applyNumberFormat="1" applyFont="1" applyFill="1" applyBorder="1" applyAlignment="1">
      <alignment horizontal="center" vertical="center" wrapText="1"/>
    </xf>
    <xf numFmtId="0" fontId="16" fillId="4" borderId="10" xfId="2" applyNumberFormat="1" applyFont="1" applyFill="1" applyBorder="1" applyAlignment="1">
      <alignment horizontal="center" vertical="center" wrapText="1"/>
    </xf>
    <xf numFmtId="199" fontId="16" fillId="3" borderId="10" xfId="2" applyNumberFormat="1" applyFont="1" applyFill="1" applyBorder="1" applyAlignment="1">
      <alignment horizontal="center" vertical="center" wrapText="1"/>
    </xf>
    <xf numFmtId="176" fontId="16" fillId="3" borderId="10" xfId="2" applyNumberFormat="1" applyFont="1" applyFill="1" applyBorder="1" applyAlignment="1">
      <alignment horizontal="center" vertical="center" wrapText="1"/>
    </xf>
    <xf numFmtId="188" fontId="16" fillId="4" borderId="10" xfId="1" applyNumberFormat="1" applyFont="1" applyFill="1" applyBorder="1" applyAlignment="1">
      <alignment horizontal="center" vertical="center" wrapText="1"/>
    </xf>
    <xf numFmtId="188" fontId="16" fillId="4" borderId="10" xfId="2" applyNumberFormat="1" applyFont="1" applyFill="1" applyBorder="1" applyAlignment="1">
      <alignment horizontal="center" vertical="center" wrapText="1"/>
    </xf>
    <xf numFmtId="179" fontId="16" fillId="0" borderId="10" xfId="2" quotePrefix="1" applyNumberFormat="1" applyFont="1" applyBorder="1" applyAlignment="1">
      <alignment horizontal="center" vertical="center" wrapText="1"/>
    </xf>
    <xf numFmtId="228" fontId="16" fillId="3" borderId="10" xfId="2" applyNumberFormat="1" applyFont="1" applyFill="1" applyBorder="1" applyAlignment="1">
      <alignment horizontal="center" vertical="center" wrapText="1"/>
    </xf>
    <xf numFmtId="182" fontId="16" fillId="3" borderId="47" xfId="2" applyNumberFormat="1" applyFont="1" applyFill="1" applyBorder="1" applyAlignment="1">
      <alignment horizontal="center" vertical="center" wrapText="1"/>
    </xf>
    <xf numFmtId="197" fontId="16" fillId="4" borderId="47" xfId="2" applyNumberFormat="1" applyFont="1" applyFill="1" applyBorder="1" applyAlignment="1">
      <alignment horizontal="center" vertical="center" wrapText="1"/>
    </xf>
    <xf numFmtId="179" fontId="16" fillId="0" borderId="49" xfId="2" applyNumberFormat="1" applyFont="1" applyBorder="1" applyAlignment="1">
      <alignment horizontal="center" vertical="center" wrapText="1"/>
    </xf>
    <xf numFmtId="179" fontId="16" fillId="0" borderId="17" xfId="2" applyNumberFormat="1" applyFont="1" applyBorder="1" applyAlignment="1">
      <alignment horizontal="center" vertical="center" wrapText="1"/>
    </xf>
    <xf numFmtId="179" fontId="16" fillId="0" borderId="71" xfId="2" applyNumberFormat="1" applyFont="1" applyBorder="1" applyAlignment="1">
      <alignment horizontal="center" vertical="center" wrapText="1"/>
    </xf>
    <xf numFmtId="179" fontId="16" fillId="0" borderId="23" xfId="2" applyNumberFormat="1" applyFont="1" applyBorder="1" applyAlignment="1">
      <alignment horizontal="center" vertical="center" wrapText="1"/>
    </xf>
    <xf numFmtId="179" fontId="7" fillId="0" borderId="49" xfId="2" applyNumberFormat="1" applyFont="1" applyBorder="1" applyAlignment="1">
      <alignment horizontal="center" vertical="center" wrapText="1"/>
    </xf>
    <xf numFmtId="179" fontId="7" fillId="0" borderId="17" xfId="2" applyNumberFormat="1" applyFont="1" applyBorder="1" applyAlignment="1">
      <alignment horizontal="center" vertical="center" wrapText="1"/>
    </xf>
    <xf numFmtId="179" fontId="7" fillId="0" borderId="23" xfId="2" applyNumberFormat="1" applyFont="1" applyBorder="1" applyAlignment="1">
      <alignment horizontal="center" vertical="center" wrapText="1"/>
    </xf>
    <xf numFmtId="179" fontId="7" fillId="0" borderId="61" xfId="2" applyNumberFormat="1" applyFont="1" applyBorder="1" applyAlignment="1">
      <alignment horizontal="center" vertical="center" wrapText="1"/>
    </xf>
    <xf numFmtId="179" fontId="16" fillId="0" borderId="61" xfId="2" applyNumberFormat="1" applyFont="1" applyBorder="1" applyAlignment="1">
      <alignment horizontal="center" vertical="center" wrapText="1"/>
    </xf>
    <xf numFmtId="10" fontId="16" fillId="0" borderId="0" xfId="1" applyNumberFormat="1" applyFont="1" applyFill="1" applyBorder="1" applyAlignment="1">
      <alignment horizontal="center" vertical="center" wrapText="1"/>
    </xf>
    <xf numFmtId="179" fontId="7" fillId="0" borderId="0" xfId="2" applyNumberFormat="1" applyFont="1" applyBorder="1" applyAlignment="1">
      <alignment horizontal="center" vertical="center" wrapText="1"/>
    </xf>
    <xf numFmtId="179" fontId="16" fillId="0" borderId="23" xfId="2" applyNumberFormat="1" applyFont="1" applyFill="1" applyBorder="1" applyAlignment="1">
      <alignment horizontal="center" vertical="center" wrapText="1"/>
    </xf>
    <xf numFmtId="179" fontId="16" fillId="0" borderId="49" xfId="2" applyNumberFormat="1" applyFont="1" applyFill="1" applyBorder="1" applyAlignment="1">
      <alignment horizontal="center" vertical="center" wrapText="1"/>
    </xf>
    <xf numFmtId="179" fontId="16" fillId="0" borderId="61" xfId="2" applyNumberFormat="1" applyFont="1" applyFill="1" applyBorder="1" applyAlignment="1">
      <alignment horizontal="center" vertical="center" wrapText="1"/>
    </xf>
    <xf numFmtId="9" fontId="16" fillId="0" borderId="13" xfId="1" applyFont="1" applyFill="1" applyBorder="1" applyAlignment="1">
      <alignment horizontal="center" vertical="center" wrapText="1"/>
    </xf>
    <xf numFmtId="0" fontId="16" fillId="0" borderId="61" xfId="2" applyNumberFormat="1" applyFont="1" applyFill="1" applyBorder="1" applyAlignment="1">
      <alignment horizontal="center" vertical="center" wrapText="1"/>
    </xf>
    <xf numFmtId="179" fontId="7" fillId="0" borderId="61" xfId="2" quotePrefix="1" applyNumberFormat="1" applyFont="1" applyBorder="1" applyAlignment="1">
      <alignment horizontal="center" vertical="center" wrapText="1"/>
    </xf>
    <xf numFmtId="181" fontId="16" fillId="0" borderId="61" xfId="2" applyNumberFormat="1" applyFont="1" applyFill="1" applyBorder="1" applyAlignment="1">
      <alignment horizontal="center" vertical="center" wrapText="1"/>
    </xf>
    <xf numFmtId="176" fontId="16" fillId="0" borderId="61" xfId="2" applyNumberFormat="1" applyFont="1" applyFill="1" applyBorder="1" applyAlignment="1">
      <alignment horizontal="center" vertical="center" wrapText="1"/>
    </xf>
    <xf numFmtId="179" fontId="16" fillId="0" borderId="0" xfId="2" applyNumberFormat="1" applyFont="1" applyBorder="1" applyAlignment="1">
      <alignment horizontal="center" vertical="center"/>
    </xf>
    <xf numFmtId="0" fontId="16" fillId="11" borderId="10" xfId="2" applyNumberFormat="1" applyFont="1" applyFill="1" applyBorder="1" applyAlignment="1">
      <alignment horizontal="center" vertical="center" wrapText="1"/>
    </xf>
    <xf numFmtId="0" fontId="16" fillId="69" borderId="10" xfId="2" applyNumberFormat="1" applyFont="1" applyFill="1" applyBorder="1" applyAlignment="1">
      <alignment horizontal="center" vertical="center" wrapText="1"/>
    </xf>
    <xf numFmtId="179" fontId="16" fillId="3" borderId="15" xfId="2" applyNumberFormat="1" applyFont="1" applyFill="1" applyBorder="1" applyAlignment="1">
      <alignment horizontal="center" vertical="center" wrapText="1"/>
    </xf>
    <xf numFmtId="0" fontId="133" fillId="0" borderId="0" xfId="0" applyFont="1" applyFill="1" applyAlignment="1">
      <alignment horizontal="left" vertical="center" indent="1"/>
    </xf>
    <xf numFmtId="179" fontId="15" fillId="0" borderId="0" xfId="2" applyNumberFormat="1" applyFont="1" applyFill="1" applyBorder="1" applyAlignment="1">
      <alignment horizontal="center" vertical="center" wrapText="1"/>
    </xf>
    <xf numFmtId="179" fontId="16" fillId="0" borderId="0" xfId="2" applyNumberFormat="1" applyFont="1" applyFill="1" applyBorder="1" applyAlignment="1">
      <alignment horizontal="right" vertical="center"/>
    </xf>
    <xf numFmtId="179" fontId="16" fillId="0" borderId="0" xfId="2" applyNumberFormat="1" applyFont="1" applyFill="1" applyAlignment="1">
      <alignment horizontal="center" vertical="center" wrapText="1"/>
    </xf>
    <xf numFmtId="179" fontId="7" fillId="0" borderId="0" xfId="2" applyNumberFormat="1" applyFont="1" applyFill="1" applyAlignment="1">
      <alignment horizontal="center" vertical="center" wrapText="1"/>
    </xf>
    <xf numFmtId="179" fontId="16" fillId="11" borderId="10" xfId="2" applyNumberFormat="1" applyFont="1" applyFill="1" applyBorder="1" applyAlignment="1">
      <alignment horizontal="center" vertical="center" wrapText="1"/>
    </xf>
    <xf numFmtId="180" fontId="16" fillId="11" borderId="10" xfId="2" applyNumberFormat="1" applyFont="1" applyFill="1" applyBorder="1" applyAlignment="1">
      <alignment horizontal="center" vertical="center" wrapText="1"/>
    </xf>
    <xf numFmtId="185" fontId="16" fillId="69" borderId="10" xfId="2" applyNumberFormat="1" applyFont="1" applyFill="1" applyBorder="1" applyAlignment="1">
      <alignment horizontal="center" vertical="center" wrapText="1"/>
    </xf>
    <xf numFmtId="181" fontId="16" fillId="0" borderId="0" xfId="2" applyNumberFormat="1" applyFont="1" applyFill="1" applyBorder="1" applyAlignment="1">
      <alignment horizontal="center" vertical="center" wrapText="1"/>
    </xf>
    <xf numFmtId="180" fontId="16" fillId="3" borderId="15" xfId="2" applyNumberFormat="1" applyFont="1" applyFill="1" applyBorder="1" applyAlignment="1">
      <alignment horizontal="center" vertical="center" wrapText="1"/>
    </xf>
    <xf numFmtId="181" fontId="16" fillId="3" borderId="15" xfId="2" applyNumberFormat="1" applyFont="1" applyFill="1" applyBorder="1" applyAlignment="1">
      <alignment horizontal="center" vertical="center" wrapText="1"/>
    </xf>
    <xf numFmtId="180" fontId="16" fillId="0" borderId="0" xfId="2" applyNumberFormat="1" applyFont="1" applyFill="1" applyBorder="1" applyAlignment="1">
      <alignment horizontal="center" vertical="center" wrapText="1"/>
    </xf>
    <xf numFmtId="237" fontId="16" fillId="4" borderId="10" xfId="1" quotePrefix="1" applyNumberFormat="1" applyFont="1" applyFill="1" applyBorder="1" applyAlignment="1">
      <alignment horizontal="center" vertical="center" wrapText="1"/>
    </xf>
    <xf numFmtId="176" fontId="16" fillId="0" borderId="10" xfId="2" applyNumberFormat="1" applyFont="1" applyFill="1" applyBorder="1" applyAlignment="1">
      <alignment horizontal="center" vertical="center" wrapText="1"/>
    </xf>
    <xf numFmtId="0" fontId="16" fillId="11" borderId="13" xfId="2" applyNumberFormat="1" applyFont="1" applyFill="1" applyBorder="1" applyAlignment="1">
      <alignment horizontal="center" vertical="center" wrapText="1"/>
    </xf>
    <xf numFmtId="180" fontId="16" fillId="0" borderId="61" xfId="2" applyNumberFormat="1" applyFont="1" applyFill="1" applyBorder="1" applyAlignment="1">
      <alignment horizontal="center" vertical="center" wrapText="1"/>
    </xf>
    <xf numFmtId="0" fontId="119" fillId="69" borderId="128" xfId="0" applyFont="1" applyFill="1" applyBorder="1" applyAlignment="1">
      <alignment horizontal="center" vertical="center" wrapText="1"/>
    </xf>
    <xf numFmtId="0" fontId="119" fillId="69" borderId="129" xfId="0" applyFont="1" applyFill="1" applyBorder="1" applyAlignment="1">
      <alignment horizontal="center" vertical="center" wrapText="1"/>
    </xf>
    <xf numFmtId="0" fontId="131" fillId="10" borderId="27" xfId="0" applyFont="1" applyFill="1" applyBorder="1" applyAlignment="1">
      <alignment horizontal="center" vertical="center" wrapText="1"/>
    </xf>
    <xf numFmtId="234" fontId="131" fillId="10" borderId="27" xfId="0" applyNumberFormat="1" applyFont="1" applyFill="1" applyBorder="1" applyAlignment="1">
      <alignment horizontal="center" vertical="center" wrapText="1"/>
    </xf>
    <xf numFmtId="0" fontId="131" fillId="10" borderId="19" xfId="0" applyFont="1" applyFill="1" applyBorder="1" applyAlignment="1">
      <alignment horizontal="center" vertical="center" wrapText="1"/>
    </xf>
    <xf numFmtId="0" fontId="116" fillId="0" borderId="0" xfId="0" applyFont="1">
      <alignment vertical="center"/>
    </xf>
    <xf numFmtId="0" fontId="130" fillId="0" borderId="64" xfId="4571" quotePrefix="1" applyFill="1" applyBorder="1" applyAlignment="1">
      <alignment horizontal="center" vertical="center" wrapText="1"/>
    </xf>
    <xf numFmtId="0" fontId="17" fillId="10" borderId="10" xfId="2" applyNumberFormat="1" applyFont="1" applyFill="1" applyBorder="1" applyAlignment="1">
      <alignment horizontal="center" vertical="center" wrapText="1"/>
    </xf>
    <xf numFmtId="49" fontId="27" fillId="0" borderId="0" xfId="7" applyNumberFormat="1" applyFont="1" applyBorder="1" applyAlignment="1">
      <alignment horizontal="center" vertical="center"/>
    </xf>
    <xf numFmtId="0" fontId="30" fillId="0" borderId="0" xfId="2" applyNumberFormat="1" applyFont="1" applyFill="1" applyBorder="1" applyAlignment="1">
      <alignment horizontal="center" vertical="center"/>
    </xf>
    <xf numFmtId="0" fontId="3" fillId="0" borderId="0" xfId="2" applyNumberFormat="1" applyFont="1" applyFill="1" applyBorder="1" applyAlignment="1">
      <alignment horizontal="center" vertical="center"/>
    </xf>
    <xf numFmtId="14" fontId="3" fillId="0" borderId="0" xfId="2" applyNumberFormat="1" applyFont="1" applyFill="1" applyBorder="1" applyAlignment="1">
      <alignment vertical="center"/>
    </xf>
    <xf numFmtId="0" fontId="11" fillId="0" borderId="29" xfId="0" applyFont="1" applyBorder="1" applyAlignment="1">
      <alignment horizontal="center" vertical="center"/>
    </xf>
    <xf numFmtId="0" fontId="11" fillId="0" borderId="26" xfId="0" applyFont="1" applyBorder="1" applyAlignment="1">
      <alignment horizontal="center" vertical="center"/>
    </xf>
    <xf numFmtId="0" fontId="11" fillId="0" borderId="34" xfId="0" applyFont="1" applyBorder="1" applyAlignment="1">
      <alignment horizontal="center" vertical="center"/>
    </xf>
    <xf numFmtId="0" fontId="134" fillId="0" borderId="16" xfId="0" applyFont="1" applyBorder="1" applyAlignment="1">
      <alignment horizontal="center" vertical="center" wrapText="1"/>
    </xf>
    <xf numFmtId="0" fontId="134" fillId="2" borderId="10" xfId="0" applyFont="1" applyFill="1" applyBorder="1" applyAlignment="1">
      <alignment horizontal="center" vertical="center" wrapText="1"/>
    </xf>
    <xf numFmtId="177" fontId="122" fillId="2" borderId="10" xfId="0" applyNumberFormat="1" applyFont="1" applyFill="1" applyBorder="1" applyAlignment="1">
      <alignment horizontal="center" vertical="center" wrapText="1"/>
    </xf>
    <xf numFmtId="0" fontId="122" fillId="5" borderId="18" xfId="0" applyFont="1" applyFill="1" applyBorder="1" applyAlignment="1">
      <alignment horizontal="center" vertical="center" wrapText="1"/>
    </xf>
    <xf numFmtId="0" fontId="134" fillId="0" borderId="16" xfId="0" applyFont="1" applyBorder="1" applyAlignment="1">
      <alignment horizontal="center" vertical="center" shrinkToFit="1"/>
    </xf>
    <xf numFmtId="0" fontId="122" fillId="10" borderId="18" xfId="0" applyFont="1" applyFill="1" applyBorder="1" applyAlignment="1">
      <alignment horizontal="center" vertical="center" wrapText="1"/>
    </xf>
    <xf numFmtId="0" fontId="134" fillId="0" borderId="35" xfId="0" applyFont="1" applyBorder="1" applyAlignment="1">
      <alignment horizontal="center" vertical="center" wrapText="1"/>
    </xf>
    <xf numFmtId="9" fontId="13" fillId="0" borderId="27" xfId="1" applyFont="1" applyFill="1" applyBorder="1" applyAlignment="1">
      <alignment horizontal="center" vertical="center"/>
    </xf>
    <xf numFmtId="0" fontId="134" fillId="2" borderId="27" xfId="0" applyFont="1" applyFill="1" applyBorder="1" applyAlignment="1">
      <alignment horizontal="center" vertical="center" wrapText="1"/>
    </xf>
    <xf numFmtId="198" fontId="122" fillId="2" borderId="27" xfId="0" applyNumberFormat="1" applyFont="1" applyFill="1" applyBorder="1" applyAlignment="1">
      <alignment horizontal="center" vertical="center" wrapText="1"/>
    </xf>
    <xf numFmtId="0" fontId="122" fillId="5" borderId="19" xfId="0" applyFont="1" applyFill="1" applyBorder="1" applyAlignment="1">
      <alignment horizontal="center" vertical="center" wrapText="1"/>
    </xf>
    <xf numFmtId="0" fontId="134" fillId="0" borderId="0" xfId="0" applyFont="1" applyBorder="1" applyAlignment="1">
      <alignment horizontal="justify" vertical="center" wrapText="1"/>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36" xfId="0" applyFont="1" applyBorder="1" applyAlignment="1">
      <alignment horizontal="center" vertical="center"/>
    </xf>
    <xf numFmtId="0" fontId="134" fillId="0" borderId="16" xfId="0" applyFont="1" applyFill="1" applyBorder="1" applyAlignment="1">
      <alignment horizontal="center" vertical="center" wrapText="1"/>
    </xf>
    <xf numFmtId="0" fontId="134" fillId="2" borderId="55" xfId="0" applyFont="1" applyFill="1" applyBorder="1" applyAlignment="1">
      <alignment horizontal="center" vertical="center" wrapText="1"/>
    </xf>
    <xf numFmtId="0" fontId="122" fillId="2" borderId="56" xfId="0" applyFont="1" applyFill="1" applyBorder="1" applyAlignment="1">
      <alignment horizontal="center" vertical="center" wrapText="1"/>
    </xf>
    <xf numFmtId="0" fontId="122" fillId="5" borderId="54" xfId="0" applyFont="1" applyFill="1" applyBorder="1" applyAlignment="1">
      <alignment horizontal="center" vertical="center" wrapText="1"/>
    </xf>
    <xf numFmtId="0" fontId="134" fillId="0" borderId="39" xfId="0" applyFont="1" applyBorder="1" applyAlignment="1">
      <alignment horizontal="center" vertical="center" wrapText="1"/>
    </xf>
    <xf numFmtId="0" fontId="134" fillId="0" borderId="40" xfId="0" applyFont="1" applyBorder="1" applyAlignment="1">
      <alignment vertical="center" wrapText="1"/>
    </xf>
    <xf numFmtId="0" fontId="134" fillId="0" borderId="41" xfId="0" applyFont="1" applyBorder="1" applyAlignment="1">
      <alignment vertical="center" wrapText="1"/>
    </xf>
    <xf numFmtId="0" fontId="122" fillId="0" borderId="42" xfId="0" applyFont="1" applyBorder="1" applyAlignment="1">
      <alignment horizontal="justify" vertical="center" wrapText="1"/>
    </xf>
    <xf numFmtId="0" fontId="122" fillId="5" borderId="53" xfId="0" applyFont="1" applyFill="1" applyBorder="1" applyAlignment="1">
      <alignment horizontal="center" vertical="center" wrapText="1"/>
    </xf>
    <xf numFmtId="14" fontId="13" fillId="9" borderId="27" xfId="2" applyNumberFormat="1" applyFont="1" applyFill="1" applyBorder="1" applyAlignment="1">
      <alignment horizontal="center" vertical="center"/>
    </xf>
    <xf numFmtId="227" fontId="13" fillId="9" borderId="27" xfId="2" applyNumberFormat="1" applyFont="1" applyFill="1" applyBorder="1" applyAlignment="1">
      <alignment horizontal="center" vertical="center"/>
    </xf>
    <xf numFmtId="0" fontId="13" fillId="4" borderId="132" xfId="0" applyFont="1" applyFill="1" applyBorder="1" applyAlignment="1">
      <alignment horizontal="center" vertical="center"/>
    </xf>
    <xf numFmtId="0" fontId="13" fillId="4" borderId="36" xfId="0" applyFont="1" applyFill="1" applyBorder="1" applyAlignment="1">
      <alignment horizontal="center" vertical="center"/>
    </xf>
    <xf numFmtId="14" fontId="13" fillId="9" borderId="26" xfId="2" applyNumberFormat="1" applyFont="1" applyFill="1" applyBorder="1" applyAlignment="1">
      <alignment horizontal="center" vertical="center"/>
    </xf>
    <xf numFmtId="227" fontId="13" fillId="9" borderId="26" xfId="2" applyNumberFormat="1" applyFont="1" applyFill="1" applyBorder="1" applyAlignment="1">
      <alignment horizontal="center" vertical="center"/>
    </xf>
    <xf numFmtId="0" fontId="13" fillId="9" borderId="26" xfId="2" applyNumberFormat="1" applyFont="1" applyFill="1" applyBorder="1" applyAlignment="1">
      <alignment horizontal="center" vertical="center"/>
    </xf>
    <xf numFmtId="0" fontId="13" fillId="9" borderId="27" xfId="2" applyNumberFormat="1" applyFont="1" applyFill="1" applyBorder="1" applyAlignment="1">
      <alignment horizontal="center" vertical="center"/>
    </xf>
    <xf numFmtId="185" fontId="14" fillId="9" borderId="58" xfId="2" applyNumberFormat="1" applyFont="1" applyFill="1" applyBorder="1" applyAlignment="1">
      <alignment horizontal="center" vertical="center"/>
    </xf>
    <xf numFmtId="237" fontId="14" fillId="67" borderId="59" xfId="2" applyNumberFormat="1" applyFont="1" applyFill="1" applyBorder="1" applyAlignment="1">
      <alignment horizontal="center" vertical="center"/>
    </xf>
    <xf numFmtId="185" fontId="14" fillId="67" borderId="34" xfId="2" applyNumberFormat="1" applyFont="1" applyFill="1" applyBorder="1" applyAlignment="1">
      <alignment horizontal="center" vertical="center"/>
    </xf>
    <xf numFmtId="185" fontId="14" fillId="67" borderId="18" xfId="2" applyNumberFormat="1" applyFont="1" applyFill="1" applyBorder="1" applyAlignment="1">
      <alignment horizontal="center" vertical="center"/>
    </xf>
    <xf numFmtId="185" fontId="14" fillId="67" borderId="19" xfId="2" applyNumberFormat="1" applyFont="1" applyFill="1" applyBorder="1" applyAlignment="1">
      <alignment horizontal="center" vertical="center"/>
    </xf>
    <xf numFmtId="236" fontId="135" fillId="0" borderId="15" xfId="0" applyNumberFormat="1" applyFont="1" applyFill="1" applyBorder="1" applyAlignment="1">
      <alignment horizontal="center" vertical="center" wrapText="1"/>
    </xf>
    <xf numFmtId="236" fontId="135" fillId="0" borderId="10" xfId="0" applyNumberFormat="1" applyFont="1" applyFill="1" applyBorder="1" applyAlignment="1">
      <alignment horizontal="center" vertical="center" wrapText="1"/>
    </xf>
    <xf numFmtId="234" fontId="135" fillId="0" borderId="10" xfId="0" applyNumberFormat="1" applyFont="1" applyBorder="1" applyAlignment="1">
      <alignment horizontal="center" vertical="center" wrapText="1"/>
    </xf>
    <xf numFmtId="14" fontId="30" fillId="0" borderId="0" xfId="2" applyNumberFormat="1" applyFont="1" applyFill="1" applyBorder="1" applyAlignment="1">
      <alignment vertical="center"/>
    </xf>
    <xf numFmtId="0" fontId="136" fillId="72" borderId="10" xfId="0" applyFont="1" applyFill="1" applyBorder="1" applyAlignment="1">
      <alignment horizontal="center" vertical="center" wrapText="1"/>
    </xf>
    <xf numFmtId="0" fontId="29" fillId="0" borderId="0" xfId="0" applyFont="1" applyAlignment="1">
      <alignment horizontal="center" vertical="center"/>
    </xf>
    <xf numFmtId="0" fontId="29" fillId="0" borderId="10" xfId="0" applyFont="1" applyBorder="1" applyAlignment="1">
      <alignment horizontal="center" vertical="center"/>
    </xf>
    <xf numFmtId="0" fontId="29" fillId="0" borderId="0" xfId="0" applyFont="1" applyAlignment="1">
      <alignment horizontal="left" vertical="center"/>
    </xf>
    <xf numFmtId="0" fontId="29" fillId="0" borderId="10" xfId="0" applyFont="1" applyBorder="1" applyAlignment="1">
      <alignment horizontal="left" vertical="center"/>
    </xf>
    <xf numFmtId="0" fontId="32" fillId="0" borderId="0" xfId="0" applyFont="1">
      <alignment vertical="center"/>
    </xf>
    <xf numFmtId="0" fontId="139" fillId="0" borderId="0" xfId="0" applyFont="1">
      <alignment vertical="center"/>
    </xf>
    <xf numFmtId="0" fontId="140" fillId="0" borderId="10" xfId="0" applyFont="1" applyBorder="1" applyAlignment="1">
      <alignment horizontal="center" vertical="center" wrapText="1"/>
    </xf>
    <xf numFmtId="0" fontId="136" fillId="0" borderId="10" xfId="0" applyFont="1" applyBorder="1" applyAlignment="1">
      <alignment horizontal="center" vertical="center" wrapText="1"/>
    </xf>
    <xf numFmtId="49" fontId="29" fillId="0" borderId="0" xfId="0" applyNumberFormat="1" applyFont="1" applyAlignment="1">
      <alignment horizontal="left" vertical="center" wrapText="1"/>
    </xf>
    <xf numFmtId="49" fontId="29" fillId="0" borderId="0" xfId="0" applyNumberFormat="1" applyFont="1" applyAlignment="1">
      <alignment vertical="center" wrapText="1"/>
    </xf>
    <xf numFmtId="0" fontId="10" fillId="2" borderId="73" xfId="0" applyFont="1" applyFill="1" applyBorder="1" applyAlignment="1">
      <alignment horizontal="center" vertical="center" wrapText="1"/>
    </xf>
    <xf numFmtId="0" fontId="10" fillId="2" borderId="74" xfId="0" applyFont="1" applyFill="1" applyBorder="1" applyAlignment="1">
      <alignment horizontal="center" vertical="center" wrapText="1"/>
    </xf>
    <xf numFmtId="0" fontId="10" fillId="2" borderId="75" xfId="0" applyFont="1" applyFill="1" applyBorder="1" applyAlignment="1">
      <alignment horizontal="center" vertical="center" wrapText="1"/>
    </xf>
    <xf numFmtId="179" fontId="17" fillId="10" borderId="10" xfId="2" applyNumberFormat="1" applyFont="1" applyFill="1" applyBorder="1" applyAlignment="1">
      <alignment horizontal="center" vertical="center" wrapText="1"/>
    </xf>
    <xf numFmtId="179" fontId="16" fillId="0" borderId="32" xfId="2" applyNumberFormat="1" applyFont="1" applyBorder="1" applyAlignment="1">
      <alignment horizontal="center" vertical="center" wrapText="1"/>
    </xf>
    <xf numFmtId="179" fontId="16" fillId="0" borderId="25" xfId="2" applyNumberFormat="1" applyFont="1" applyBorder="1" applyAlignment="1">
      <alignment horizontal="center" vertical="center" wrapText="1"/>
    </xf>
    <xf numFmtId="179" fontId="16" fillId="0" borderId="15" xfId="2" applyNumberFormat="1" applyFont="1" applyBorder="1" applyAlignment="1">
      <alignment horizontal="center" vertical="center" wrapText="1"/>
    </xf>
    <xf numFmtId="179" fontId="16" fillId="0" borderId="32" xfId="2" applyNumberFormat="1" applyFont="1" applyFill="1" applyBorder="1" applyAlignment="1">
      <alignment horizontal="center" vertical="center" wrapText="1"/>
    </xf>
    <xf numFmtId="179" fontId="16" fillId="0" borderId="25" xfId="2" applyNumberFormat="1" applyFont="1" applyFill="1" applyBorder="1" applyAlignment="1">
      <alignment horizontal="center" vertical="center" wrapText="1"/>
    </xf>
    <xf numFmtId="179" fontId="16" fillId="0" borderId="15" xfId="2" applyNumberFormat="1" applyFont="1" applyFill="1" applyBorder="1" applyAlignment="1">
      <alignment horizontal="center" vertical="center" wrapText="1"/>
    </xf>
    <xf numFmtId="179" fontId="16" fillId="0" borderId="10" xfId="2" applyNumberFormat="1" applyFont="1" applyFill="1" applyBorder="1" applyAlignment="1">
      <alignment horizontal="center" vertical="center" wrapText="1"/>
    </xf>
    <xf numFmtId="179" fontId="16" fillId="0" borderId="10" xfId="2" applyNumberFormat="1" applyFont="1" applyBorder="1" applyAlignment="1">
      <alignment horizontal="center" vertical="center" wrapText="1"/>
    </xf>
    <xf numFmtId="0" fontId="17" fillId="0" borderId="10" xfId="2" applyNumberFormat="1" applyFont="1" applyBorder="1" applyAlignment="1">
      <alignment horizontal="center" vertical="center" wrapText="1"/>
    </xf>
    <xf numFmtId="0" fontId="17" fillId="0" borderId="10" xfId="2" applyNumberFormat="1" applyFont="1" applyFill="1" applyBorder="1" applyAlignment="1">
      <alignment horizontal="center" vertical="center" wrapText="1"/>
    </xf>
    <xf numFmtId="0" fontId="17" fillId="0" borderId="15" xfId="2" applyNumberFormat="1" applyFont="1" applyFill="1" applyBorder="1" applyAlignment="1">
      <alignment horizontal="center" vertical="center" wrapText="1"/>
    </xf>
    <xf numFmtId="0" fontId="17" fillId="0" borderId="32" xfId="2" applyNumberFormat="1" applyFont="1" applyBorder="1" applyAlignment="1">
      <alignment horizontal="center" vertical="center" wrapText="1"/>
    </xf>
    <xf numFmtId="0" fontId="17" fillId="0" borderId="15" xfId="2" applyNumberFormat="1" applyFont="1" applyBorder="1" applyAlignment="1">
      <alignment horizontal="center" vertical="center" wrapText="1"/>
    </xf>
    <xf numFmtId="179" fontId="17" fillId="71" borderId="13" xfId="2" applyNumberFormat="1" applyFont="1" applyFill="1" applyBorder="1" applyAlignment="1">
      <alignment horizontal="center" vertical="center" wrapText="1"/>
    </xf>
    <xf numFmtId="179" fontId="17" fillId="71" borderId="47" xfId="2" applyNumberFormat="1" applyFont="1" applyFill="1" applyBorder="1" applyAlignment="1">
      <alignment horizontal="center" vertical="center" wrapText="1"/>
    </xf>
    <xf numFmtId="179" fontId="16" fillId="0" borderId="0" xfId="2" applyNumberFormat="1" applyFont="1" applyBorder="1" applyAlignment="1">
      <alignment horizontal="right" vertical="center"/>
    </xf>
    <xf numFmtId="0" fontId="133" fillId="70" borderId="0" xfId="0" applyFont="1" applyFill="1" applyAlignment="1">
      <alignment horizontal="center" vertical="center"/>
    </xf>
    <xf numFmtId="179" fontId="17" fillId="10" borderId="13" xfId="2" applyNumberFormat="1" applyFont="1" applyFill="1" applyBorder="1" applyAlignment="1">
      <alignment horizontal="center" vertical="center" wrapText="1"/>
    </xf>
    <xf numFmtId="179" fontId="17" fillId="10" borderId="46" xfId="2" applyNumberFormat="1" applyFont="1" applyFill="1" applyBorder="1" applyAlignment="1">
      <alignment horizontal="center" vertical="center" wrapText="1"/>
    </xf>
    <xf numFmtId="179" fontId="17" fillId="10" borderId="47" xfId="2" applyNumberFormat="1" applyFont="1" applyFill="1" applyBorder="1" applyAlignment="1">
      <alignment horizontal="center" vertical="center" wrapText="1"/>
    </xf>
    <xf numFmtId="195" fontId="118" fillId="9" borderId="13" xfId="2" applyNumberFormat="1" applyFont="1" applyFill="1" applyBorder="1" applyAlignment="1">
      <alignment horizontal="center" vertical="center" wrapText="1"/>
    </xf>
    <xf numFmtId="195" fontId="118" fillId="9" borderId="47" xfId="2" applyNumberFormat="1" applyFont="1" applyFill="1" applyBorder="1" applyAlignment="1">
      <alignment horizontal="center" vertical="center" wrapText="1"/>
    </xf>
    <xf numFmtId="14" fontId="118" fillId="9" borderId="13" xfId="2" applyNumberFormat="1" applyFont="1" applyFill="1" applyBorder="1" applyAlignment="1">
      <alignment horizontal="center" vertical="center" wrapText="1"/>
    </xf>
    <xf numFmtId="14" fontId="118" fillId="9" borderId="47" xfId="2" applyNumberFormat="1" applyFont="1" applyFill="1" applyBorder="1" applyAlignment="1">
      <alignment horizontal="center" vertical="center" wrapText="1"/>
    </xf>
    <xf numFmtId="0" fontId="16" fillId="0" borderId="49" xfId="2" applyNumberFormat="1" applyFont="1" applyFill="1" applyBorder="1" applyAlignment="1">
      <alignment horizontal="left" vertical="center" wrapText="1"/>
    </xf>
    <xf numFmtId="0" fontId="16" fillId="0" borderId="17" xfId="2" applyNumberFormat="1" applyFont="1" applyFill="1" applyBorder="1" applyAlignment="1">
      <alignment horizontal="left" vertical="center" wrapText="1"/>
    </xf>
    <xf numFmtId="0" fontId="18" fillId="0" borderId="11" xfId="0" applyFont="1" applyFill="1" applyBorder="1" applyAlignment="1">
      <alignment horizontal="center" vertical="center"/>
    </xf>
    <xf numFmtId="0" fontId="119" fillId="69" borderId="126" xfId="0" applyFont="1" applyFill="1" applyBorder="1" applyAlignment="1">
      <alignment horizontal="center" vertical="center" wrapText="1"/>
    </xf>
    <xf numFmtId="0" fontId="119" fillId="69" borderId="127" xfId="0" applyFont="1" applyFill="1" applyBorder="1" applyAlignment="1">
      <alignment horizontal="center" vertical="center" wrapText="1"/>
    </xf>
    <xf numFmtId="0" fontId="120" fillId="0" borderId="10" xfId="0" applyFont="1" applyFill="1" applyBorder="1" applyAlignment="1">
      <alignment horizontal="center" vertical="center" wrapText="1"/>
    </xf>
    <xf numFmtId="0" fontId="120" fillId="0" borderId="15" xfId="0" applyFont="1" applyFill="1" applyBorder="1" applyAlignment="1">
      <alignment horizontal="center" vertical="center" wrapText="1"/>
    </xf>
    <xf numFmtId="0" fontId="119" fillId="0" borderId="14" xfId="0" applyFont="1" applyFill="1" applyBorder="1" applyAlignment="1">
      <alignment horizontal="center" vertical="center" textRotation="255" wrapText="1"/>
    </xf>
    <xf numFmtId="0" fontId="119" fillId="0" borderId="16" xfId="0" applyFont="1" applyFill="1" applyBorder="1" applyAlignment="1">
      <alignment horizontal="center" vertical="center" textRotation="255" wrapText="1"/>
    </xf>
    <xf numFmtId="0" fontId="120" fillId="0" borderId="110" xfId="0" applyFont="1" applyFill="1" applyBorder="1" applyAlignment="1">
      <alignment horizontal="center" vertical="center" wrapText="1"/>
    </xf>
    <xf numFmtId="0" fontId="120" fillId="0" borderId="111" xfId="0" applyFont="1" applyFill="1" applyBorder="1" applyAlignment="1">
      <alignment horizontal="center" vertical="center" wrapText="1"/>
    </xf>
    <xf numFmtId="0" fontId="120" fillId="0" borderId="13" xfId="0" applyFont="1" applyFill="1" applyBorder="1" applyAlignment="1">
      <alignment horizontal="center" vertical="center" wrapText="1"/>
    </xf>
    <xf numFmtId="0" fontId="120" fillId="0" borderId="46" xfId="0" applyFont="1" applyFill="1" applyBorder="1" applyAlignment="1">
      <alignment horizontal="center" vertical="center" wrapText="1"/>
    </xf>
    <xf numFmtId="0" fontId="120" fillId="0" borderId="47" xfId="0" applyFont="1" applyFill="1" applyBorder="1" applyAlignment="1">
      <alignment horizontal="center" vertical="center" wrapText="1"/>
    </xf>
    <xf numFmtId="0" fontId="119" fillId="10" borderId="35" xfId="0" applyFont="1" applyFill="1" applyBorder="1" applyAlignment="1">
      <alignment horizontal="center" vertical="center" wrapText="1"/>
    </xf>
    <xf numFmtId="0" fontId="119" fillId="10" borderId="27" xfId="0" applyFont="1" applyFill="1" applyBorder="1" applyAlignment="1">
      <alignment horizontal="center" vertical="center" wrapText="1"/>
    </xf>
    <xf numFmtId="0" fontId="120" fillId="68" borderId="32" xfId="0" applyFont="1" applyFill="1" applyBorder="1" applyAlignment="1">
      <alignment horizontal="center" vertical="center" wrapText="1"/>
    </xf>
    <xf numFmtId="0" fontId="120" fillId="68" borderId="25" xfId="0" applyFont="1" applyFill="1" applyBorder="1" applyAlignment="1">
      <alignment horizontal="center" vertical="center" wrapText="1"/>
    </xf>
    <xf numFmtId="0" fontId="120" fillId="68" borderId="15" xfId="0" applyFont="1" applyFill="1" applyBorder="1" applyAlignment="1">
      <alignment horizontal="center" vertical="center" wrapText="1"/>
    </xf>
    <xf numFmtId="0" fontId="120" fillId="0" borderId="13" xfId="0" applyFont="1" applyBorder="1" applyAlignment="1">
      <alignment horizontal="center" vertical="center" wrapText="1"/>
    </xf>
    <xf numFmtId="0" fontId="120" fillId="0" borderId="47" xfId="0" applyFont="1" applyBorder="1" applyAlignment="1">
      <alignment horizontal="center" vertical="center" wrapText="1"/>
    </xf>
    <xf numFmtId="0" fontId="133" fillId="70" borderId="0" xfId="0" applyFont="1" applyFill="1" applyAlignment="1">
      <alignment horizontal="left" vertical="center" indent="1"/>
    </xf>
    <xf numFmtId="0" fontId="13" fillId="0" borderId="13"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13" xfId="0" applyFont="1" applyBorder="1" applyAlignment="1">
      <alignment horizontal="center" vertical="center" wrapText="1" shrinkToFit="1"/>
    </xf>
    <xf numFmtId="0" fontId="13" fillId="0" borderId="47" xfId="0" applyFont="1" applyBorder="1" applyAlignment="1">
      <alignment horizontal="center" vertical="center" wrapText="1" shrinkToFit="1"/>
    </xf>
    <xf numFmtId="0" fontId="13" fillId="69" borderId="49" xfId="0" applyFont="1" applyFill="1" applyBorder="1" applyAlignment="1">
      <alignment horizontal="center" vertical="center"/>
    </xf>
    <xf numFmtId="0" fontId="13" fillId="69" borderId="76" xfId="0" applyFont="1" applyFill="1" applyBorder="1" applyAlignment="1">
      <alignment horizontal="center" vertical="center"/>
    </xf>
    <xf numFmtId="0" fontId="13" fillId="69" borderId="71" xfId="0" applyFont="1" applyFill="1" applyBorder="1" applyAlignment="1">
      <alignment horizontal="center" vertical="center"/>
    </xf>
    <xf numFmtId="0" fontId="13" fillId="69" borderId="77" xfId="0" applyFont="1" applyFill="1" applyBorder="1" applyAlignment="1">
      <alignment horizontal="center" vertical="center"/>
    </xf>
    <xf numFmtId="0" fontId="13" fillId="4" borderId="10" xfId="0" applyFont="1" applyFill="1" applyBorder="1" applyAlignment="1">
      <alignment horizontal="center" vertical="center"/>
    </xf>
    <xf numFmtId="177" fontId="14" fillId="6" borderId="32" xfId="0" applyNumberFormat="1" applyFont="1" applyFill="1" applyBorder="1" applyAlignment="1">
      <alignment horizontal="center" vertical="center"/>
    </xf>
    <xf numFmtId="177" fontId="14" fillId="6" borderId="25" xfId="0" applyNumberFormat="1" applyFont="1" applyFill="1" applyBorder="1" applyAlignment="1">
      <alignment horizontal="center" vertical="center"/>
    </xf>
    <xf numFmtId="177" fontId="14" fillId="6" borderId="15" xfId="0" applyNumberFormat="1" applyFont="1" applyFill="1" applyBorder="1" applyAlignment="1">
      <alignment horizontal="center" vertical="center"/>
    </xf>
    <xf numFmtId="178" fontId="13" fillId="0" borderId="10" xfId="0" applyNumberFormat="1" applyFont="1" applyFill="1" applyBorder="1" applyAlignment="1">
      <alignment horizontal="center" vertical="center"/>
    </xf>
    <xf numFmtId="0" fontId="13" fillId="0" borderId="13" xfId="0" applyFont="1" applyBorder="1" applyAlignment="1">
      <alignment horizontal="center" vertical="center" shrinkToFit="1"/>
    </xf>
    <xf numFmtId="0" fontId="13" fillId="0" borderId="47" xfId="0" applyFont="1" applyBorder="1" applyAlignment="1">
      <alignment horizontal="center" vertical="center" shrinkToFit="1"/>
    </xf>
    <xf numFmtId="0" fontId="13" fillId="4" borderId="49" xfId="0" applyFont="1" applyFill="1" applyBorder="1" applyAlignment="1">
      <alignment horizontal="center" vertical="center"/>
    </xf>
    <xf numFmtId="0" fontId="13" fillId="4" borderId="76" xfId="0" applyFont="1" applyFill="1" applyBorder="1" applyAlignment="1">
      <alignment horizontal="center" vertical="center"/>
    </xf>
    <xf numFmtId="0" fontId="13" fillId="4" borderId="71" xfId="0" applyFont="1" applyFill="1" applyBorder="1" applyAlignment="1">
      <alignment horizontal="center" vertical="center"/>
    </xf>
    <xf numFmtId="0" fontId="13" fillId="4" borderId="77" xfId="0" applyFont="1" applyFill="1" applyBorder="1" applyAlignment="1">
      <alignment horizontal="center" vertical="center"/>
    </xf>
    <xf numFmtId="0" fontId="13" fillId="0" borderId="10" xfId="0" applyFont="1" applyFill="1" applyBorder="1" applyAlignment="1">
      <alignment horizontal="center" vertical="center" wrapText="1"/>
    </xf>
    <xf numFmtId="177" fontId="14" fillId="6" borderId="10" xfId="0" applyNumberFormat="1" applyFont="1" applyFill="1" applyBorder="1" applyAlignment="1">
      <alignment horizontal="center" vertical="center"/>
    </xf>
    <xf numFmtId="179" fontId="13" fillId="4" borderId="10" xfId="2" applyNumberFormat="1" applyFont="1" applyFill="1" applyBorder="1" applyAlignment="1">
      <alignment horizontal="center" vertical="center"/>
    </xf>
    <xf numFmtId="0" fontId="13" fillId="4" borderId="32" xfId="0" applyFont="1" applyFill="1" applyBorder="1" applyAlignment="1">
      <alignment horizontal="center" vertical="center"/>
    </xf>
    <xf numFmtId="0" fontId="13" fillId="4" borderId="15" xfId="0" applyFont="1" applyFill="1" applyBorder="1" applyAlignment="1">
      <alignment horizontal="center" vertical="center"/>
    </xf>
    <xf numFmtId="0" fontId="13" fillId="0" borderId="13"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0" borderId="47" xfId="0" applyFont="1" applyFill="1" applyBorder="1" applyAlignment="1">
      <alignment horizontal="center" vertical="center" wrapText="1"/>
    </xf>
    <xf numFmtId="0" fontId="13" fillId="4" borderId="13" xfId="0" applyFont="1" applyFill="1" applyBorder="1" applyAlignment="1">
      <alignment horizontal="center" vertical="center"/>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177" fontId="13" fillId="0" borderId="32" xfId="0" applyNumberFormat="1" applyFont="1" applyFill="1" applyBorder="1" applyAlignment="1">
      <alignment horizontal="center" vertical="center"/>
    </xf>
    <xf numFmtId="177" fontId="13" fillId="0" borderId="25" xfId="0" applyNumberFormat="1" applyFont="1" applyFill="1" applyBorder="1" applyAlignment="1">
      <alignment horizontal="center" vertical="center"/>
    </xf>
    <xf numFmtId="177" fontId="13" fillId="0" borderId="15" xfId="0" applyNumberFormat="1" applyFont="1" applyFill="1" applyBorder="1" applyAlignment="1">
      <alignment horizontal="center" vertical="center"/>
    </xf>
    <xf numFmtId="177" fontId="13" fillId="0" borderId="32" xfId="0" applyNumberFormat="1" applyFont="1" applyBorder="1" applyAlignment="1">
      <alignment horizontal="center" vertical="center"/>
    </xf>
    <xf numFmtId="177" fontId="13" fillId="0" borderId="25" xfId="0" applyNumberFormat="1" applyFont="1" applyBorder="1" applyAlignment="1">
      <alignment horizontal="center" vertical="center"/>
    </xf>
    <xf numFmtId="177" fontId="13" fillId="0" borderId="15" xfId="0" applyNumberFormat="1" applyFont="1" applyBorder="1" applyAlignment="1">
      <alignment horizontal="center" vertical="center"/>
    </xf>
    <xf numFmtId="177" fontId="14" fillId="67" borderId="32" xfId="0" applyNumberFormat="1" applyFont="1" applyFill="1" applyBorder="1" applyAlignment="1">
      <alignment horizontal="center" vertical="center"/>
    </xf>
    <xf numFmtId="177" fontId="14" fillId="67" borderId="25" xfId="0" applyNumberFormat="1" applyFont="1" applyFill="1" applyBorder="1" applyAlignment="1">
      <alignment horizontal="center" vertical="center"/>
    </xf>
    <xf numFmtId="177" fontId="14" fillId="67" borderId="15" xfId="0" applyNumberFormat="1" applyFont="1" applyFill="1" applyBorder="1" applyAlignment="1">
      <alignment horizontal="center" vertical="center"/>
    </xf>
    <xf numFmtId="10" fontId="13" fillId="4" borderId="10" xfId="1" applyNumberFormat="1" applyFont="1" applyFill="1" applyBorder="1" applyAlignment="1">
      <alignment horizontal="center" vertical="center"/>
    </xf>
    <xf numFmtId="0" fontId="13" fillId="0" borderId="10" xfId="0" applyFont="1" applyBorder="1" applyAlignment="1">
      <alignment horizontal="center" vertical="center" wrapText="1" shrinkToFit="1"/>
    </xf>
    <xf numFmtId="10" fontId="13" fillId="0" borderId="10" xfId="1" applyNumberFormat="1" applyFont="1" applyBorder="1" applyAlignment="1">
      <alignment horizontal="center" vertical="center"/>
    </xf>
    <xf numFmtId="9" fontId="13" fillId="0" borderId="10" xfId="0" applyNumberFormat="1" applyFont="1" applyFill="1" applyBorder="1" applyAlignment="1">
      <alignment horizontal="center" vertical="center"/>
    </xf>
    <xf numFmtId="177" fontId="13" fillId="0" borderId="10" xfId="0" applyNumberFormat="1" applyFont="1" applyFill="1" applyBorder="1" applyAlignment="1">
      <alignment horizontal="center" vertical="center"/>
    </xf>
    <xf numFmtId="177" fontId="13" fillId="0" borderId="10" xfId="0" applyNumberFormat="1" applyFont="1" applyBorder="1" applyAlignment="1">
      <alignment horizontal="center" vertical="center"/>
    </xf>
    <xf numFmtId="0" fontId="13" fillId="4" borderId="10" xfId="0" applyFont="1" applyFill="1" applyBorder="1" applyAlignment="1">
      <alignment horizontal="center" vertical="center" wrapText="1"/>
    </xf>
    <xf numFmtId="0" fontId="44" fillId="0" borderId="78" xfId="13" applyNumberFormat="1" applyFont="1" applyFill="1" applyBorder="1" applyAlignment="1">
      <alignment horizontal="center" vertical="center"/>
    </xf>
    <xf numFmtId="0" fontId="44" fillId="0" borderId="79" xfId="13" applyNumberFormat="1" applyFont="1" applyFill="1" applyBorder="1" applyAlignment="1">
      <alignment horizontal="center" vertical="center"/>
    </xf>
    <xf numFmtId="0" fontId="44" fillId="0" borderId="80" xfId="13" applyNumberFormat="1" applyFont="1" applyFill="1" applyBorder="1" applyAlignment="1">
      <alignment horizontal="center" vertical="center"/>
    </xf>
    <xf numFmtId="0" fontId="44" fillId="0" borderId="66" xfId="13" applyNumberFormat="1" applyFont="1" applyFill="1" applyBorder="1" applyAlignment="1">
      <alignment horizontal="center" vertical="center"/>
    </xf>
    <xf numFmtId="0" fontId="44" fillId="0" borderId="46" xfId="13" applyNumberFormat="1" applyFont="1" applyFill="1" applyBorder="1" applyAlignment="1">
      <alignment horizontal="center" vertical="center"/>
    </xf>
    <xf numFmtId="0" fontId="44" fillId="0" borderId="47" xfId="13" applyNumberFormat="1" applyFont="1" applyFill="1" applyBorder="1" applyAlignment="1">
      <alignment horizontal="center" vertical="center"/>
    </xf>
    <xf numFmtId="0" fontId="44" fillId="0" borderId="66" xfId="13" applyNumberFormat="1" applyFont="1" applyBorder="1" applyAlignment="1">
      <alignment horizontal="center" vertical="center"/>
    </xf>
    <xf numFmtId="0" fontId="44" fillId="0" borderId="46" xfId="13" applyNumberFormat="1" applyFont="1" applyBorder="1" applyAlignment="1">
      <alignment horizontal="center" vertical="center"/>
    </xf>
    <xf numFmtId="0" fontId="44" fillId="0" borderId="47" xfId="13" applyNumberFormat="1" applyFont="1" applyBorder="1" applyAlignment="1">
      <alignment horizontal="center" vertical="center"/>
    </xf>
    <xf numFmtId="0" fontId="44" fillId="0" borderId="16" xfId="13" applyNumberFormat="1" applyFont="1" applyFill="1" applyBorder="1" applyAlignment="1">
      <alignment horizontal="center" vertical="center"/>
    </xf>
    <xf numFmtId="0" fontId="44" fillId="0" borderId="10" xfId="13" applyNumberFormat="1" applyFont="1" applyFill="1" applyBorder="1" applyAlignment="1">
      <alignment horizontal="center" vertical="center"/>
    </xf>
    <xf numFmtId="0" fontId="44" fillId="0" borderId="35" xfId="13" applyNumberFormat="1" applyFont="1" applyFill="1" applyBorder="1" applyAlignment="1">
      <alignment horizontal="center" vertical="center"/>
    </xf>
    <xf numFmtId="0" fontId="44" fillId="0" borderId="27" xfId="13" applyNumberFormat="1" applyFont="1" applyFill="1" applyBorder="1" applyAlignment="1">
      <alignment horizontal="center" vertical="center"/>
    </xf>
    <xf numFmtId="177" fontId="14" fillId="67" borderId="32" xfId="2" applyNumberFormat="1" applyFont="1" applyFill="1" applyBorder="1" applyAlignment="1">
      <alignment horizontal="center" vertical="center"/>
    </xf>
    <xf numFmtId="177" fontId="14" fillId="67" borderId="25" xfId="2" applyNumberFormat="1" applyFont="1" applyFill="1" applyBorder="1" applyAlignment="1">
      <alignment horizontal="center" vertical="center"/>
    </xf>
    <xf numFmtId="177" fontId="14" fillId="67" borderId="15" xfId="2" applyNumberFormat="1" applyFont="1" applyFill="1" applyBorder="1" applyAlignment="1">
      <alignment horizontal="center" vertical="center"/>
    </xf>
    <xf numFmtId="0" fontId="13" fillId="0" borderId="49" xfId="0" applyFont="1" applyBorder="1" applyAlignment="1">
      <alignment horizontal="center" vertical="center" shrinkToFit="1"/>
    </xf>
    <xf numFmtId="0" fontId="13" fillId="0" borderId="76" xfId="0" applyFont="1" applyBorder="1" applyAlignment="1">
      <alignment horizontal="center" vertical="center" shrinkToFit="1"/>
    </xf>
    <xf numFmtId="0" fontId="13" fillId="4" borderId="106" xfId="0" applyFont="1" applyFill="1" applyBorder="1" applyAlignment="1">
      <alignment horizontal="center" vertical="center"/>
    </xf>
    <xf numFmtId="0" fontId="13" fillId="4" borderId="105" xfId="0" applyFont="1" applyFill="1" applyBorder="1" applyAlignment="1">
      <alignment horizontal="center" vertical="center"/>
    </xf>
    <xf numFmtId="0" fontId="13" fillId="4" borderId="31" xfId="0" applyFont="1" applyFill="1" applyBorder="1" applyAlignment="1">
      <alignment horizontal="center" vertical="center"/>
    </xf>
    <xf numFmtId="0" fontId="13" fillId="0" borderId="132" xfId="0" applyFont="1" applyBorder="1" applyAlignment="1">
      <alignment horizontal="center" vertical="center" shrinkToFit="1"/>
    </xf>
    <xf numFmtId="0" fontId="13" fillId="0" borderId="130" xfId="0" applyFont="1" applyBorder="1" applyAlignment="1">
      <alignment horizontal="center" vertical="center" shrinkToFit="1"/>
    </xf>
    <xf numFmtId="0" fontId="13" fillId="0" borderId="131" xfId="0" applyFont="1" applyBorder="1" applyAlignment="1">
      <alignment horizontal="center" vertical="center" shrinkToFit="1"/>
    </xf>
    <xf numFmtId="192" fontId="13" fillId="9" borderId="44" xfId="2" applyNumberFormat="1" applyFont="1" applyFill="1" applyBorder="1" applyAlignment="1">
      <alignment horizontal="center" vertical="center" shrinkToFit="1"/>
    </xf>
    <xf numFmtId="192" fontId="13" fillId="9" borderId="28" xfId="2" applyNumberFormat="1" applyFont="1" applyFill="1" applyBorder="1" applyAlignment="1">
      <alignment horizontal="center" vertical="center" shrinkToFit="1"/>
    </xf>
    <xf numFmtId="192" fontId="13" fillId="9" borderId="45" xfId="2" applyNumberFormat="1" applyFont="1" applyFill="1" applyBorder="1" applyAlignment="1">
      <alignment horizontal="center" vertical="center" shrinkToFit="1"/>
    </xf>
    <xf numFmtId="192" fontId="13" fillId="9" borderId="13" xfId="2" applyNumberFormat="1" applyFont="1" applyFill="1" applyBorder="1" applyAlignment="1">
      <alignment horizontal="center" vertical="center" shrinkToFit="1"/>
    </xf>
    <xf numFmtId="192" fontId="13" fillId="9" borderId="46" xfId="2" applyNumberFormat="1" applyFont="1" applyFill="1" applyBorder="1" applyAlignment="1">
      <alignment horizontal="center" vertical="center" shrinkToFit="1"/>
    </xf>
    <xf numFmtId="192" fontId="13" fillId="9" borderId="47" xfId="2" applyNumberFormat="1" applyFont="1" applyFill="1" applyBorder="1" applyAlignment="1">
      <alignment horizontal="center" vertical="center" shrinkToFit="1"/>
    </xf>
    <xf numFmtId="192" fontId="13" fillId="9" borderId="125" xfId="2" applyNumberFormat="1" applyFont="1" applyFill="1" applyBorder="1" applyAlignment="1">
      <alignment horizontal="center" vertical="center" shrinkToFit="1"/>
    </xf>
    <xf numFmtId="192" fontId="13" fillId="9" borderId="79" xfId="2" applyNumberFormat="1" applyFont="1" applyFill="1" applyBorder="1" applyAlignment="1">
      <alignment horizontal="center" vertical="center" shrinkToFit="1"/>
    </xf>
    <xf numFmtId="192" fontId="13" fillId="9" borderId="80" xfId="2" applyNumberFormat="1" applyFont="1" applyFill="1" applyBorder="1" applyAlignment="1">
      <alignment horizontal="center" vertical="center" shrinkToFit="1"/>
    </xf>
    <xf numFmtId="192" fontId="13" fillId="9" borderId="13" xfId="2" applyNumberFormat="1" applyFont="1" applyFill="1" applyBorder="1" applyAlignment="1">
      <alignment horizontal="center" vertical="center" wrapText="1"/>
    </xf>
    <xf numFmtId="192" fontId="13" fillId="9" borderId="46" xfId="2" applyNumberFormat="1" applyFont="1" applyFill="1" applyBorder="1" applyAlignment="1">
      <alignment horizontal="center" vertical="center" wrapText="1"/>
    </xf>
    <xf numFmtId="192" fontId="13" fillId="9" borderId="47" xfId="2" applyNumberFormat="1" applyFont="1" applyFill="1" applyBorder="1" applyAlignment="1">
      <alignment horizontal="center" vertical="center" wrapText="1"/>
    </xf>
    <xf numFmtId="192" fontId="13" fillId="9" borderId="125" xfId="2" applyNumberFormat="1" applyFont="1" applyFill="1" applyBorder="1" applyAlignment="1">
      <alignment horizontal="center" vertical="center" wrapText="1"/>
    </xf>
    <xf numFmtId="192" fontId="13" fillId="9" borderId="79" xfId="2" applyNumberFormat="1" applyFont="1" applyFill="1" applyBorder="1" applyAlignment="1">
      <alignment horizontal="center" vertical="center" wrapText="1"/>
    </xf>
    <xf numFmtId="192" fontId="13" fillId="9" borderId="80" xfId="2" applyNumberFormat="1" applyFont="1" applyFill="1" applyBorder="1" applyAlignment="1">
      <alignment horizontal="center" vertical="center" wrapText="1"/>
    </xf>
    <xf numFmtId="192" fontId="13" fillId="9" borderId="44" xfId="2" applyNumberFormat="1" applyFont="1" applyFill="1" applyBorder="1" applyAlignment="1">
      <alignment horizontal="center" vertical="center" wrapText="1"/>
    </xf>
    <xf numFmtId="192" fontId="13" fillId="9" borderId="28" xfId="2" applyNumberFormat="1" applyFont="1" applyFill="1" applyBorder="1" applyAlignment="1">
      <alignment horizontal="center" vertical="center" wrapText="1"/>
    </xf>
    <xf numFmtId="192" fontId="13" fillId="9" borderId="45" xfId="2" applyNumberFormat="1" applyFont="1" applyFill="1" applyBorder="1" applyAlignment="1">
      <alignment horizontal="center" vertical="center" wrapText="1"/>
    </xf>
    <xf numFmtId="227" fontId="14" fillId="10" borderId="36" xfId="2" applyNumberFormat="1" applyFont="1" applyFill="1" applyBorder="1" applyAlignment="1">
      <alignment horizontal="center" vertical="center"/>
    </xf>
    <xf numFmtId="227" fontId="14" fillId="10" borderId="33" xfId="2" applyNumberFormat="1" applyFont="1" applyFill="1" applyBorder="1" applyAlignment="1">
      <alignment horizontal="center" vertical="center"/>
    </xf>
    <xf numFmtId="227" fontId="14" fillId="10" borderId="67" xfId="2" applyNumberFormat="1" applyFont="1" applyFill="1" applyBorder="1" applyAlignment="1">
      <alignment horizontal="center" vertical="center"/>
    </xf>
    <xf numFmtId="0" fontId="13" fillId="9" borderId="44" xfId="2" applyNumberFormat="1" applyFont="1" applyFill="1" applyBorder="1" applyAlignment="1">
      <alignment horizontal="center" vertical="center"/>
    </xf>
    <xf numFmtId="0" fontId="13" fillId="9" borderId="28" xfId="2" applyNumberFormat="1" applyFont="1" applyFill="1" applyBorder="1" applyAlignment="1">
      <alignment horizontal="center" vertical="center"/>
    </xf>
    <xf numFmtId="0" fontId="13" fillId="9" borderId="45" xfId="2" applyNumberFormat="1" applyFont="1" applyFill="1" applyBorder="1" applyAlignment="1">
      <alignment horizontal="center" vertical="center"/>
    </xf>
    <xf numFmtId="0" fontId="13" fillId="9" borderId="13" xfId="2" applyNumberFormat="1" applyFont="1" applyFill="1" applyBorder="1" applyAlignment="1">
      <alignment horizontal="center" vertical="center"/>
    </xf>
    <xf numFmtId="0" fontId="13" fillId="9" borderId="46" xfId="2" applyNumberFormat="1" applyFont="1" applyFill="1" applyBorder="1" applyAlignment="1">
      <alignment horizontal="center" vertical="center"/>
    </xf>
    <xf numFmtId="0" fontId="13" fillId="9" borderId="47" xfId="2" applyNumberFormat="1" applyFont="1" applyFill="1" applyBorder="1" applyAlignment="1">
      <alignment horizontal="center" vertical="center"/>
    </xf>
    <xf numFmtId="0" fontId="13" fillId="9" borderId="125" xfId="2" applyNumberFormat="1" applyFont="1" applyFill="1" applyBorder="1" applyAlignment="1">
      <alignment horizontal="center" vertical="center"/>
    </xf>
    <xf numFmtId="0" fontId="13" fillId="9" borderId="79" xfId="2" applyNumberFormat="1" applyFont="1" applyFill="1" applyBorder="1" applyAlignment="1">
      <alignment horizontal="center" vertical="center"/>
    </xf>
    <xf numFmtId="0" fontId="13" fillId="9" borderId="80" xfId="2" applyNumberFormat="1" applyFont="1" applyFill="1" applyBorder="1" applyAlignment="1">
      <alignment horizontal="center" vertical="center"/>
    </xf>
    <xf numFmtId="177" fontId="14" fillId="6" borderId="52" xfId="0" applyNumberFormat="1" applyFont="1" applyFill="1" applyBorder="1" applyAlignment="1">
      <alignment horizontal="center" vertical="center"/>
    </xf>
    <xf numFmtId="177" fontId="14" fillId="6" borderId="33" xfId="0" applyNumberFormat="1" applyFont="1" applyFill="1" applyBorder="1" applyAlignment="1">
      <alignment horizontal="center" vertical="center"/>
    </xf>
    <xf numFmtId="177" fontId="14" fillId="6" borderId="67" xfId="0" applyNumberFormat="1" applyFont="1" applyFill="1" applyBorder="1" applyAlignment="1">
      <alignment horizontal="center" vertical="center"/>
    </xf>
    <xf numFmtId="189" fontId="13" fillId="0" borderId="32" xfId="2" applyNumberFormat="1" applyFont="1" applyFill="1" applyBorder="1" applyAlignment="1">
      <alignment horizontal="center" vertical="center"/>
    </xf>
    <xf numFmtId="189" fontId="13" fillId="0" borderId="25" xfId="2" applyNumberFormat="1" applyFont="1" applyFill="1" applyBorder="1" applyAlignment="1">
      <alignment horizontal="center" vertical="center"/>
    </xf>
    <xf numFmtId="189" fontId="13" fillId="0" borderId="81" xfId="2" applyNumberFormat="1" applyFont="1" applyFill="1" applyBorder="1" applyAlignment="1">
      <alignment horizontal="center" vertical="center"/>
    </xf>
    <xf numFmtId="10" fontId="13" fillId="0" borderId="32" xfId="1" applyNumberFormat="1" applyFont="1" applyFill="1" applyBorder="1" applyAlignment="1">
      <alignment horizontal="center" vertical="center"/>
    </xf>
    <xf numFmtId="10" fontId="13" fillId="0" borderId="25" xfId="1" applyNumberFormat="1" applyFont="1" applyFill="1" applyBorder="1" applyAlignment="1">
      <alignment horizontal="center" vertical="center"/>
    </xf>
    <xf numFmtId="10" fontId="13" fillId="0" borderId="81" xfId="1" applyNumberFormat="1" applyFont="1" applyFill="1" applyBorder="1" applyAlignment="1">
      <alignment horizontal="center" vertical="center"/>
    </xf>
    <xf numFmtId="177" fontId="14" fillId="6" borderId="36" xfId="0" applyNumberFormat="1" applyFont="1" applyFill="1" applyBorder="1" applyAlignment="1">
      <alignment horizontal="center" vertical="center"/>
    </xf>
    <xf numFmtId="0" fontId="13" fillId="0" borderId="115" xfId="0" applyFont="1" applyBorder="1" applyAlignment="1">
      <alignment horizontal="center" vertical="center"/>
    </xf>
    <xf numFmtId="0" fontId="13" fillId="0" borderId="83" xfId="0" applyFont="1" applyBorder="1" applyAlignment="1">
      <alignment horizontal="center" vertical="center"/>
    </xf>
    <xf numFmtId="0" fontId="13" fillId="0" borderId="116" xfId="0" applyFont="1" applyBorder="1" applyAlignment="1">
      <alignment horizontal="center" vertical="center"/>
    </xf>
    <xf numFmtId="0" fontId="13" fillId="0" borderId="22" xfId="0" applyFont="1" applyBorder="1" applyAlignment="1">
      <alignment horizontal="center" vertical="center"/>
    </xf>
    <xf numFmtId="179" fontId="13" fillId="4" borderId="106" xfId="2" applyNumberFormat="1" applyFont="1" applyFill="1" applyBorder="1" applyAlignment="1">
      <alignment horizontal="center" vertical="center"/>
    </xf>
    <xf numFmtId="179" fontId="13" fillId="4" borderId="31" xfId="2" applyNumberFormat="1" applyFont="1" applyFill="1" applyBorder="1" applyAlignment="1">
      <alignment horizontal="center" vertical="center"/>
    </xf>
    <xf numFmtId="187" fontId="13" fillId="0" borderId="106" xfId="2" applyNumberFormat="1" applyFont="1" applyFill="1" applyBorder="1" applyAlignment="1">
      <alignment horizontal="center" vertical="center"/>
    </xf>
    <xf numFmtId="187" fontId="13" fillId="0" borderId="31" xfId="2" applyNumberFormat="1" applyFont="1" applyFill="1" applyBorder="1" applyAlignment="1">
      <alignment horizontal="center" vertical="center"/>
    </xf>
    <xf numFmtId="187" fontId="13" fillId="0" borderId="61" xfId="2" applyNumberFormat="1" applyFont="1" applyFill="1" applyBorder="1" applyAlignment="1">
      <alignment horizontal="center" vertical="center"/>
    </xf>
    <xf numFmtId="187" fontId="13" fillId="0" borderId="24" xfId="2" applyNumberFormat="1" applyFont="1" applyFill="1" applyBorder="1" applyAlignment="1">
      <alignment horizontal="center" vertical="center"/>
    </xf>
    <xf numFmtId="0" fontId="13" fillId="0" borderId="37"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72" xfId="0" applyFont="1" applyFill="1" applyBorder="1" applyAlignment="1">
      <alignment horizontal="center" vertical="center" wrapText="1"/>
    </xf>
    <xf numFmtId="0" fontId="13" fillId="0" borderId="122" xfId="0" applyFont="1" applyFill="1" applyBorder="1" applyAlignment="1">
      <alignment horizontal="center" vertical="center" wrapText="1"/>
    </xf>
    <xf numFmtId="0" fontId="13" fillId="0" borderId="112" xfId="0" applyFont="1" applyBorder="1" applyAlignment="1">
      <alignment horizontal="center" vertical="center" wrapText="1"/>
    </xf>
    <xf numFmtId="0" fontId="13" fillId="0" borderId="76" xfId="0" applyFont="1" applyBorder="1" applyAlignment="1">
      <alignment horizontal="center" vertical="center" wrapText="1"/>
    </xf>
    <xf numFmtId="0" fontId="13" fillId="0" borderId="108"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122"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107" xfId="0" applyFont="1" applyBorder="1" applyAlignment="1">
      <alignment horizontal="center" vertical="center" wrapText="1"/>
    </xf>
    <xf numFmtId="0" fontId="13" fillId="0" borderId="77" xfId="0" applyFont="1" applyBorder="1" applyAlignment="1">
      <alignment horizontal="center" vertical="center" wrapText="1"/>
    </xf>
    <xf numFmtId="0" fontId="13" fillId="4" borderId="37" xfId="0" applyFont="1" applyFill="1" applyBorder="1" applyAlignment="1">
      <alignment horizontal="center" vertical="center"/>
    </xf>
    <xf numFmtId="0" fontId="13" fillId="0" borderId="113" xfId="0" applyFont="1" applyBorder="1" applyAlignment="1">
      <alignment horizontal="center" vertical="center"/>
    </xf>
    <xf numFmtId="0" fontId="13" fillId="0" borderId="114" xfId="0" applyFont="1" applyBorder="1" applyAlignment="1">
      <alignment horizontal="center" vertical="center"/>
    </xf>
    <xf numFmtId="0" fontId="13" fillId="0" borderId="119" xfId="0" applyFont="1" applyBorder="1" applyAlignment="1">
      <alignment horizontal="center" vertical="center"/>
    </xf>
    <xf numFmtId="0" fontId="13" fillId="0" borderId="120" xfId="0" applyFont="1" applyBorder="1" applyAlignment="1">
      <alignment horizontal="center" vertical="center"/>
    </xf>
    <xf numFmtId="0" fontId="13" fillId="0" borderId="123" xfId="0" applyFont="1" applyBorder="1" applyAlignment="1">
      <alignment horizontal="center" vertical="center"/>
    </xf>
    <xf numFmtId="0" fontId="13" fillId="0" borderId="122" xfId="0" applyFont="1" applyBorder="1" applyAlignment="1">
      <alignment horizontal="center" vertical="center"/>
    </xf>
    <xf numFmtId="0" fontId="13" fillId="0" borderId="117" xfId="0" applyFont="1" applyBorder="1" applyAlignment="1">
      <alignment horizontal="center" vertical="center"/>
    </xf>
    <xf numFmtId="0" fontId="13" fillId="0" borderId="118" xfId="0" applyFont="1" applyBorder="1" applyAlignment="1">
      <alignment horizontal="center" vertical="center"/>
    </xf>
    <xf numFmtId="177" fontId="31" fillId="0" borderId="30" xfId="7" applyNumberFormat="1" applyFont="1" applyBorder="1" applyAlignment="1">
      <alignment horizontal="center" vertical="center" wrapText="1"/>
    </xf>
    <xf numFmtId="177" fontId="31" fillId="0" borderId="15" xfId="7" applyNumberFormat="1" applyFont="1" applyBorder="1" applyAlignment="1">
      <alignment horizontal="center" vertical="center" wrapText="1"/>
    </xf>
    <xf numFmtId="0" fontId="31" fillId="0" borderId="34" xfId="7" applyFont="1" applyBorder="1" applyAlignment="1">
      <alignment horizontal="center" vertical="center" wrapText="1"/>
    </xf>
    <xf numFmtId="0" fontId="30" fillId="0" borderId="18" xfId="7" applyFont="1" applyBorder="1" applyAlignment="1">
      <alignment horizontal="center" vertical="center" wrapText="1"/>
    </xf>
    <xf numFmtId="0" fontId="30" fillId="0" borderId="73" xfId="7" applyFont="1" applyFill="1" applyBorder="1" applyAlignment="1">
      <alignment horizontal="center" vertical="center" wrapText="1"/>
    </xf>
    <xf numFmtId="0" fontId="30" fillId="0" borderId="74" xfId="7" applyFont="1" applyFill="1" applyBorder="1" applyAlignment="1">
      <alignment horizontal="center" vertical="center" wrapText="1"/>
    </xf>
    <xf numFmtId="0" fontId="30" fillId="0" borderId="82" xfId="7" applyFont="1" applyFill="1" applyBorder="1" applyAlignment="1">
      <alignment horizontal="center" vertical="center" wrapText="1"/>
    </xf>
    <xf numFmtId="0" fontId="30" fillId="0" borderId="0" xfId="7" applyNumberFormat="1" applyFont="1" applyBorder="1" applyAlignment="1">
      <alignment horizontal="left" vertical="center" wrapText="1"/>
    </xf>
    <xf numFmtId="41" fontId="31" fillId="0" borderId="30" xfId="2" applyFont="1" applyFill="1" applyBorder="1" applyAlignment="1">
      <alignment horizontal="center" vertical="center" wrapText="1"/>
    </xf>
    <xf numFmtId="41" fontId="31" fillId="0" borderId="15" xfId="2" applyFont="1" applyFill="1" applyBorder="1" applyAlignment="1">
      <alignment horizontal="center" vertical="center" wrapText="1"/>
    </xf>
    <xf numFmtId="0" fontId="31" fillId="0" borderId="30" xfId="7" applyFont="1" applyBorder="1" applyAlignment="1">
      <alignment horizontal="center" vertical="center" wrapText="1"/>
    </xf>
    <xf numFmtId="0" fontId="31" fillId="0" borderId="15" xfId="7" applyFont="1" applyBorder="1" applyAlignment="1">
      <alignment horizontal="center" vertical="center" wrapText="1"/>
    </xf>
    <xf numFmtId="0" fontId="31" fillId="0" borderId="26" xfId="7" applyFont="1" applyBorder="1" applyAlignment="1">
      <alignment horizontal="center" vertical="center" wrapText="1"/>
    </xf>
    <xf numFmtId="0" fontId="31" fillId="0" borderId="10" xfId="7" applyFont="1" applyBorder="1" applyAlignment="1">
      <alignment horizontal="center" vertical="center" wrapText="1"/>
    </xf>
    <xf numFmtId="0" fontId="31" fillId="0" borderId="44" xfId="7" applyFont="1" applyFill="1" applyBorder="1" applyAlignment="1">
      <alignment horizontal="center" vertical="center" wrapText="1"/>
    </xf>
    <xf numFmtId="0" fontId="31" fillId="0" borderId="45" xfId="7" applyFont="1" applyFill="1" applyBorder="1" applyAlignment="1">
      <alignment horizontal="center" vertical="center" wrapText="1"/>
    </xf>
    <xf numFmtId="0" fontId="23" fillId="0" borderId="11" xfId="2" applyNumberFormat="1" applyFont="1" applyFill="1" applyBorder="1" applyAlignment="1">
      <alignment horizontal="center" vertical="center" wrapText="1"/>
    </xf>
    <xf numFmtId="0" fontId="31" fillId="0" borderId="29" xfId="7" applyFont="1" applyFill="1" applyBorder="1" applyAlignment="1">
      <alignment horizontal="center" vertical="center" wrapText="1"/>
    </xf>
    <xf numFmtId="0" fontId="31" fillId="0" borderId="16" xfId="7" applyFont="1" applyFill="1" applyBorder="1" applyAlignment="1">
      <alignment horizontal="center" vertical="center" wrapText="1"/>
    </xf>
    <xf numFmtId="0" fontId="31" fillId="0" borderId="26" xfId="7" applyFont="1" applyFill="1" applyBorder="1" applyAlignment="1">
      <alignment horizontal="center" vertical="center" wrapText="1"/>
    </xf>
    <xf numFmtId="0" fontId="31" fillId="0" borderId="10" xfId="7" applyFont="1" applyFill="1" applyBorder="1" applyAlignment="1">
      <alignment horizontal="center" vertical="center" wrapText="1"/>
    </xf>
    <xf numFmtId="0" fontId="31" fillId="0" borderId="30" xfId="7" applyFont="1" applyFill="1" applyBorder="1" applyAlignment="1">
      <alignment horizontal="center" vertical="center" wrapText="1"/>
    </xf>
    <xf numFmtId="0" fontId="31" fillId="0" borderId="15" xfId="7" applyFont="1" applyFill="1" applyBorder="1" applyAlignment="1">
      <alignment horizontal="center" vertical="center" wrapText="1"/>
    </xf>
    <xf numFmtId="225" fontId="122" fillId="2" borderId="10" xfId="0" applyNumberFormat="1" applyFont="1" applyFill="1" applyBorder="1" applyAlignment="1">
      <alignment horizontal="center" vertical="center" wrapText="1"/>
    </xf>
    <xf numFmtId="0" fontId="122" fillId="2" borderId="10" xfId="0" applyFont="1" applyFill="1" applyBorder="1" applyAlignment="1">
      <alignment horizontal="center" vertical="center" wrapText="1"/>
    </xf>
    <xf numFmtId="0" fontId="122" fillId="0" borderId="10" xfId="0" applyFont="1" applyFill="1" applyBorder="1" applyAlignment="1">
      <alignment horizontal="center" vertical="center" wrapText="1"/>
    </xf>
    <xf numFmtId="0" fontId="122" fillId="2" borderId="13" xfId="0" applyFont="1" applyFill="1" applyBorder="1" applyAlignment="1">
      <alignment horizontal="center" vertical="center" wrapText="1"/>
    </xf>
    <xf numFmtId="0" fontId="122" fillId="2" borderId="46" xfId="0" applyFont="1" applyFill="1" applyBorder="1" applyAlignment="1">
      <alignment horizontal="center" vertical="center" wrapText="1"/>
    </xf>
    <xf numFmtId="0" fontId="122" fillId="2" borderId="47" xfId="0" applyFont="1" applyFill="1" applyBorder="1" applyAlignment="1">
      <alignment horizontal="center" vertical="center" wrapText="1"/>
    </xf>
    <xf numFmtId="14" fontId="13" fillId="2" borderId="13" xfId="0" applyNumberFormat="1" applyFont="1" applyFill="1" applyBorder="1" applyAlignment="1">
      <alignment horizontal="center" vertical="center"/>
    </xf>
    <xf numFmtId="14" fontId="13" fillId="2" borderId="47" xfId="0" applyNumberFormat="1" applyFont="1" applyFill="1" applyBorder="1" applyAlignment="1">
      <alignment horizontal="center" vertical="center"/>
    </xf>
    <xf numFmtId="14" fontId="13" fillId="2" borderId="46" xfId="0" applyNumberFormat="1" applyFont="1" applyFill="1" applyBorder="1" applyAlignment="1">
      <alignment horizontal="center" vertical="center"/>
    </xf>
    <xf numFmtId="0" fontId="13" fillId="0" borderId="29"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45" xfId="0" applyFont="1" applyBorder="1" applyAlignment="1">
      <alignment horizontal="center" vertical="center" wrapText="1"/>
    </xf>
    <xf numFmtId="0" fontId="13" fillId="4" borderId="57" xfId="0" applyFont="1" applyFill="1" applyBorder="1" applyAlignment="1">
      <alignment horizontal="center" vertical="center"/>
    </xf>
    <xf numFmtId="0" fontId="13" fillId="4" borderId="74" xfId="0" applyFont="1" applyFill="1" applyBorder="1" applyAlignment="1">
      <alignment horizontal="center" vertical="center"/>
    </xf>
    <xf numFmtId="0" fontId="13" fillId="4" borderId="82" xfId="0" applyFont="1" applyFill="1" applyBorder="1" applyAlignment="1">
      <alignment horizontal="center" vertical="center"/>
    </xf>
    <xf numFmtId="0" fontId="13" fillId="0" borderId="35"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74" xfId="0" applyFont="1" applyBorder="1" applyAlignment="1">
      <alignment horizontal="center" vertical="center" wrapText="1"/>
    </xf>
    <xf numFmtId="0" fontId="13" fillId="0" borderId="125" xfId="0" applyFont="1" applyBorder="1" applyAlignment="1">
      <alignment horizontal="center" vertical="center" wrapText="1"/>
    </xf>
    <xf numFmtId="0" fontId="13" fillId="0" borderId="79" xfId="0" applyFont="1" applyBorder="1" applyAlignment="1">
      <alignment horizontal="center" vertical="center" wrapText="1"/>
    </xf>
    <xf numFmtId="0" fontId="13" fillId="0" borderId="80" xfId="0" applyFont="1" applyBorder="1" applyAlignment="1">
      <alignment horizontal="center" vertical="center" wrapText="1"/>
    </xf>
    <xf numFmtId="0" fontId="13" fillId="0" borderId="82" xfId="0" applyFont="1" applyBorder="1" applyAlignment="1">
      <alignment horizontal="center" vertical="center" wrapText="1"/>
    </xf>
    <xf numFmtId="0" fontId="12" fillId="0" borderId="105" xfId="0" applyFont="1" applyBorder="1" applyAlignment="1">
      <alignment horizontal="left" vertical="center" wrapText="1"/>
    </xf>
  </cellXfs>
  <cellStyles count="4572">
    <cellStyle name="??&amp;O?&amp;H?_x0008__x000f__x0007_?_x0007__x0001__x0001_" xfId="16"/>
    <cellStyle name="??&amp;O?&amp;H?_x0008_??_x0007__x0001__x0001_" xfId="17"/>
    <cellStyle name="_20080811370003(1)" xfId="18"/>
    <cellStyle name="_20080913073013" xfId="19"/>
    <cellStyle name="_교평 산출식060612 " xfId="20"/>
    <cellStyle name="¤@?e_TEST-1 " xfId="21"/>
    <cellStyle name="20% - Accent1" xfId="22"/>
    <cellStyle name="20% - Accent1 2" xfId="23"/>
    <cellStyle name="20% - Accent1 3" xfId="24"/>
    <cellStyle name="20% - Accent1 4" xfId="25"/>
    <cellStyle name="20% - Accent1 5" xfId="26"/>
    <cellStyle name="20% - Accent1 6" xfId="27"/>
    <cellStyle name="20% - Accent1 7" xfId="28"/>
    <cellStyle name="20% - Accent1 8" xfId="29"/>
    <cellStyle name="20% - Accent2" xfId="30"/>
    <cellStyle name="20% - Accent2 2" xfId="31"/>
    <cellStyle name="20% - Accent2 3" xfId="32"/>
    <cellStyle name="20% - Accent2 4" xfId="33"/>
    <cellStyle name="20% - Accent2 5" xfId="34"/>
    <cellStyle name="20% - Accent2 6" xfId="35"/>
    <cellStyle name="20% - Accent2 7" xfId="36"/>
    <cellStyle name="20% - Accent2 8" xfId="37"/>
    <cellStyle name="20% - Accent3" xfId="38"/>
    <cellStyle name="20% - Accent3 2" xfId="39"/>
    <cellStyle name="20% - Accent3 3" xfId="40"/>
    <cellStyle name="20% - Accent3 4" xfId="41"/>
    <cellStyle name="20% - Accent3 5" xfId="42"/>
    <cellStyle name="20% - Accent3 6" xfId="43"/>
    <cellStyle name="20% - Accent3 7" xfId="44"/>
    <cellStyle name="20% - Accent3 8" xfId="45"/>
    <cellStyle name="20% - Accent4" xfId="46"/>
    <cellStyle name="20% - Accent4 2" xfId="47"/>
    <cellStyle name="20% - Accent4 3" xfId="48"/>
    <cellStyle name="20% - Accent4 4" xfId="49"/>
    <cellStyle name="20% - Accent4 5" xfId="50"/>
    <cellStyle name="20% - Accent4 6" xfId="51"/>
    <cellStyle name="20% - Accent4 7" xfId="52"/>
    <cellStyle name="20% - Accent4 8" xfId="53"/>
    <cellStyle name="20% - Accent5" xfId="54"/>
    <cellStyle name="20% - Accent5 2" xfId="55"/>
    <cellStyle name="20% - Accent5 3" xfId="56"/>
    <cellStyle name="20% - Accent5 4" xfId="57"/>
    <cellStyle name="20% - Accent5 5" xfId="58"/>
    <cellStyle name="20% - Accent5 6" xfId="59"/>
    <cellStyle name="20% - Accent5 7" xfId="60"/>
    <cellStyle name="20% - Accent5 8" xfId="61"/>
    <cellStyle name="20% - Accent6" xfId="62"/>
    <cellStyle name="20% - Accent6 2" xfId="63"/>
    <cellStyle name="20% - Accent6 3" xfId="64"/>
    <cellStyle name="20% - Accent6 4" xfId="65"/>
    <cellStyle name="20% - Accent6 5" xfId="66"/>
    <cellStyle name="20% - Accent6 6" xfId="67"/>
    <cellStyle name="20% - Accent6 7" xfId="68"/>
    <cellStyle name="20% - Accent6 8" xfId="69"/>
    <cellStyle name="20% - 강조색1 10" xfId="70"/>
    <cellStyle name="20% - 강조색1 10 2" xfId="71"/>
    <cellStyle name="20% - 강조색1 11" xfId="72"/>
    <cellStyle name="20% - 강조색1 11 2" xfId="73"/>
    <cellStyle name="20% - 강조색1 12" xfId="74"/>
    <cellStyle name="20% - 강조색1 13" xfId="75"/>
    <cellStyle name="20% - 강조색1 14" xfId="76"/>
    <cellStyle name="20% - 강조색1 15" xfId="77"/>
    <cellStyle name="20% - 강조색1 16" xfId="78"/>
    <cellStyle name="20% - 강조색1 17" xfId="79"/>
    <cellStyle name="20% - 강조색1 18" xfId="80"/>
    <cellStyle name="20% - 강조색1 19" xfId="81"/>
    <cellStyle name="20% - 강조색1 2" xfId="82"/>
    <cellStyle name="20% - 강조색1 2 10" xfId="83"/>
    <cellStyle name="20% - 강조색1 2 2" xfId="84"/>
    <cellStyle name="20% - 강조색1 2 2 2" xfId="85"/>
    <cellStyle name="20% - 강조색1 2 2 3" xfId="86"/>
    <cellStyle name="20% - 강조색1 2 3" xfId="87"/>
    <cellStyle name="20% - 강조색1 2 4" xfId="88"/>
    <cellStyle name="20% - 강조색1 2 5" xfId="89"/>
    <cellStyle name="20% - 강조색1 2 6" xfId="90"/>
    <cellStyle name="20% - 강조색1 2 7" xfId="91"/>
    <cellStyle name="20% - 강조색1 2 8" xfId="92"/>
    <cellStyle name="20% - 강조색1 2 9" xfId="93"/>
    <cellStyle name="20% - 강조색1 20" xfId="94"/>
    <cellStyle name="20% - 강조색1 21" xfId="95"/>
    <cellStyle name="20% - 강조색1 22" xfId="96"/>
    <cellStyle name="20% - 강조색1 23" xfId="97"/>
    <cellStyle name="20% - 강조색1 24" xfId="98"/>
    <cellStyle name="20% - 강조색1 25" xfId="99"/>
    <cellStyle name="20% - 강조색1 3" xfId="100"/>
    <cellStyle name="20% - 강조색1 3 10" xfId="101"/>
    <cellStyle name="20% - 강조색1 3 2" xfId="102"/>
    <cellStyle name="20% - 강조색1 3 3" xfId="103"/>
    <cellStyle name="20% - 강조색1 3 4" xfId="104"/>
    <cellStyle name="20% - 강조색1 3 5" xfId="105"/>
    <cellStyle name="20% - 강조색1 3 6" xfId="106"/>
    <cellStyle name="20% - 강조색1 3 7" xfId="107"/>
    <cellStyle name="20% - 강조색1 3 8" xfId="108"/>
    <cellStyle name="20% - 강조색1 3 9" xfId="109"/>
    <cellStyle name="20% - 강조색1 4" xfId="110"/>
    <cellStyle name="20% - 강조색1 4 10" xfId="111"/>
    <cellStyle name="20% - 강조색1 4 2" xfId="112"/>
    <cellStyle name="20% - 강조색1 4 3" xfId="113"/>
    <cellStyle name="20% - 강조색1 4 4" xfId="114"/>
    <cellStyle name="20% - 강조색1 4 5" xfId="115"/>
    <cellStyle name="20% - 강조색1 4 6" xfId="116"/>
    <cellStyle name="20% - 강조색1 4 7" xfId="117"/>
    <cellStyle name="20% - 강조색1 4 8" xfId="118"/>
    <cellStyle name="20% - 강조색1 4 9" xfId="119"/>
    <cellStyle name="20% - 강조색1 5" xfId="120"/>
    <cellStyle name="20% - 강조색1 5 2" xfId="121"/>
    <cellStyle name="20% - 강조색1 5 3" xfId="122"/>
    <cellStyle name="20% - 강조색1 5 4" xfId="123"/>
    <cellStyle name="20% - 강조색1 5 5" xfId="124"/>
    <cellStyle name="20% - 강조색1 5 6" xfId="125"/>
    <cellStyle name="20% - 강조색1 5 7" xfId="126"/>
    <cellStyle name="20% - 강조색1 5 8" xfId="127"/>
    <cellStyle name="20% - 강조색1 6" xfId="128"/>
    <cellStyle name="20% - 강조색1 6 2" xfId="129"/>
    <cellStyle name="20% - 강조색1 6 3" xfId="130"/>
    <cellStyle name="20% - 강조색1 6 4" xfId="131"/>
    <cellStyle name="20% - 강조색1 6 5" xfId="132"/>
    <cellStyle name="20% - 강조색1 6 6" xfId="133"/>
    <cellStyle name="20% - 강조색1 6 7" xfId="134"/>
    <cellStyle name="20% - 강조색1 6 8" xfId="135"/>
    <cellStyle name="20% - 강조색1 7" xfId="136"/>
    <cellStyle name="20% - 강조색1 7 2" xfId="137"/>
    <cellStyle name="20% - 강조색1 8" xfId="138"/>
    <cellStyle name="20% - 강조색1 8 2" xfId="139"/>
    <cellStyle name="20% - 강조색1 9" xfId="140"/>
    <cellStyle name="20% - 강조색1 9 2" xfId="141"/>
    <cellStyle name="20% - 강조색2 10" xfId="142"/>
    <cellStyle name="20% - 강조색2 10 2" xfId="143"/>
    <cellStyle name="20% - 강조색2 11" xfId="144"/>
    <cellStyle name="20% - 강조색2 11 2" xfId="145"/>
    <cellStyle name="20% - 강조색2 12" xfId="146"/>
    <cellStyle name="20% - 강조색2 13" xfId="147"/>
    <cellStyle name="20% - 강조색2 14" xfId="148"/>
    <cellStyle name="20% - 강조색2 15" xfId="149"/>
    <cellStyle name="20% - 강조색2 16" xfId="150"/>
    <cellStyle name="20% - 강조색2 17" xfId="151"/>
    <cellStyle name="20% - 강조색2 18" xfId="152"/>
    <cellStyle name="20% - 강조색2 19" xfId="153"/>
    <cellStyle name="20% - 강조색2 2" xfId="154"/>
    <cellStyle name="20% - 강조색2 2 10" xfId="155"/>
    <cellStyle name="20% - 강조색2 2 2" xfId="156"/>
    <cellStyle name="20% - 강조색2 2 2 2" xfId="157"/>
    <cellStyle name="20% - 강조색2 2 2 3" xfId="158"/>
    <cellStyle name="20% - 강조색2 2 3" xfId="159"/>
    <cellStyle name="20% - 강조색2 2 4" xfId="160"/>
    <cellStyle name="20% - 강조색2 2 5" xfId="161"/>
    <cellStyle name="20% - 강조색2 2 6" xfId="162"/>
    <cellStyle name="20% - 강조색2 2 7" xfId="163"/>
    <cellStyle name="20% - 강조색2 2 8" xfId="164"/>
    <cellStyle name="20% - 강조색2 2 9" xfId="165"/>
    <cellStyle name="20% - 강조색2 20" xfId="166"/>
    <cellStyle name="20% - 강조색2 21" xfId="167"/>
    <cellStyle name="20% - 강조색2 22" xfId="168"/>
    <cellStyle name="20% - 강조색2 23" xfId="169"/>
    <cellStyle name="20% - 강조색2 24" xfId="170"/>
    <cellStyle name="20% - 강조색2 25" xfId="171"/>
    <cellStyle name="20% - 강조색2 3" xfId="172"/>
    <cellStyle name="20% - 강조색2 3 10" xfId="173"/>
    <cellStyle name="20% - 강조색2 3 2" xfId="174"/>
    <cellStyle name="20% - 강조색2 3 3" xfId="175"/>
    <cellStyle name="20% - 강조색2 3 4" xfId="176"/>
    <cellStyle name="20% - 강조색2 3 5" xfId="177"/>
    <cellStyle name="20% - 강조색2 3 6" xfId="178"/>
    <cellStyle name="20% - 강조색2 3 7" xfId="179"/>
    <cellStyle name="20% - 강조색2 3 8" xfId="180"/>
    <cellStyle name="20% - 강조색2 3 9" xfId="181"/>
    <cellStyle name="20% - 강조색2 4" xfId="182"/>
    <cellStyle name="20% - 강조색2 4 10" xfId="183"/>
    <cellStyle name="20% - 강조색2 4 2" xfId="184"/>
    <cellStyle name="20% - 강조색2 4 3" xfId="185"/>
    <cellStyle name="20% - 강조색2 4 4" xfId="186"/>
    <cellStyle name="20% - 강조색2 4 5" xfId="187"/>
    <cellStyle name="20% - 강조색2 4 6" xfId="188"/>
    <cellStyle name="20% - 강조색2 4 7" xfId="189"/>
    <cellStyle name="20% - 강조색2 4 8" xfId="190"/>
    <cellStyle name="20% - 강조색2 4 9" xfId="191"/>
    <cellStyle name="20% - 강조색2 5" xfId="192"/>
    <cellStyle name="20% - 강조색2 5 2" xfId="193"/>
    <cellStyle name="20% - 강조색2 5 3" xfId="194"/>
    <cellStyle name="20% - 강조색2 5 4" xfId="195"/>
    <cellStyle name="20% - 강조색2 5 5" xfId="196"/>
    <cellStyle name="20% - 강조색2 5 6" xfId="197"/>
    <cellStyle name="20% - 강조색2 5 7" xfId="198"/>
    <cellStyle name="20% - 강조색2 5 8" xfId="199"/>
    <cellStyle name="20% - 강조색2 6" xfId="200"/>
    <cellStyle name="20% - 강조색2 6 2" xfId="201"/>
    <cellStyle name="20% - 강조색2 6 3" xfId="202"/>
    <cellStyle name="20% - 강조색2 6 4" xfId="203"/>
    <cellStyle name="20% - 강조색2 6 5" xfId="204"/>
    <cellStyle name="20% - 강조색2 6 6" xfId="205"/>
    <cellStyle name="20% - 강조색2 6 7" xfId="206"/>
    <cellStyle name="20% - 강조색2 6 8" xfId="207"/>
    <cellStyle name="20% - 강조색2 7" xfId="208"/>
    <cellStyle name="20% - 강조색2 7 2" xfId="209"/>
    <cellStyle name="20% - 강조색2 8" xfId="210"/>
    <cellStyle name="20% - 강조색2 8 2" xfId="211"/>
    <cellStyle name="20% - 강조색2 9" xfId="212"/>
    <cellStyle name="20% - 강조색2 9 2" xfId="213"/>
    <cellStyle name="20% - 강조색3 10" xfId="214"/>
    <cellStyle name="20% - 강조색3 10 2" xfId="215"/>
    <cellStyle name="20% - 강조색3 11" xfId="216"/>
    <cellStyle name="20% - 강조색3 11 2" xfId="217"/>
    <cellStyle name="20% - 강조색3 12" xfId="218"/>
    <cellStyle name="20% - 강조색3 13" xfId="219"/>
    <cellStyle name="20% - 강조색3 14" xfId="220"/>
    <cellStyle name="20% - 강조색3 15" xfId="221"/>
    <cellStyle name="20% - 강조색3 16" xfId="222"/>
    <cellStyle name="20% - 강조색3 17" xfId="223"/>
    <cellStyle name="20% - 강조색3 18" xfId="224"/>
    <cellStyle name="20% - 강조색3 19" xfId="225"/>
    <cellStyle name="20% - 강조색3 2" xfId="226"/>
    <cellStyle name="20% - 강조색3 2 10" xfId="227"/>
    <cellStyle name="20% - 강조색3 2 2" xfId="228"/>
    <cellStyle name="20% - 강조색3 2 2 2" xfId="229"/>
    <cellStyle name="20% - 강조색3 2 2 3" xfId="230"/>
    <cellStyle name="20% - 강조색3 2 3" xfId="231"/>
    <cellStyle name="20% - 강조색3 2 4" xfId="232"/>
    <cellStyle name="20% - 강조색3 2 5" xfId="233"/>
    <cellStyle name="20% - 강조색3 2 6" xfId="234"/>
    <cellStyle name="20% - 강조색3 2 7" xfId="235"/>
    <cellStyle name="20% - 강조색3 2 8" xfId="236"/>
    <cellStyle name="20% - 강조색3 2 9" xfId="237"/>
    <cellStyle name="20% - 강조색3 20" xfId="238"/>
    <cellStyle name="20% - 강조색3 21" xfId="239"/>
    <cellStyle name="20% - 강조색3 22" xfId="240"/>
    <cellStyle name="20% - 강조색3 23" xfId="241"/>
    <cellStyle name="20% - 강조색3 24" xfId="242"/>
    <cellStyle name="20% - 강조색3 25" xfId="243"/>
    <cellStyle name="20% - 강조색3 3" xfId="244"/>
    <cellStyle name="20% - 강조색3 3 10" xfId="245"/>
    <cellStyle name="20% - 강조색3 3 2" xfId="246"/>
    <cellStyle name="20% - 강조색3 3 3" xfId="247"/>
    <cellStyle name="20% - 강조색3 3 4" xfId="248"/>
    <cellStyle name="20% - 강조색3 3 5" xfId="249"/>
    <cellStyle name="20% - 강조색3 3 6" xfId="250"/>
    <cellStyle name="20% - 강조색3 3 7" xfId="251"/>
    <cellStyle name="20% - 강조색3 3 8" xfId="252"/>
    <cellStyle name="20% - 강조색3 3 9" xfId="253"/>
    <cellStyle name="20% - 강조색3 4" xfId="254"/>
    <cellStyle name="20% - 강조색3 4 10" xfId="255"/>
    <cellStyle name="20% - 강조색3 4 2" xfId="256"/>
    <cellStyle name="20% - 강조색3 4 3" xfId="257"/>
    <cellStyle name="20% - 강조색3 4 4" xfId="258"/>
    <cellStyle name="20% - 강조색3 4 5" xfId="259"/>
    <cellStyle name="20% - 강조색3 4 6" xfId="260"/>
    <cellStyle name="20% - 강조색3 4 7" xfId="261"/>
    <cellStyle name="20% - 강조색3 4 8" xfId="262"/>
    <cellStyle name="20% - 강조색3 4 9" xfId="263"/>
    <cellStyle name="20% - 강조색3 5" xfId="264"/>
    <cellStyle name="20% - 강조색3 5 2" xfId="265"/>
    <cellStyle name="20% - 강조색3 5 3" xfId="266"/>
    <cellStyle name="20% - 강조색3 5 4" xfId="267"/>
    <cellStyle name="20% - 강조색3 5 5" xfId="268"/>
    <cellStyle name="20% - 강조색3 5 6" xfId="269"/>
    <cellStyle name="20% - 강조색3 5 7" xfId="270"/>
    <cellStyle name="20% - 강조색3 5 8" xfId="271"/>
    <cellStyle name="20% - 강조색3 6" xfId="272"/>
    <cellStyle name="20% - 강조색3 6 2" xfId="273"/>
    <cellStyle name="20% - 강조색3 6 3" xfId="274"/>
    <cellStyle name="20% - 강조색3 6 4" xfId="275"/>
    <cellStyle name="20% - 강조색3 6 5" xfId="276"/>
    <cellStyle name="20% - 강조색3 6 6" xfId="277"/>
    <cellStyle name="20% - 강조색3 6 7" xfId="278"/>
    <cellStyle name="20% - 강조색3 6 8" xfId="279"/>
    <cellStyle name="20% - 강조색3 7" xfId="280"/>
    <cellStyle name="20% - 강조색3 7 2" xfId="281"/>
    <cellStyle name="20% - 강조색3 8" xfId="282"/>
    <cellStyle name="20% - 강조색3 8 2" xfId="283"/>
    <cellStyle name="20% - 강조색3 9" xfId="284"/>
    <cellStyle name="20% - 강조색3 9 2" xfId="285"/>
    <cellStyle name="20% - 강조색4 10" xfId="286"/>
    <cellStyle name="20% - 강조색4 10 2" xfId="287"/>
    <cellStyle name="20% - 강조색4 11" xfId="288"/>
    <cellStyle name="20% - 강조색4 11 2" xfId="289"/>
    <cellStyle name="20% - 강조색4 12" xfId="290"/>
    <cellStyle name="20% - 강조색4 13" xfId="291"/>
    <cellStyle name="20% - 강조색4 14" xfId="292"/>
    <cellStyle name="20% - 강조색4 15" xfId="293"/>
    <cellStyle name="20% - 강조색4 16" xfId="294"/>
    <cellStyle name="20% - 강조색4 17" xfId="295"/>
    <cellStyle name="20% - 강조색4 18" xfId="296"/>
    <cellStyle name="20% - 강조색4 19" xfId="297"/>
    <cellStyle name="20% - 강조색4 2" xfId="298"/>
    <cellStyle name="20% - 강조색4 2 10" xfId="299"/>
    <cellStyle name="20% - 강조색4 2 2" xfId="300"/>
    <cellStyle name="20% - 강조색4 2 2 2" xfId="301"/>
    <cellStyle name="20% - 강조색4 2 2 3" xfId="302"/>
    <cellStyle name="20% - 강조색4 2 3" xfId="303"/>
    <cellStyle name="20% - 강조색4 2 4" xfId="304"/>
    <cellStyle name="20% - 강조색4 2 5" xfId="305"/>
    <cellStyle name="20% - 강조색4 2 6" xfId="306"/>
    <cellStyle name="20% - 강조색4 2 7" xfId="307"/>
    <cellStyle name="20% - 강조색4 2 8" xfId="308"/>
    <cellStyle name="20% - 강조색4 2 9" xfId="309"/>
    <cellStyle name="20% - 강조색4 20" xfId="310"/>
    <cellStyle name="20% - 강조색4 21" xfId="311"/>
    <cellStyle name="20% - 강조색4 22" xfId="312"/>
    <cellStyle name="20% - 강조색4 23" xfId="313"/>
    <cellStyle name="20% - 강조색4 24" xfId="314"/>
    <cellStyle name="20% - 강조색4 25" xfId="315"/>
    <cellStyle name="20% - 강조색4 3" xfId="316"/>
    <cellStyle name="20% - 강조색4 3 10" xfId="317"/>
    <cellStyle name="20% - 강조색4 3 2" xfId="318"/>
    <cellStyle name="20% - 강조색4 3 3" xfId="319"/>
    <cellStyle name="20% - 강조색4 3 4" xfId="320"/>
    <cellStyle name="20% - 강조색4 3 5" xfId="321"/>
    <cellStyle name="20% - 강조색4 3 6" xfId="322"/>
    <cellStyle name="20% - 강조색4 3 7" xfId="323"/>
    <cellStyle name="20% - 강조색4 3 8" xfId="324"/>
    <cellStyle name="20% - 강조색4 3 9" xfId="325"/>
    <cellStyle name="20% - 강조색4 4" xfId="326"/>
    <cellStyle name="20% - 강조색4 4 10" xfId="327"/>
    <cellStyle name="20% - 강조색4 4 2" xfId="328"/>
    <cellStyle name="20% - 강조색4 4 3" xfId="329"/>
    <cellStyle name="20% - 강조색4 4 4" xfId="330"/>
    <cellStyle name="20% - 강조색4 4 5" xfId="331"/>
    <cellStyle name="20% - 강조색4 4 6" xfId="332"/>
    <cellStyle name="20% - 강조색4 4 7" xfId="333"/>
    <cellStyle name="20% - 강조색4 4 8" xfId="334"/>
    <cellStyle name="20% - 강조색4 4 9" xfId="335"/>
    <cellStyle name="20% - 강조색4 5" xfId="336"/>
    <cellStyle name="20% - 강조색4 5 2" xfId="337"/>
    <cellStyle name="20% - 강조색4 5 3" xfId="338"/>
    <cellStyle name="20% - 강조색4 5 4" xfId="339"/>
    <cellStyle name="20% - 강조색4 5 5" xfId="340"/>
    <cellStyle name="20% - 강조색4 5 6" xfId="341"/>
    <cellStyle name="20% - 강조색4 5 7" xfId="342"/>
    <cellStyle name="20% - 강조색4 5 8" xfId="343"/>
    <cellStyle name="20% - 강조색4 6" xfId="344"/>
    <cellStyle name="20% - 강조색4 6 2" xfId="345"/>
    <cellStyle name="20% - 강조색4 6 3" xfId="346"/>
    <cellStyle name="20% - 강조색4 6 4" xfId="347"/>
    <cellStyle name="20% - 강조색4 6 5" xfId="348"/>
    <cellStyle name="20% - 강조색4 6 6" xfId="349"/>
    <cellStyle name="20% - 강조색4 6 7" xfId="350"/>
    <cellStyle name="20% - 강조색4 6 8" xfId="351"/>
    <cellStyle name="20% - 강조색4 7" xfId="352"/>
    <cellStyle name="20% - 강조색4 7 2" xfId="353"/>
    <cellStyle name="20% - 강조색4 8" xfId="354"/>
    <cellStyle name="20% - 강조색4 8 2" xfId="355"/>
    <cellStyle name="20% - 강조색4 9" xfId="356"/>
    <cellStyle name="20% - 강조색4 9 2" xfId="357"/>
    <cellStyle name="20% - 강조색5 10" xfId="358"/>
    <cellStyle name="20% - 강조색5 10 2" xfId="359"/>
    <cellStyle name="20% - 강조색5 11" xfId="360"/>
    <cellStyle name="20% - 강조색5 11 2" xfId="361"/>
    <cellStyle name="20% - 강조색5 12" xfId="362"/>
    <cellStyle name="20% - 강조색5 13" xfId="363"/>
    <cellStyle name="20% - 강조색5 14" xfId="364"/>
    <cellStyle name="20% - 강조색5 15" xfId="365"/>
    <cellStyle name="20% - 강조색5 16" xfId="366"/>
    <cellStyle name="20% - 강조색5 17" xfId="367"/>
    <cellStyle name="20% - 강조색5 18" xfId="368"/>
    <cellStyle name="20% - 강조색5 19" xfId="369"/>
    <cellStyle name="20% - 강조색5 2" xfId="370"/>
    <cellStyle name="20% - 강조색5 2 10" xfId="371"/>
    <cellStyle name="20% - 강조색5 2 2" xfId="372"/>
    <cellStyle name="20% - 강조색5 2 2 2" xfId="373"/>
    <cellStyle name="20% - 강조색5 2 2 3" xfId="374"/>
    <cellStyle name="20% - 강조색5 2 3" xfId="375"/>
    <cellStyle name="20% - 강조색5 2 4" xfId="376"/>
    <cellStyle name="20% - 강조색5 2 5" xfId="377"/>
    <cellStyle name="20% - 강조색5 2 6" xfId="378"/>
    <cellStyle name="20% - 강조색5 2 7" xfId="379"/>
    <cellStyle name="20% - 강조색5 2 8" xfId="380"/>
    <cellStyle name="20% - 강조색5 2 9" xfId="381"/>
    <cellStyle name="20% - 강조색5 20" xfId="382"/>
    <cellStyle name="20% - 강조색5 21" xfId="383"/>
    <cellStyle name="20% - 강조색5 22" xfId="384"/>
    <cellStyle name="20% - 강조색5 23" xfId="385"/>
    <cellStyle name="20% - 강조색5 24" xfId="386"/>
    <cellStyle name="20% - 강조색5 25" xfId="387"/>
    <cellStyle name="20% - 강조색5 3" xfId="388"/>
    <cellStyle name="20% - 강조색5 3 10" xfId="389"/>
    <cellStyle name="20% - 강조색5 3 2" xfId="390"/>
    <cellStyle name="20% - 강조색5 3 3" xfId="391"/>
    <cellStyle name="20% - 강조색5 3 4" xfId="392"/>
    <cellStyle name="20% - 강조색5 3 5" xfId="393"/>
    <cellStyle name="20% - 강조색5 3 6" xfId="394"/>
    <cellStyle name="20% - 강조색5 3 7" xfId="395"/>
    <cellStyle name="20% - 강조색5 3 8" xfId="396"/>
    <cellStyle name="20% - 강조색5 3 9" xfId="397"/>
    <cellStyle name="20% - 강조색5 4" xfId="398"/>
    <cellStyle name="20% - 강조색5 4 10" xfId="399"/>
    <cellStyle name="20% - 강조색5 4 2" xfId="400"/>
    <cellStyle name="20% - 강조색5 4 3" xfId="401"/>
    <cellStyle name="20% - 강조색5 4 4" xfId="402"/>
    <cellStyle name="20% - 강조색5 4 5" xfId="403"/>
    <cellStyle name="20% - 강조색5 4 6" xfId="404"/>
    <cellStyle name="20% - 강조색5 4 7" xfId="405"/>
    <cellStyle name="20% - 강조색5 4 8" xfId="406"/>
    <cellStyle name="20% - 강조색5 4 9" xfId="407"/>
    <cellStyle name="20% - 강조색5 5" xfId="408"/>
    <cellStyle name="20% - 강조색5 5 2" xfId="409"/>
    <cellStyle name="20% - 강조색5 5 3" xfId="410"/>
    <cellStyle name="20% - 강조색5 5 4" xfId="411"/>
    <cellStyle name="20% - 강조색5 5 5" xfId="412"/>
    <cellStyle name="20% - 강조색5 5 6" xfId="413"/>
    <cellStyle name="20% - 강조색5 5 7" xfId="414"/>
    <cellStyle name="20% - 강조색5 5 8" xfId="415"/>
    <cellStyle name="20% - 강조색5 6" xfId="416"/>
    <cellStyle name="20% - 강조색5 6 2" xfId="417"/>
    <cellStyle name="20% - 강조색5 6 3" xfId="418"/>
    <cellStyle name="20% - 강조색5 6 4" xfId="419"/>
    <cellStyle name="20% - 강조색5 6 5" xfId="420"/>
    <cellStyle name="20% - 강조색5 6 6" xfId="421"/>
    <cellStyle name="20% - 강조색5 6 7" xfId="422"/>
    <cellStyle name="20% - 강조색5 6 8" xfId="423"/>
    <cellStyle name="20% - 강조색5 7" xfId="424"/>
    <cellStyle name="20% - 강조색5 7 2" xfId="425"/>
    <cellStyle name="20% - 강조색5 8" xfId="426"/>
    <cellStyle name="20% - 강조색5 8 2" xfId="427"/>
    <cellStyle name="20% - 강조색5 9" xfId="428"/>
    <cellStyle name="20% - 강조색5 9 2" xfId="429"/>
    <cellStyle name="20% - 강조색6 10" xfId="430"/>
    <cellStyle name="20% - 강조색6 10 2" xfId="431"/>
    <cellStyle name="20% - 강조색6 11" xfId="432"/>
    <cellStyle name="20% - 강조색6 11 2" xfId="433"/>
    <cellStyle name="20% - 강조색6 12" xfId="434"/>
    <cellStyle name="20% - 강조색6 13" xfId="435"/>
    <cellStyle name="20% - 강조색6 14" xfId="436"/>
    <cellStyle name="20% - 강조색6 15" xfId="437"/>
    <cellStyle name="20% - 강조색6 16" xfId="438"/>
    <cellStyle name="20% - 강조색6 17" xfId="439"/>
    <cellStyle name="20% - 강조색6 18" xfId="440"/>
    <cellStyle name="20% - 강조색6 19" xfId="441"/>
    <cellStyle name="20% - 강조색6 2" xfId="442"/>
    <cellStyle name="20% - 강조색6 2 10" xfId="443"/>
    <cellStyle name="20% - 강조색6 2 2" xfId="444"/>
    <cellStyle name="20% - 강조색6 2 2 2" xfId="445"/>
    <cellStyle name="20% - 강조색6 2 2 3" xfId="446"/>
    <cellStyle name="20% - 강조색6 2 3" xfId="447"/>
    <cellStyle name="20% - 강조색6 2 4" xfId="448"/>
    <cellStyle name="20% - 강조색6 2 5" xfId="449"/>
    <cellStyle name="20% - 강조색6 2 6" xfId="450"/>
    <cellStyle name="20% - 강조색6 2 7" xfId="451"/>
    <cellStyle name="20% - 강조색6 2 8" xfId="452"/>
    <cellStyle name="20% - 강조색6 2 9" xfId="453"/>
    <cellStyle name="20% - 강조색6 20" xfId="454"/>
    <cellStyle name="20% - 강조색6 21" xfId="455"/>
    <cellStyle name="20% - 강조색6 22" xfId="456"/>
    <cellStyle name="20% - 강조색6 23" xfId="457"/>
    <cellStyle name="20% - 강조색6 24" xfId="458"/>
    <cellStyle name="20% - 강조색6 25" xfId="459"/>
    <cellStyle name="20% - 강조색6 3" xfId="460"/>
    <cellStyle name="20% - 강조색6 3 10" xfId="461"/>
    <cellStyle name="20% - 강조색6 3 2" xfId="462"/>
    <cellStyle name="20% - 강조색6 3 3" xfId="463"/>
    <cellStyle name="20% - 강조색6 3 4" xfId="464"/>
    <cellStyle name="20% - 강조색6 3 5" xfId="465"/>
    <cellStyle name="20% - 강조색6 3 6" xfId="466"/>
    <cellStyle name="20% - 강조색6 3 7" xfId="467"/>
    <cellStyle name="20% - 강조색6 3 8" xfId="468"/>
    <cellStyle name="20% - 강조색6 3 9" xfId="469"/>
    <cellStyle name="20% - 강조색6 4" xfId="470"/>
    <cellStyle name="20% - 강조색6 4 10" xfId="471"/>
    <cellStyle name="20% - 강조색6 4 2" xfId="472"/>
    <cellStyle name="20% - 강조색6 4 3" xfId="473"/>
    <cellStyle name="20% - 강조색6 4 4" xfId="474"/>
    <cellStyle name="20% - 강조색6 4 5" xfId="475"/>
    <cellStyle name="20% - 강조색6 4 6" xfId="476"/>
    <cellStyle name="20% - 강조색6 4 7" xfId="477"/>
    <cellStyle name="20% - 강조색6 4 8" xfId="478"/>
    <cellStyle name="20% - 강조색6 4 9" xfId="479"/>
    <cellStyle name="20% - 강조색6 5" xfId="480"/>
    <cellStyle name="20% - 강조색6 5 2" xfId="481"/>
    <cellStyle name="20% - 강조색6 5 3" xfId="482"/>
    <cellStyle name="20% - 강조색6 5 4" xfId="483"/>
    <cellStyle name="20% - 강조색6 5 5" xfId="484"/>
    <cellStyle name="20% - 강조색6 5 6" xfId="485"/>
    <cellStyle name="20% - 강조색6 5 7" xfId="486"/>
    <cellStyle name="20% - 강조색6 5 8" xfId="487"/>
    <cellStyle name="20% - 강조색6 6" xfId="488"/>
    <cellStyle name="20% - 강조색6 6 2" xfId="489"/>
    <cellStyle name="20% - 강조색6 6 3" xfId="490"/>
    <cellStyle name="20% - 강조색6 6 4" xfId="491"/>
    <cellStyle name="20% - 강조색6 6 5" xfId="492"/>
    <cellStyle name="20% - 강조색6 6 6" xfId="493"/>
    <cellStyle name="20% - 강조색6 6 7" xfId="494"/>
    <cellStyle name="20% - 강조색6 6 8" xfId="495"/>
    <cellStyle name="20% - 강조색6 7" xfId="496"/>
    <cellStyle name="20% - 강조색6 7 2" xfId="497"/>
    <cellStyle name="20% - 강조색6 8" xfId="498"/>
    <cellStyle name="20% - 강조색6 8 2" xfId="499"/>
    <cellStyle name="20% - 강조색6 9" xfId="500"/>
    <cellStyle name="20% - 강조색6 9 2" xfId="501"/>
    <cellStyle name="40% - Accent1" xfId="502"/>
    <cellStyle name="40% - Accent1 2" xfId="503"/>
    <cellStyle name="40% - Accent1 3" xfId="504"/>
    <cellStyle name="40% - Accent1 4" xfId="505"/>
    <cellStyle name="40% - Accent1 5" xfId="506"/>
    <cellStyle name="40% - Accent1 6" xfId="507"/>
    <cellStyle name="40% - Accent1 7" xfId="508"/>
    <cellStyle name="40% - Accent1 8" xfId="509"/>
    <cellStyle name="40% - Accent2" xfId="510"/>
    <cellStyle name="40% - Accent2 2" xfId="511"/>
    <cellStyle name="40% - Accent2 3" xfId="512"/>
    <cellStyle name="40% - Accent2 4" xfId="513"/>
    <cellStyle name="40% - Accent2 5" xfId="514"/>
    <cellStyle name="40% - Accent2 6" xfId="515"/>
    <cellStyle name="40% - Accent2 7" xfId="516"/>
    <cellStyle name="40% - Accent2 8" xfId="517"/>
    <cellStyle name="40% - Accent3" xfId="518"/>
    <cellStyle name="40% - Accent3 2" xfId="519"/>
    <cellStyle name="40% - Accent3 3" xfId="520"/>
    <cellStyle name="40% - Accent3 4" xfId="521"/>
    <cellStyle name="40% - Accent3 5" xfId="522"/>
    <cellStyle name="40% - Accent3 6" xfId="523"/>
    <cellStyle name="40% - Accent3 7" xfId="524"/>
    <cellStyle name="40% - Accent3 8" xfId="525"/>
    <cellStyle name="40% - Accent4" xfId="526"/>
    <cellStyle name="40% - Accent4 2" xfId="527"/>
    <cellStyle name="40% - Accent4 3" xfId="528"/>
    <cellStyle name="40% - Accent4 4" xfId="529"/>
    <cellStyle name="40% - Accent4 5" xfId="530"/>
    <cellStyle name="40% - Accent4 6" xfId="531"/>
    <cellStyle name="40% - Accent4 7" xfId="532"/>
    <cellStyle name="40% - Accent4 8" xfId="533"/>
    <cellStyle name="40% - Accent5" xfId="534"/>
    <cellStyle name="40% - Accent5 2" xfId="535"/>
    <cellStyle name="40% - Accent5 3" xfId="536"/>
    <cellStyle name="40% - Accent5 4" xfId="537"/>
    <cellStyle name="40% - Accent5 5" xfId="538"/>
    <cellStyle name="40% - Accent5 6" xfId="539"/>
    <cellStyle name="40% - Accent5 7" xfId="540"/>
    <cellStyle name="40% - Accent5 8" xfId="541"/>
    <cellStyle name="40% - Accent6" xfId="542"/>
    <cellStyle name="40% - Accent6 2" xfId="543"/>
    <cellStyle name="40% - Accent6 3" xfId="544"/>
    <cellStyle name="40% - Accent6 4" xfId="545"/>
    <cellStyle name="40% - Accent6 5" xfId="546"/>
    <cellStyle name="40% - Accent6 6" xfId="547"/>
    <cellStyle name="40% - Accent6 7" xfId="548"/>
    <cellStyle name="40% - Accent6 8" xfId="549"/>
    <cellStyle name="40% - 강조색1 10" xfId="550"/>
    <cellStyle name="40% - 강조색1 10 2" xfId="551"/>
    <cellStyle name="40% - 강조색1 11" xfId="552"/>
    <cellStyle name="40% - 강조색1 11 2" xfId="553"/>
    <cellStyle name="40% - 강조색1 12" xfId="554"/>
    <cellStyle name="40% - 강조색1 13" xfId="555"/>
    <cellStyle name="40% - 강조색1 14" xfId="556"/>
    <cellStyle name="40% - 강조색1 15" xfId="557"/>
    <cellStyle name="40% - 강조색1 16" xfId="558"/>
    <cellStyle name="40% - 강조색1 17" xfId="559"/>
    <cellStyle name="40% - 강조색1 18" xfId="560"/>
    <cellStyle name="40% - 강조색1 19" xfId="561"/>
    <cellStyle name="40% - 강조색1 2" xfId="562"/>
    <cellStyle name="40% - 강조색1 2 10" xfId="563"/>
    <cellStyle name="40% - 강조색1 2 2" xfId="564"/>
    <cellStyle name="40% - 강조색1 2 2 2" xfId="565"/>
    <cellStyle name="40% - 강조색1 2 2 3" xfId="566"/>
    <cellStyle name="40% - 강조색1 2 3" xfId="567"/>
    <cellStyle name="40% - 강조색1 2 4" xfId="568"/>
    <cellStyle name="40% - 강조색1 2 5" xfId="569"/>
    <cellStyle name="40% - 강조색1 2 6" xfId="570"/>
    <cellStyle name="40% - 강조색1 2 7" xfId="571"/>
    <cellStyle name="40% - 강조색1 2 8" xfId="572"/>
    <cellStyle name="40% - 강조색1 2 9" xfId="573"/>
    <cellStyle name="40% - 강조색1 20" xfId="574"/>
    <cellStyle name="40% - 강조색1 21" xfId="575"/>
    <cellStyle name="40% - 강조색1 22" xfId="576"/>
    <cellStyle name="40% - 강조색1 23" xfId="577"/>
    <cellStyle name="40% - 강조색1 24" xfId="578"/>
    <cellStyle name="40% - 강조색1 25" xfId="579"/>
    <cellStyle name="40% - 강조색1 3" xfId="580"/>
    <cellStyle name="40% - 강조색1 3 10" xfId="581"/>
    <cellStyle name="40% - 강조색1 3 2" xfId="582"/>
    <cellStyle name="40% - 강조색1 3 3" xfId="583"/>
    <cellStyle name="40% - 강조색1 3 4" xfId="584"/>
    <cellStyle name="40% - 강조색1 3 5" xfId="585"/>
    <cellStyle name="40% - 강조색1 3 6" xfId="586"/>
    <cellStyle name="40% - 강조색1 3 7" xfId="587"/>
    <cellStyle name="40% - 강조색1 3 8" xfId="588"/>
    <cellStyle name="40% - 강조색1 3 9" xfId="589"/>
    <cellStyle name="40% - 강조색1 4" xfId="590"/>
    <cellStyle name="40% - 강조색1 4 10" xfId="591"/>
    <cellStyle name="40% - 강조색1 4 2" xfId="592"/>
    <cellStyle name="40% - 강조색1 4 3" xfId="593"/>
    <cellStyle name="40% - 강조색1 4 4" xfId="594"/>
    <cellStyle name="40% - 강조색1 4 5" xfId="595"/>
    <cellStyle name="40% - 강조색1 4 6" xfId="596"/>
    <cellStyle name="40% - 강조색1 4 7" xfId="597"/>
    <cellStyle name="40% - 강조색1 4 8" xfId="598"/>
    <cellStyle name="40% - 강조색1 4 9" xfId="599"/>
    <cellStyle name="40% - 강조색1 5" xfId="600"/>
    <cellStyle name="40% - 강조색1 5 2" xfId="601"/>
    <cellStyle name="40% - 강조색1 5 3" xfId="602"/>
    <cellStyle name="40% - 강조색1 5 4" xfId="603"/>
    <cellStyle name="40% - 강조색1 5 5" xfId="604"/>
    <cellStyle name="40% - 강조색1 5 6" xfId="605"/>
    <cellStyle name="40% - 강조색1 5 7" xfId="606"/>
    <cellStyle name="40% - 강조색1 5 8" xfId="607"/>
    <cellStyle name="40% - 강조색1 6" xfId="608"/>
    <cellStyle name="40% - 강조색1 6 2" xfId="609"/>
    <cellStyle name="40% - 강조색1 6 3" xfId="610"/>
    <cellStyle name="40% - 강조색1 6 4" xfId="611"/>
    <cellStyle name="40% - 강조색1 6 5" xfId="612"/>
    <cellStyle name="40% - 강조색1 6 6" xfId="613"/>
    <cellStyle name="40% - 강조색1 6 7" xfId="614"/>
    <cellStyle name="40% - 강조색1 6 8" xfId="615"/>
    <cellStyle name="40% - 강조색1 7" xfId="616"/>
    <cellStyle name="40% - 강조색1 7 2" xfId="617"/>
    <cellStyle name="40% - 강조색1 8" xfId="618"/>
    <cellStyle name="40% - 강조색1 8 2" xfId="619"/>
    <cellStyle name="40% - 강조색1 9" xfId="620"/>
    <cellStyle name="40% - 강조색1 9 2" xfId="621"/>
    <cellStyle name="40% - 강조색2 10" xfId="622"/>
    <cellStyle name="40% - 강조색2 10 2" xfId="623"/>
    <cellStyle name="40% - 강조색2 11" xfId="624"/>
    <cellStyle name="40% - 강조색2 11 2" xfId="625"/>
    <cellStyle name="40% - 강조색2 12" xfId="626"/>
    <cellStyle name="40% - 강조색2 13" xfId="627"/>
    <cellStyle name="40% - 강조색2 14" xfId="628"/>
    <cellStyle name="40% - 강조색2 15" xfId="629"/>
    <cellStyle name="40% - 강조색2 16" xfId="630"/>
    <cellStyle name="40% - 강조색2 17" xfId="631"/>
    <cellStyle name="40% - 강조색2 18" xfId="632"/>
    <cellStyle name="40% - 강조색2 19" xfId="633"/>
    <cellStyle name="40% - 강조색2 2" xfId="634"/>
    <cellStyle name="40% - 강조색2 2 10" xfId="635"/>
    <cellStyle name="40% - 강조색2 2 2" xfId="636"/>
    <cellStyle name="40% - 강조색2 2 2 2" xfId="637"/>
    <cellStyle name="40% - 강조색2 2 2 3" xfId="638"/>
    <cellStyle name="40% - 강조색2 2 3" xfId="639"/>
    <cellStyle name="40% - 강조색2 2 4" xfId="640"/>
    <cellStyle name="40% - 강조색2 2 5" xfId="641"/>
    <cellStyle name="40% - 강조색2 2 6" xfId="642"/>
    <cellStyle name="40% - 강조색2 2 7" xfId="643"/>
    <cellStyle name="40% - 강조색2 2 8" xfId="644"/>
    <cellStyle name="40% - 강조색2 2 9" xfId="645"/>
    <cellStyle name="40% - 강조색2 20" xfId="646"/>
    <cellStyle name="40% - 강조색2 21" xfId="647"/>
    <cellStyle name="40% - 강조색2 22" xfId="648"/>
    <cellStyle name="40% - 강조색2 23" xfId="649"/>
    <cellStyle name="40% - 강조색2 24" xfId="650"/>
    <cellStyle name="40% - 강조색2 25" xfId="651"/>
    <cellStyle name="40% - 강조색2 3" xfId="652"/>
    <cellStyle name="40% - 강조색2 3 10" xfId="653"/>
    <cellStyle name="40% - 강조색2 3 2" xfId="654"/>
    <cellStyle name="40% - 강조색2 3 3" xfId="655"/>
    <cellStyle name="40% - 강조색2 3 4" xfId="656"/>
    <cellStyle name="40% - 강조색2 3 5" xfId="657"/>
    <cellStyle name="40% - 강조색2 3 6" xfId="658"/>
    <cellStyle name="40% - 강조색2 3 7" xfId="659"/>
    <cellStyle name="40% - 강조색2 3 8" xfId="660"/>
    <cellStyle name="40% - 강조색2 3 9" xfId="661"/>
    <cellStyle name="40% - 강조색2 4" xfId="662"/>
    <cellStyle name="40% - 강조색2 4 10" xfId="663"/>
    <cellStyle name="40% - 강조색2 4 2" xfId="664"/>
    <cellStyle name="40% - 강조색2 4 3" xfId="665"/>
    <cellStyle name="40% - 강조색2 4 4" xfId="666"/>
    <cellStyle name="40% - 강조색2 4 5" xfId="667"/>
    <cellStyle name="40% - 강조색2 4 6" xfId="668"/>
    <cellStyle name="40% - 강조색2 4 7" xfId="669"/>
    <cellStyle name="40% - 강조색2 4 8" xfId="670"/>
    <cellStyle name="40% - 강조색2 4 9" xfId="671"/>
    <cellStyle name="40% - 강조색2 5" xfId="672"/>
    <cellStyle name="40% - 강조색2 5 2" xfId="673"/>
    <cellStyle name="40% - 강조색2 5 3" xfId="674"/>
    <cellStyle name="40% - 강조색2 5 4" xfId="675"/>
    <cellStyle name="40% - 강조색2 5 5" xfId="676"/>
    <cellStyle name="40% - 강조색2 5 6" xfId="677"/>
    <cellStyle name="40% - 강조색2 5 7" xfId="678"/>
    <cellStyle name="40% - 강조색2 5 8" xfId="679"/>
    <cellStyle name="40% - 강조색2 6" xfId="680"/>
    <cellStyle name="40% - 강조색2 6 2" xfId="681"/>
    <cellStyle name="40% - 강조색2 6 3" xfId="682"/>
    <cellStyle name="40% - 강조색2 6 4" xfId="683"/>
    <cellStyle name="40% - 강조색2 6 5" xfId="684"/>
    <cellStyle name="40% - 강조색2 6 6" xfId="685"/>
    <cellStyle name="40% - 강조색2 6 7" xfId="686"/>
    <cellStyle name="40% - 강조색2 6 8" xfId="687"/>
    <cellStyle name="40% - 강조색2 7" xfId="688"/>
    <cellStyle name="40% - 강조색2 7 2" xfId="689"/>
    <cellStyle name="40% - 강조색2 8" xfId="690"/>
    <cellStyle name="40% - 강조색2 8 2" xfId="691"/>
    <cellStyle name="40% - 강조색2 9" xfId="692"/>
    <cellStyle name="40% - 강조색2 9 2" xfId="693"/>
    <cellStyle name="40% - 강조색3 10" xfId="694"/>
    <cellStyle name="40% - 강조색3 10 2" xfId="695"/>
    <cellStyle name="40% - 강조색3 11" xfId="696"/>
    <cellStyle name="40% - 강조색3 11 2" xfId="697"/>
    <cellStyle name="40% - 강조색3 12" xfId="698"/>
    <cellStyle name="40% - 강조색3 13" xfId="699"/>
    <cellStyle name="40% - 강조색3 14" xfId="700"/>
    <cellStyle name="40% - 강조색3 15" xfId="701"/>
    <cellStyle name="40% - 강조색3 16" xfId="702"/>
    <cellStyle name="40% - 강조색3 17" xfId="703"/>
    <cellStyle name="40% - 강조색3 18" xfId="704"/>
    <cellStyle name="40% - 강조색3 19" xfId="705"/>
    <cellStyle name="40% - 강조색3 2" xfId="706"/>
    <cellStyle name="40% - 강조색3 2 10" xfId="707"/>
    <cellStyle name="40% - 강조색3 2 2" xfId="708"/>
    <cellStyle name="40% - 강조색3 2 2 2" xfId="709"/>
    <cellStyle name="40% - 강조색3 2 2 3" xfId="710"/>
    <cellStyle name="40% - 강조색3 2 3" xfId="711"/>
    <cellStyle name="40% - 강조색3 2 4" xfId="712"/>
    <cellStyle name="40% - 강조색3 2 5" xfId="713"/>
    <cellStyle name="40% - 강조색3 2 6" xfId="714"/>
    <cellStyle name="40% - 강조색3 2 7" xfId="715"/>
    <cellStyle name="40% - 강조색3 2 8" xfId="716"/>
    <cellStyle name="40% - 강조색3 2 9" xfId="717"/>
    <cellStyle name="40% - 강조색3 20" xfId="718"/>
    <cellStyle name="40% - 강조색3 21" xfId="719"/>
    <cellStyle name="40% - 강조색3 22" xfId="720"/>
    <cellStyle name="40% - 강조색3 23" xfId="721"/>
    <cellStyle name="40% - 강조색3 24" xfId="722"/>
    <cellStyle name="40% - 강조색3 25" xfId="723"/>
    <cellStyle name="40% - 강조색3 3" xfId="724"/>
    <cellStyle name="40% - 강조색3 3 10" xfId="725"/>
    <cellStyle name="40% - 강조색3 3 2" xfId="726"/>
    <cellStyle name="40% - 강조색3 3 3" xfId="727"/>
    <cellStyle name="40% - 강조색3 3 4" xfId="728"/>
    <cellStyle name="40% - 강조색3 3 5" xfId="729"/>
    <cellStyle name="40% - 강조색3 3 6" xfId="730"/>
    <cellStyle name="40% - 강조색3 3 7" xfId="731"/>
    <cellStyle name="40% - 강조색3 3 8" xfId="732"/>
    <cellStyle name="40% - 강조색3 3 9" xfId="733"/>
    <cellStyle name="40% - 강조색3 4" xfId="734"/>
    <cellStyle name="40% - 강조색3 4 10" xfId="735"/>
    <cellStyle name="40% - 강조색3 4 2" xfId="736"/>
    <cellStyle name="40% - 강조색3 4 3" xfId="737"/>
    <cellStyle name="40% - 강조색3 4 4" xfId="738"/>
    <cellStyle name="40% - 강조색3 4 5" xfId="739"/>
    <cellStyle name="40% - 강조색3 4 6" xfId="740"/>
    <cellStyle name="40% - 강조색3 4 7" xfId="741"/>
    <cellStyle name="40% - 강조색3 4 8" xfId="742"/>
    <cellStyle name="40% - 강조색3 4 9" xfId="743"/>
    <cellStyle name="40% - 강조색3 5" xfId="744"/>
    <cellStyle name="40% - 강조색3 5 2" xfId="745"/>
    <cellStyle name="40% - 강조색3 5 3" xfId="746"/>
    <cellStyle name="40% - 강조색3 5 4" xfId="747"/>
    <cellStyle name="40% - 강조색3 5 5" xfId="748"/>
    <cellStyle name="40% - 강조색3 5 6" xfId="749"/>
    <cellStyle name="40% - 강조색3 5 7" xfId="750"/>
    <cellStyle name="40% - 강조색3 5 8" xfId="751"/>
    <cellStyle name="40% - 강조색3 6" xfId="752"/>
    <cellStyle name="40% - 강조색3 6 2" xfId="753"/>
    <cellStyle name="40% - 강조색3 6 3" xfId="754"/>
    <cellStyle name="40% - 강조색3 6 4" xfId="755"/>
    <cellStyle name="40% - 강조색3 6 5" xfId="756"/>
    <cellStyle name="40% - 강조색3 6 6" xfId="757"/>
    <cellStyle name="40% - 강조색3 6 7" xfId="758"/>
    <cellStyle name="40% - 강조색3 6 8" xfId="759"/>
    <cellStyle name="40% - 강조색3 7" xfId="760"/>
    <cellStyle name="40% - 강조색3 7 2" xfId="761"/>
    <cellStyle name="40% - 강조색3 8" xfId="762"/>
    <cellStyle name="40% - 강조색3 8 2" xfId="763"/>
    <cellStyle name="40% - 강조색3 9" xfId="764"/>
    <cellStyle name="40% - 강조색3 9 2" xfId="765"/>
    <cellStyle name="40% - 강조색4 10" xfId="766"/>
    <cellStyle name="40% - 강조색4 10 2" xfId="767"/>
    <cellStyle name="40% - 강조색4 11" xfId="768"/>
    <cellStyle name="40% - 강조색4 11 2" xfId="769"/>
    <cellStyle name="40% - 강조색4 12" xfId="770"/>
    <cellStyle name="40% - 강조색4 13" xfId="771"/>
    <cellStyle name="40% - 강조색4 14" xfId="772"/>
    <cellStyle name="40% - 강조색4 15" xfId="773"/>
    <cellStyle name="40% - 강조색4 16" xfId="774"/>
    <cellStyle name="40% - 강조색4 17" xfId="775"/>
    <cellStyle name="40% - 강조색4 18" xfId="776"/>
    <cellStyle name="40% - 강조색4 19" xfId="777"/>
    <cellStyle name="40% - 강조색4 2" xfId="778"/>
    <cellStyle name="40% - 강조색4 2 10" xfId="779"/>
    <cellStyle name="40% - 강조색4 2 2" xfId="780"/>
    <cellStyle name="40% - 강조색4 2 2 2" xfId="781"/>
    <cellStyle name="40% - 강조색4 2 2 3" xfId="782"/>
    <cellStyle name="40% - 강조색4 2 3" xfId="783"/>
    <cellStyle name="40% - 강조색4 2 4" xfId="784"/>
    <cellStyle name="40% - 강조색4 2 5" xfId="785"/>
    <cellStyle name="40% - 강조색4 2 6" xfId="786"/>
    <cellStyle name="40% - 강조색4 2 7" xfId="787"/>
    <cellStyle name="40% - 강조색4 2 8" xfId="788"/>
    <cellStyle name="40% - 강조색4 2 9" xfId="789"/>
    <cellStyle name="40% - 강조색4 20" xfId="790"/>
    <cellStyle name="40% - 강조색4 21" xfId="791"/>
    <cellStyle name="40% - 강조색4 22" xfId="792"/>
    <cellStyle name="40% - 강조색4 23" xfId="793"/>
    <cellStyle name="40% - 강조색4 24" xfId="794"/>
    <cellStyle name="40% - 강조색4 25" xfId="795"/>
    <cellStyle name="40% - 강조색4 3" xfId="796"/>
    <cellStyle name="40% - 강조색4 3 10" xfId="797"/>
    <cellStyle name="40% - 강조색4 3 2" xfId="798"/>
    <cellStyle name="40% - 강조색4 3 3" xfId="799"/>
    <cellStyle name="40% - 강조색4 3 4" xfId="800"/>
    <cellStyle name="40% - 강조색4 3 5" xfId="801"/>
    <cellStyle name="40% - 강조색4 3 6" xfId="802"/>
    <cellStyle name="40% - 강조색4 3 7" xfId="803"/>
    <cellStyle name="40% - 강조색4 3 8" xfId="804"/>
    <cellStyle name="40% - 강조색4 3 9" xfId="805"/>
    <cellStyle name="40% - 강조색4 4" xfId="806"/>
    <cellStyle name="40% - 강조색4 4 10" xfId="807"/>
    <cellStyle name="40% - 강조색4 4 2" xfId="808"/>
    <cellStyle name="40% - 강조색4 4 3" xfId="809"/>
    <cellStyle name="40% - 강조색4 4 4" xfId="810"/>
    <cellStyle name="40% - 강조색4 4 5" xfId="811"/>
    <cellStyle name="40% - 강조색4 4 6" xfId="812"/>
    <cellStyle name="40% - 강조색4 4 7" xfId="813"/>
    <cellStyle name="40% - 강조색4 4 8" xfId="814"/>
    <cellStyle name="40% - 강조색4 4 9" xfId="815"/>
    <cellStyle name="40% - 강조색4 5" xfId="816"/>
    <cellStyle name="40% - 강조색4 5 2" xfId="817"/>
    <cellStyle name="40% - 강조색4 5 3" xfId="818"/>
    <cellStyle name="40% - 강조색4 5 4" xfId="819"/>
    <cellStyle name="40% - 강조색4 5 5" xfId="820"/>
    <cellStyle name="40% - 강조색4 5 6" xfId="821"/>
    <cellStyle name="40% - 강조색4 5 7" xfId="822"/>
    <cellStyle name="40% - 강조색4 5 8" xfId="823"/>
    <cellStyle name="40% - 강조색4 6" xfId="824"/>
    <cellStyle name="40% - 강조색4 6 2" xfId="825"/>
    <cellStyle name="40% - 강조색4 6 3" xfId="826"/>
    <cellStyle name="40% - 강조색4 6 4" xfId="827"/>
    <cellStyle name="40% - 강조색4 6 5" xfId="828"/>
    <cellStyle name="40% - 강조색4 6 6" xfId="829"/>
    <cellStyle name="40% - 강조색4 6 7" xfId="830"/>
    <cellStyle name="40% - 강조색4 6 8" xfId="831"/>
    <cellStyle name="40% - 강조색4 7" xfId="832"/>
    <cellStyle name="40% - 강조색4 7 2" xfId="833"/>
    <cellStyle name="40% - 강조색4 8" xfId="834"/>
    <cellStyle name="40% - 강조색4 8 2" xfId="835"/>
    <cellStyle name="40% - 강조색4 9" xfId="836"/>
    <cellStyle name="40% - 강조색4 9 2" xfId="837"/>
    <cellStyle name="40% - 강조색5 10" xfId="838"/>
    <cellStyle name="40% - 강조색5 10 2" xfId="839"/>
    <cellStyle name="40% - 강조색5 11" xfId="840"/>
    <cellStyle name="40% - 강조색5 11 2" xfId="841"/>
    <cellStyle name="40% - 강조색5 12" xfId="842"/>
    <cellStyle name="40% - 강조색5 13" xfId="843"/>
    <cellStyle name="40% - 강조색5 14" xfId="844"/>
    <cellStyle name="40% - 강조색5 15" xfId="845"/>
    <cellStyle name="40% - 강조색5 16" xfId="846"/>
    <cellStyle name="40% - 강조색5 17" xfId="847"/>
    <cellStyle name="40% - 강조색5 18" xfId="848"/>
    <cellStyle name="40% - 강조색5 19" xfId="849"/>
    <cellStyle name="40% - 강조색5 2" xfId="850"/>
    <cellStyle name="40% - 강조색5 2 10" xfId="851"/>
    <cellStyle name="40% - 강조색5 2 2" xfId="852"/>
    <cellStyle name="40% - 강조색5 2 2 2" xfId="853"/>
    <cellStyle name="40% - 강조색5 2 2 3" xfId="854"/>
    <cellStyle name="40% - 강조색5 2 3" xfId="855"/>
    <cellStyle name="40% - 강조색5 2 4" xfId="856"/>
    <cellStyle name="40% - 강조색5 2 5" xfId="857"/>
    <cellStyle name="40% - 강조색5 2 6" xfId="858"/>
    <cellStyle name="40% - 강조색5 2 7" xfId="859"/>
    <cellStyle name="40% - 강조색5 2 8" xfId="860"/>
    <cellStyle name="40% - 강조색5 2 9" xfId="861"/>
    <cellStyle name="40% - 강조색5 20" xfId="862"/>
    <cellStyle name="40% - 강조색5 21" xfId="863"/>
    <cellStyle name="40% - 강조색5 22" xfId="864"/>
    <cellStyle name="40% - 강조색5 23" xfId="865"/>
    <cellStyle name="40% - 강조색5 24" xfId="866"/>
    <cellStyle name="40% - 강조색5 25" xfId="867"/>
    <cellStyle name="40% - 강조색5 3" xfId="868"/>
    <cellStyle name="40% - 강조색5 3 10" xfId="869"/>
    <cellStyle name="40% - 강조색5 3 2" xfId="870"/>
    <cellStyle name="40% - 강조색5 3 3" xfId="871"/>
    <cellStyle name="40% - 강조색5 3 4" xfId="872"/>
    <cellStyle name="40% - 강조색5 3 5" xfId="873"/>
    <cellStyle name="40% - 강조색5 3 6" xfId="874"/>
    <cellStyle name="40% - 강조색5 3 7" xfId="875"/>
    <cellStyle name="40% - 강조색5 3 8" xfId="876"/>
    <cellStyle name="40% - 강조색5 3 9" xfId="877"/>
    <cellStyle name="40% - 강조색5 4" xfId="878"/>
    <cellStyle name="40% - 강조색5 4 10" xfId="879"/>
    <cellStyle name="40% - 강조색5 4 2" xfId="880"/>
    <cellStyle name="40% - 강조색5 4 3" xfId="881"/>
    <cellStyle name="40% - 강조색5 4 4" xfId="882"/>
    <cellStyle name="40% - 강조색5 4 5" xfId="883"/>
    <cellStyle name="40% - 강조색5 4 6" xfId="884"/>
    <cellStyle name="40% - 강조색5 4 7" xfId="885"/>
    <cellStyle name="40% - 강조색5 4 8" xfId="886"/>
    <cellStyle name="40% - 강조색5 4 9" xfId="887"/>
    <cellStyle name="40% - 강조색5 5" xfId="888"/>
    <cellStyle name="40% - 강조색5 5 2" xfId="889"/>
    <cellStyle name="40% - 강조색5 5 3" xfId="890"/>
    <cellStyle name="40% - 강조색5 5 4" xfId="891"/>
    <cellStyle name="40% - 강조색5 5 5" xfId="892"/>
    <cellStyle name="40% - 강조색5 5 6" xfId="893"/>
    <cellStyle name="40% - 강조색5 5 7" xfId="894"/>
    <cellStyle name="40% - 강조색5 5 8" xfId="895"/>
    <cellStyle name="40% - 강조색5 6" xfId="896"/>
    <cellStyle name="40% - 강조색5 6 2" xfId="897"/>
    <cellStyle name="40% - 강조색5 6 3" xfId="898"/>
    <cellStyle name="40% - 강조색5 6 4" xfId="899"/>
    <cellStyle name="40% - 강조색5 6 5" xfId="900"/>
    <cellStyle name="40% - 강조색5 6 6" xfId="901"/>
    <cellStyle name="40% - 강조색5 6 7" xfId="902"/>
    <cellStyle name="40% - 강조색5 6 8" xfId="903"/>
    <cellStyle name="40% - 강조색5 7" xfId="904"/>
    <cellStyle name="40% - 강조색5 7 2" xfId="905"/>
    <cellStyle name="40% - 강조색5 8" xfId="906"/>
    <cellStyle name="40% - 강조색5 8 2" xfId="907"/>
    <cellStyle name="40% - 강조색5 9" xfId="908"/>
    <cellStyle name="40% - 강조색5 9 2" xfId="909"/>
    <cellStyle name="40% - 강조색6 10" xfId="910"/>
    <cellStyle name="40% - 강조색6 10 2" xfId="911"/>
    <cellStyle name="40% - 강조색6 11" xfId="912"/>
    <cellStyle name="40% - 강조색6 11 2" xfId="913"/>
    <cellStyle name="40% - 강조색6 12" xfId="914"/>
    <cellStyle name="40% - 강조색6 13" xfId="915"/>
    <cellStyle name="40% - 강조색6 14" xfId="916"/>
    <cellStyle name="40% - 강조색6 15" xfId="917"/>
    <cellStyle name="40% - 강조색6 16" xfId="918"/>
    <cellStyle name="40% - 강조색6 17" xfId="919"/>
    <cellStyle name="40% - 강조색6 18" xfId="920"/>
    <cellStyle name="40% - 강조색6 19" xfId="921"/>
    <cellStyle name="40% - 강조색6 2" xfId="922"/>
    <cellStyle name="40% - 강조색6 2 10" xfId="923"/>
    <cellStyle name="40% - 강조색6 2 2" xfId="924"/>
    <cellStyle name="40% - 강조색6 2 2 2" xfId="925"/>
    <cellStyle name="40% - 강조색6 2 2 3" xfId="926"/>
    <cellStyle name="40% - 강조색6 2 3" xfId="927"/>
    <cellStyle name="40% - 강조색6 2 4" xfId="928"/>
    <cellStyle name="40% - 강조색6 2 5" xfId="929"/>
    <cellStyle name="40% - 강조색6 2 6" xfId="930"/>
    <cellStyle name="40% - 강조색6 2 7" xfId="931"/>
    <cellStyle name="40% - 강조색6 2 8" xfId="932"/>
    <cellStyle name="40% - 강조색6 2 9" xfId="933"/>
    <cellStyle name="40% - 강조색6 20" xfId="934"/>
    <cellStyle name="40% - 강조색6 21" xfId="935"/>
    <cellStyle name="40% - 강조색6 22" xfId="936"/>
    <cellStyle name="40% - 강조색6 23" xfId="937"/>
    <cellStyle name="40% - 강조색6 24" xfId="938"/>
    <cellStyle name="40% - 강조색6 25" xfId="939"/>
    <cellStyle name="40% - 강조색6 3" xfId="940"/>
    <cellStyle name="40% - 강조색6 3 10" xfId="941"/>
    <cellStyle name="40% - 강조색6 3 2" xfId="942"/>
    <cellStyle name="40% - 강조색6 3 3" xfId="943"/>
    <cellStyle name="40% - 강조색6 3 4" xfId="944"/>
    <cellStyle name="40% - 강조색6 3 5" xfId="945"/>
    <cellStyle name="40% - 강조색6 3 6" xfId="946"/>
    <cellStyle name="40% - 강조색6 3 7" xfId="947"/>
    <cellStyle name="40% - 강조색6 3 8" xfId="948"/>
    <cellStyle name="40% - 강조색6 3 9" xfId="949"/>
    <cellStyle name="40% - 강조색6 4" xfId="950"/>
    <cellStyle name="40% - 강조색6 4 10" xfId="951"/>
    <cellStyle name="40% - 강조색6 4 2" xfId="952"/>
    <cellStyle name="40% - 강조색6 4 3" xfId="953"/>
    <cellStyle name="40% - 강조색6 4 4" xfId="954"/>
    <cellStyle name="40% - 강조색6 4 5" xfId="955"/>
    <cellStyle name="40% - 강조색6 4 6" xfId="956"/>
    <cellStyle name="40% - 강조색6 4 7" xfId="957"/>
    <cellStyle name="40% - 강조색6 4 8" xfId="958"/>
    <cellStyle name="40% - 강조색6 4 9" xfId="959"/>
    <cellStyle name="40% - 강조색6 5" xfId="960"/>
    <cellStyle name="40% - 강조색6 5 2" xfId="961"/>
    <cellStyle name="40% - 강조색6 5 3" xfId="962"/>
    <cellStyle name="40% - 강조색6 5 4" xfId="963"/>
    <cellStyle name="40% - 강조색6 5 5" xfId="964"/>
    <cellStyle name="40% - 강조색6 5 6" xfId="965"/>
    <cellStyle name="40% - 강조색6 5 7" xfId="966"/>
    <cellStyle name="40% - 강조색6 5 8" xfId="967"/>
    <cellStyle name="40% - 강조색6 6" xfId="968"/>
    <cellStyle name="40% - 강조색6 6 2" xfId="969"/>
    <cellStyle name="40% - 강조색6 6 3" xfId="970"/>
    <cellStyle name="40% - 강조색6 6 4" xfId="971"/>
    <cellStyle name="40% - 강조색6 6 5" xfId="972"/>
    <cellStyle name="40% - 강조색6 6 6" xfId="973"/>
    <cellStyle name="40% - 강조색6 6 7" xfId="974"/>
    <cellStyle name="40% - 강조색6 6 8" xfId="975"/>
    <cellStyle name="40% - 강조색6 7" xfId="976"/>
    <cellStyle name="40% - 강조색6 7 2" xfId="977"/>
    <cellStyle name="40% - 강조색6 8" xfId="978"/>
    <cellStyle name="40% - 강조색6 8 2" xfId="979"/>
    <cellStyle name="40% - 강조색6 9" xfId="980"/>
    <cellStyle name="40% - 강조색6 9 2" xfId="981"/>
    <cellStyle name="60% - Accent1" xfId="982"/>
    <cellStyle name="60% - Accent1 2" xfId="983"/>
    <cellStyle name="60% - Accent1 3" xfId="984"/>
    <cellStyle name="60% - Accent1 4" xfId="985"/>
    <cellStyle name="60% - Accent1 5" xfId="986"/>
    <cellStyle name="60% - Accent1 6" xfId="987"/>
    <cellStyle name="60% - Accent1 7" xfId="988"/>
    <cellStyle name="60% - Accent1 8" xfId="989"/>
    <cellStyle name="60% - Accent2" xfId="990"/>
    <cellStyle name="60% - Accent2 2" xfId="991"/>
    <cellStyle name="60% - Accent2 3" xfId="992"/>
    <cellStyle name="60% - Accent2 4" xfId="993"/>
    <cellStyle name="60% - Accent2 5" xfId="994"/>
    <cellStyle name="60% - Accent2 6" xfId="995"/>
    <cellStyle name="60% - Accent2 7" xfId="996"/>
    <cellStyle name="60% - Accent2 8" xfId="997"/>
    <cellStyle name="60% - Accent3" xfId="998"/>
    <cellStyle name="60% - Accent3 2" xfId="999"/>
    <cellStyle name="60% - Accent3 3" xfId="1000"/>
    <cellStyle name="60% - Accent3 4" xfId="1001"/>
    <cellStyle name="60% - Accent3 5" xfId="1002"/>
    <cellStyle name="60% - Accent3 6" xfId="1003"/>
    <cellStyle name="60% - Accent3 7" xfId="1004"/>
    <cellStyle name="60% - Accent3 8" xfId="1005"/>
    <cellStyle name="60% - Accent4" xfId="1006"/>
    <cellStyle name="60% - Accent4 2" xfId="1007"/>
    <cellStyle name="60% - Accent4 3" xfId="1008"/>
    <cellStyle name="60% - Accent4 4" xfId="1009"/>
    <cellStyle name="60% - Accent4 5" xfId="1010"/>
    <cellStyle name="60% - Accent4 6" xfId="1011"/>
    <cellStyle name="60% - Accent4 7" xfId="1012"/>
    <cellStyle name="60% - Accent4 8" xfId="1013"/>
    <cellStyle name="60% - Accent5" xfId="1014"/>
    <cellStyle name="60% - Accent5 2" xfId="1015"/>
    <cellStyle name="60% - Accent5 3" xfId="1016"/>
    <cellStyle name="60% - Accent5 4" xfId="1017"/>
    <cellStyle name="60% - Accent5 5" xfId="1018"/>
    <cellStyle name="60% - Accent5 6" xfId="1019"/>
    <cellStyle name="60% - Accent5 7" xfId="1020"/>
    <cellStyle name="60% - Accent5 8" xfId="1021"/>
    <cellStyle name="60% - Accent6" xfId="1022"/>
    <cellStyle name="60% - Accent6 2" xfId="1023"/>
    <cellStyle name="60% - Accent6 3" xfId="1024"/>
    <cellStyle name="60% - Accent6 4" xfId="1025"/>
    <cellStyle name="60% - Accent6 5" xfId="1026"/>
    <cellStyle name="60% - Accent6 6" xfId="1027"/>
    <cellStyle name="60% - Accent6 7" xfId="1028"/>
    <cellStyle name="60% - Accent6 8" xfId="1029"/>
    <cellStyle name="60% - 강조색1 10" xfId="1030"/>
    <cellStyle name="60% - 강조색1 10 2" xfId="1031"/>
    <cellStyle name="60% - 강조색1 11" xfId="1032"/>
    <cellStyle name="60% - 강조색1 11 2" xfId="1033"/>
    <cellStyle name="60% - 강조색1 12" xfId="1034"/>
    <cellStyle name="60% - 강조색1 13" xfId="1035"/>
    <cellStyle name="60% - 강조색1 14" xfId="1036"/>
    <cellStyle name="60% - 강조색1 15" xfId="1037"/>
    <cellStyle name="60% - 강조색1 16" xfId="1038"/>
    <cellStyle name="60% - 강조색1 17" xfId="1039"/>
    <cellStyle name="60% - 강조색1 18" xfId="1040"/>
    <cellStyle name="60% - 강조색1 19" xfId="1041"/>
    <cellStyle name="60% - 강조색1 2" xfId="1042"/>
    <cellStyle name="60% - 강조색1 2 10" xfId="1043"/>
    <cellStyle name="60% - 강조색1 2 2" xfId="1044"/>
    <cellStyle name="60% - 강조색1 2 2 2" xfId="1045"/>
    <cellStyle name="60% - 강조색1 2 2 3" xfId="1046"/>
    <cellStyle name="60% - 강조색1 2 3" xfId="1047"/>
    <cellStyle name="60% - 강조색1 2 4" xfId="1048"/>
    <cellStyle name="60% - 강조색1 2 5" xfId="1049"/>
    <cellStyle name="60% - 강조색1 2 6" xfId="1050"/>
    <cellStyle name="60% - 강조색1 2 7" xfId="1051"/>
    <cellStyle name="60% - 강조색1 2 8" xfId="1052"/>
    <cellStyle name="60% - 강조색1 2 9" xfId="1053"/>
    <cellStyle name="60% - 강조색1 20" xfId="1054"/>
    <cellStyle name="60% - 강조색1 21" xfId="1055"/>
    <cellStyle name="60% - 강조색1 22" xfId="1056"/>
    <cellStyle name="60% - 강조색1 23" xfId="1057"/>
    <cellStyle name="60% - 강조색1 24" xfId="1058"/>
    <cellStyle name="60% - 강조색1 25" xfId="1059"/>
    <cellStyle name="60% - 강조색1 3" xfId="1060"/>
    <cellStyle name="60% - 강조색1 3 10" xfId="1061"/>
    <cellStyle name="60% - 강조색1 3 2" xfId="1062"/>
    <cellStyle name="60% - 강조색1 3 3" xfId="1063"/>
    <cellStyle name="60% - 강조색1 3 4" xfId="1064"/>
    <cellStyle name="60% - 강조색1 3 5" xfId="1065"/>
    <cellStyle name="60% - 강조색1 3 6" xfId="1066"/>
    <cellStyle name="60% - 강조색1 3 7" xfId="1067"/>
    <cellStyle name="60% - 강조색1 3 8" xfId="1068"/>
    <cellStyle name="60% - 강조색1 3 9" xfId="1069"/>
    <cellStyle name="60% - 강조색1 4" xfId="1070"/>
    <cellStyle name="60% - 강조색1 4 2" xfId="1071"/>
    <cellStyle name="60% - 강조색1 4 3" xfId="1072"/>
    <cellStyle name="60% - 강조색1 4 4" xfId="1073"/>
    <cellStyle name="60% - 강조색1 4 5" xfId="1074"/>
    <cellStyle name="60% - 강조색1 4 6" xfId="1075"/>
    <cellStyle name="60% - 강조색1 4 7" xfId="1076"/>
    <cellStyle name="60% - 강조색1 4 8" xfId="1077"/>
    <cellStyle name="60% - 강조색1 5" xfId="1078"/>
    <cellStyle name="60% - 강조색1 5 2" xfId="1079"/>
    <cellStyle name="60% - 강조색1 5 3" xfId="1080"/>
    <cellStyle name="60% - 강조색1 5 4" xfId="1081"/>
    <cellStyle name="60% - 강조색1 5 5" xfId="1082"/>
    <cellStyle name="60% - 강조색1 5 6" xfId="1083"/>
    <cellStyle name="60% - 강조색1 5 7" xfId="1084"/>
    <cellStyle name="60% - 강조색1 5 8" xfId="1085"/>
    <cellStyle name="60% - 강조색1 6" xfId="1086"/>
    <cellStyle name="60% - 강조색1 6 2" xfId="1087"/>
    <cellStyle name="60% - 강조색1 6 3" xfId="1088"/>
    <cellStyle name="60% - 강조색1 6 4" xfId="1089"/>
    <cellStyle name="60% - 강조색1 6 5" xfId="1090"/>
    <cellStyle name="60% - 강조색1 6 6" xfId="1091"/>
    <cellStyle name="60% - 강조색1 6 7" xfId="1092"/>
    <cellStyle name="60% - 강조색1 6 8" xfId="1093"/>
    <cellStyle name="60% - 강조색1 7" xfId="1094"/>
    <cellStyle name="60% - 강조색1 7 2" xfId="1095"/>
    <cellStyle name="60% - 강조색1 8" xfId="1096"/>
    <cellStyle name="60% - 강조색1 8 2" xfId="1097"/>
    <cellStyle name="60% - 강조색1 9" xfId="1098"/>
    <cellStyle name="60% - 강조색1 9 2" xfId="1099"/>
    <cellStyle name="60% - 강조색2 10" xfId="1100"/>
    <cellStyle name="60% - 강조색2 10 2" xfId="1101"/>
    <cellStyle name="60% - 강조색2 11" xfId="1102"/>
    <cellStyle name="60% - 강조색2 11 2" xfId="1103"/>
    <cellStyle name="60% - 강조색2 12" xfId="1104"/>
    <cellStyle name="60% - 강조색2 13" xfId="1105"/>
    <cellStyle name="60% - 강조색2 14" xfId="1106"/>
    <cellStyle name="60% - 강조색2 15" xfId="1107"/>
    <cellStyle name="60% - 강조색2 16" xfId="1108"/>
    <cellStyle name="60% - 강조색2 17" xfId="1109"/>
    <cellStyle name="60% - 강조색2 18" xfId="1110"/>
    <cellStyle name="60% - 강조색2 19" xfId="1111"/>
    <cellStyle name="60% - 강조색2 2" xfId="1112"/>
    <cellStyle name="60% - 강조색2 2 10" xfId="1113"/>
    <cellStyle name="60% - 강조색2 2 2" xfId="1114"/>
    <cellStyle name="60% - 강조색2 2 2 2" xfId="1115"/>
    <cellStyle name="60% - 강조색2 2 2 3" xfId="1116"/>
    <cellStyle name="60% - 강조색2 2 3" xfId="1117"/>
    <cellStyle name="60% - 강조색2 2 4" xfId="1118"/>
    <cellStyle name="60% - 강조색2 2 5" xfId="1119"/>
    <cellStyle name="60% - 강조색2 2 6" xfId="1120"/>
    <cellStyle name="60% - 강조색2 2 7" xfId="1121"/>
    <cellStyle name="60% - 강조색2 2 8" xfId="1122"/>
    <cellStyle name="60% - 강조색2 2 9" xfId="1123"/>
    <cellStyle name="60% - 강조색2 20" xfId="1124"/>
    <cellStyle name="60% - 강조색2 21" xfId="1125"/>
    <cellStyle name="60% - 강조색2 22" xfId="1126"/>
    <cellStyle name="60% - 강조색2 23" xfId="1127"/>
    <cellStyle name="60% - 강조색2 24" xfId="1128"/>
    <cellStyle name="60% - 강조색2 25" xfId="1129"/>
    <cellStyle name="60% - 강조색2 3" xfId="1130"/>
    <cellStyle name="60% - 강조색2 3 10" xfId="1131"/>
    <cellStyle name="60% - 강조색2 3 2" xfId="1132"/>
    <cellStyle name="60% - 강조색2 3 3" xfId="1133"/>
    <cellStyle name="60% - 강조색2 3 4" xfId="1134"/>
    <cellStyle name="60% - 강조색2 3 5" xfId="1135"/>
    <cellStyle name="60% - 강조색2 3 6" xfId="1136"/>
    <cellStyle name="60% - 강조색2 3 7" xfId="1137"/>
    <cellStyle name="60% - 강조색2 3 8" xfId="1138"/>
    <cellStyle name="60% - 강조색2 3 9" xfId="1139"/>
    <cellStyle name="60% - 강조색2 4" xfId="1140"/>
    <cellStyle name="60% - 강조색2 4 2" xfId="1141"/>
    <cellStyle name="60% - 강조색2 4 3" xfId="1142"/>
    <cellStyle name="60% - 강조색2 4 4" xfId="1143"/>
    <cellStyle name="60% - 강조색2 4 5" xfId="1144"/>
    <cellStyle name="60% - 강조색2 4 6" xfId="1145"/>
    <cellStyle name="60% - 강조색2 4 7" xfId="1146"/>
    <cellStyle name="60% - 강조색2 4 8" xfId="1147"/>
    <cellStyle name="60% - 강조색2 5" xfId="1148"/>
    <cellStyle name="60% - 강조색2 5 2" xfId="1149"/>
    <cellStyle name="60% - 강조색2 5 3" xfId="1150"/>
    <cellStyle name="60% - 강조색2 5 4" xfId="1151"/>
    <cellStyle name="60% - 강조색2 5 5" xfId="1152"/>
    <cellStyle name="60% - 강조색2 5 6" xfId="1153"/>
    <cellStyle name="60% - 강조색2 5 7" xfId="1154"/>
    <cellStyle name="60% - 강조색2 5 8" xfId="1155"/>
    <cellStyle name="60% - 강조색2 6" xfId="1156"/>
    <cellStyle name="60% - 강조색2 6 2" xfId="1157"/>
    <cellStyle name="60% - 강조색2 6 3" xfId="1158"/>
    <cellStyle name="60% - 강조색2 6 4" xfId="1159"/>
    <cellStyle name="60% - 강조색2 6 5" xfId="1160"/>
    <cellStyle name="60% - 강조색2 6 6" xfId="1161"/>
    <cellStyle name="60% - 강조색2 6 7" xfId="1162"/>
    <cellStyle name="60% - 강조색2 6 8" xfId="1163"/>
    <cellStyle name="60% - 강조색2 7" xfId="1164"/>
    <cellStyle name="60% - 강조색2 7 2" xfId="1165"/>
    <cellStyle name="60% - 강조색2 8" xfId="1166"/>
    <cellStyle name="60% - 강조색2 8 2" xfId="1167"/>
    <cellStyle name="60% - 강조색2 9" xfId="1168"/>
    <cellStyle name="60% - 강조색2 9 2" xfId="1169"/>
    <cellStyle name="60% - 강조색3 10" xfId="1170"/>
    <cellStyle name="60% - 강조색3 10 2" xfId="1171"/>
    <cellStyle name="60% - 강조색3 11" xfId="1172"/>
    <cellStyle name="60% - 강조색3 11 2" xfId="1173"/>
    <cellStyle name="60% - 강조색3 12" xfId="1174"/>
    <cellStyle name="60% - 강조색3 13" xfId="1175"/>
    <cellStyle name="60% - 강조색3 14" xfId="1176"/>
    <cellStyle name="60% - 강조색3 15" xfId="1177"/>
    <cellStyle name="60% - 강조색3 16" xfId="1178"/>
    <cellStyle name="60% - 강조색3 17" xfId="1179"/>
    <cellStyle name="60% - 강조색3 18" xfId="1180"/>
    <cellStyle name="60% - 강조색3 19" xfId="1181"/>
    <cellStyle name="60% - 강조색3 2" xfId="1182"/>
    <cellStyle name="60% - 강조색3 2 10" xfId="1183"/>
    <cellStyle name="60% - 강조색3 2 2" xfId="1184"/>
    <cellStyle name="60% - 강조색3 2 2 2" xfId="1185"/>
    <cellStyle name="60% - 강조색3 2 2 3" xfId="1186"/>
    <cellStyle name="60% - 강조색3 2 3" xfId="1187"/>
    <cellStyle name="60% - 강조색3 2 4" xfId="1188"/>
    <cellStyle name="60% - 강조색3 2 5" xfId="1189"/>
    <cellStyle name="60% - 강조색3 2 6" xfId="1190"/>
    <cellStyle name="60% - 강조색3 2 7" xfId="1191"/>
    <cellStyle name="60% - 강조색3 2 8" xfId="1192"/>
    <cellStyle name="60% - 강조색3 2 9" xfId="1193"/>
    <cellStyle name="60% - 강조색3 20" xfId="1194"/>
    <cellStyle name="60% - 강조색3 21" xfId="1195"/>
    <cellStyle name="60% - 강조색3 22" xfId="1196"/>
    <cellStyle name="60% - 강조색3 23" xfId="1197"/>
    <cellStyle name="60% - 강조색3 24" xfId="1198"/>
    <cellStyle name="60% - 강조색3 25" xfId="1199"/>
    <cellStyle name="60% - 강조색3 3" xfId="1200"/>
    <cellStyle name="60% - 강조색3 3 10" xfId="1201"/>
    <cellStyle name="60% - 강조색3 3 2" xfId="1202"/>
    <cellStyle name="60% - 강조색3 3 3" xfId="1203"/>
    <cellStyle name="60% - 강조색3 3 4" xfId="1204"/>
    <cellStyle name="60% - 강조색3 3 5" xfId="1205"/>
    <cellStyle name="60% - 강조색3 3 6" xfId="1206"/>
    <cellStyle name="60% - 강조색3 3 7" xfId="1207"/>
    <cellStyle name="60% - 강조색3 3 8" xfId="1208"/>
    <cellStyle name="60% - 강조색3 3 9" xfId="1209"/>
    <cellStyle name="60% - 강조색3 4" xfId="1210"/>
    <cellStyle name="60% - 강조색3 4 2" xfId="1211"/>
    <cellStyle name="60% - 강조색3 4 3" xfId="1212"/>
    <cellStyle name="60% - 강조색3 4 4" xfId="1213"/>
    <cellStyle name="60% - 강조색3 4 5" xfId="1214"/>
    <cellStyle name="60% - 강조색3 4 6" xfId="1215"/>
    <cellStyle name="60% - 강조색3 4 7" xfId="1216"/>
    <cellStyle name="60% - 강조색3 4 8" xfId="1217"/>
    <cellStyle name="60% - 강조색3 5" xfId="1218"/>
    <cellStyle name="60% - 강조색3 5 2" xfId="1219"/>
    <cellStyle name="60% - 강조색3 5 3" xfId="1220"/>
    <cellStyle name="60% - 강조색3 5 4" xfId="1221"/>
    <cellStyle name="60% - 강조색3 5 5" xfId="1222"/>
    <cellStyle name="60% - 강조색3 5 6" xfId="1223"/>
    <cellStyle name="60% - 강조색3 5 7" xfId="1224"/>
    <cellStyle name="60% - 강조색3 5 8" xfId="1225"/>
    <cellStyle name="60% - 강조색3 6" xfId="1226"/>
    <cellStyle name="60% - 강조색3 6 2" xfId="1227"/>
    <cellStyle name="60% - 강조색3 6 3" xfId="1228"/>
    <cellStyle name="60% - 강조색3 6 4" xfId="1229"/>
    <cellStyle name="60% - 강조색3 6 5" xfId="1230"/>
    <cellStyle name="60% - 강조색3 6 6" xfId="1231"/>
    <cellStyle name="60% - 강조색3 6 7" xfId="1232"/>
    <cellStyle name="60% - 강조색3 6 8" xfId="1233"/>
    <cellStyle name="60% - 강조색3 7" xfId="1234"/>
    <cellStyle name="60% - 강조색3 7 2" xfId="1235"/>
    <cellStyle name="60% - 강조색3 8" xfId="1236"/>
    <cellStyle name="60% - 강조색3 8 2" xfId="1237"/>
    <cellStyle name="60% - 강조색3 9" xfId="1238"/>
    <cellStyle name="60% - 강조색3 9 2" xfId="1239"/>
    <cellStyle name="60% - 강조색4 10" xfId="1240"/>
    <cellStyle name="60% - 강조색4 10 2" xfId="1241"/>
    <cellStyle name="60% - 강조색4 11" xfId="1242"/>
    <cellStyle name="60% - 강조색4 11 2" xfId="1243"/>
    <cellStyle name="60% - 강조색4 12" xfId="1244"/>
    <cellStyle name="60% - 강조색4 13" xfId="1245"/>
    <cellStyle name="60% - 강조색4 14" xfId="1246"/>
    <cellStyle name="60% - 강조색4 15" xfId="1247"/>
    <cellStyle name="60% - 강조색4 16" xfId="1248"/>
    <cellStyle name="60% - 강조색4 17" xfId="1249"/>
    <cellStyle name="60% - 강조색4 18" xfId="1250"/>
    <cellStyle name="60% - 강조색4 19" xfId="1251"/>
    <cellStyle name="60% - 강조색4 2" xfId="1252"/>
    <cellStyle name="60% - 강조색4 2 10" xfId="1253"/>
    <cellStyle name="60% - 강조색4 2 2" xfId="1254"/>
    <cellStyle name="60% - 강조색4 2 2 2" xfId="1255"/>
    <cellStyle name="60% - 강조색4 2 2 3" xfId="1256"/>
    <cellStyle name="60% - 강조색4 2 3" xfId="1257"/>
    <cellStyle name="60% - 강조색4 2 4" xfId="1258"/>
    <cellStyle name="60% - 강조색4 2 5" xfId="1259"/>
    <cellStyle name="60% - 강조색4 2 6" xfId="1260"/>
    <cellStyle name="60% - 강조색4 2 7" xfId="1261"/>
    <cellStyle name="60% - 강조색4 2 8" xfId="1262"/>
    <cellStyle name="60% - 강조색4 2 9" xfId="1263"/>
    <cellStyle name="60% - 강조색4 20" xfId="1264"/>
    <cellStyle name="60% - 강조색4 21" xfId="1265"/>
    <cellStyle name="60% - 강조색4 22" xfId="1266"/>
    <cellStyle name="60% - 강조색4 23" xfId="1267"/>
    <cellStyle name="60% - 강조색4 24" xfId="1268"/>
    <cellStyle name="60% - 강조색4 25" xfId="1269"/>
    <cellStyle name="60% - 강조색4 3" xfId="1270"/>
    <cellStyle name="60% - 강조색4 3 10" xfId="1271"/>
    <cellStyle name="60% - 강조색4 3 2" xfId="1272"/>
    <cellStyle name="60% - 강조색4 3 3" xfId="1273"/>
    <cellStyle name="60% - 강조색4 3 4" xfId="1274"/>
    <cellStyle name="60% - 강조색4 3 5" xfId="1275"/>
    <cellStyle name="60% - 강조색4 3 6" xfId="1276"/>
    <cellStyle name="60% - 강조색4 3 7" xfId="1277"/>
    <cellStyle name="60% - 강조색4 3 8" xfId="1278"/>
    <cellStyle name="60% - 강조색4 3 9" xfId="1279"/>
    <cellStyle name="60% - 강조색4 4" xfId="1280"/>
    <cellStyle name="60% - 강조색4 4 2" xfId="1281"/>
    <cellStyle name="60% - 강조색4 4 3" xfId="1282"/>
    <cellStyle name="60% - 강조색4 4 4" xfId="1283"/>
    <cellStyle name="60% - 강조색4 4 5" xfId="1284"/>
    <cellStyle name="60% - 강조색4 4 6" xfId="1285"/>
    <cellStyle name="60% - 강조색4 4 7" xfId="1286"/>
    <cellStyle name="60% - 강조색4 4 8" xfId="1287"/>
    <cellStyle name="60% - 강조색4 5" xfId="1288"/>
    <cellStyle name="60% - 강조색4 5 2" xfId="1289"/>
    <cellStyle name="60% - 강조색4 5 3" xfId="1290"/>
    <cellStyle name="60% - 강조색4 5 4" xfId="1291"/>
    <cellStyle name="60% - 강조색4 5 5" xfId="1292"/>
    <cellStyle name="60% - 강조색4 5 6" xfId="1293"/>
    <cellStyle name="60% - 강조색4 5 7" xfId="1294"/>
    <cellStyle name="60% - 강조색4 5 8" xfId="1295"/>
    <cellStyle name="60% - 강조색4 6" xfId="1296"/>
    <cellStyle name="60% - 강조색4 6 2" xfId="1297"/>
    <cellStyle name="60% - 강조색4 6 3" xfId="1298"/>
    <cellStyle name="60% - 강조색4 6 4" xfId="1299"/>
    <cellStyle name="60% - 강조색4 6 5" xfId="1300"/>
    <cellStyle name="60% - 강조색4 6 6" xfId="1301"/>
    <cellStyle name="60% - 강조색4 6 7" xfId="1302"/>
    <cellStyle name="60% - 강조색4 6 8" xfId="1303"/>
    <cellStyle name="60% - 강조색4 7" xfId="1304"/>
    <cellStyle name="60% - 강조색4 7 2" xfId="1305"/>
    <cellStyle name="60% - 강조색4 8" xfId="1306"/>
    <cellStyle name="60% - 강조색4 8 2" xfId="1307"/>
    <cellStyle name="60% - 강조색4 9" xfId="1308"/>
    <cellStyle name="60% - 강조색4 9 2" xfId="1309"/>
    <cellStyle name="60% - 강조색5 10" xfId="1310"/>
    <cellStyle name="60% - 강조색5 10 2" xfId="1311"/>
    <cellStyle name="60% - 강조색5 11" xfId="1312"/>
    <cellStyle name="60% - 강조색5 11 2" xfId="1313"/>
    <cellStyle name="60% - 강조색5 12" xfId="1314"/>
    <cellStyle name="60% - 강조색5 13" xfId="1315"/>
    <cellStyle name="60% - 강조색5 14" xfId="1316"/>
    <cellStyle name="60% - 강조색5 15" xfId="1317"/>
    <cellStyle name="60% - 강조색5 16" xfId="1318"/>
    <cellStyle name="60% - 강조색5 17" xfId="1319"/>
    <cellStyle name="60% - 강조색5 18" xfId="1320"/>
    <cellStyle name="60% - 강조색5 19" xfId="1321"/>
    <cellStyle name="60% - 강조색5 2" xfId="1322"/>
    <cellStyle name="60% - 강조색5 2 10" xfId="1323"/>
    <cellStyle name="60% - 강조색5 2 2" xfId="1324"/>
    <cellStyle name="60% - 강조색5 2 2 2" xfId="1325"/>
    <cellStyle name="60% - 강조색5 2 2 3" xfId="1326"/>
    <cellStyle name="60% - 강조색5 2 3" xfId="1327"/>
    <cellStyle name="60% - 강조색5 2 4" xfId="1328"/>
    <cellStyle name="60% - 강조색5 2 5" xfId="1329"/>
    <cellStyle name="60% - 강조색5 2 6" xfId="1330"/>
    <cellStyle name="60% - 강조색5 2 7" xfId="1331"/>
    <cellStyle name="60% - 강조색5 2 8" xfId="1332"/>
    <cellStyle name="60% - 강조색5 2 9" xfId="1333"/>
    <cellStyle name="60% - 강조색5 20" xfId="1334"/>
    <cellStyle name="60% - 강조색5 21" xfId="1335"/>
    <cellStyle name="60% - 강조색5 22" xfId="1336"/>
    <cellStyle name="60% - 강조색5 23" xfId="1337"/>
    <cellStyle name="60% - 강조색5 24" xfId="1338"/>
    <cellStyle name="60% - 강조색5 25" xfId="1339"/>
    <cellStyle name="60% - 강조색5 3" xfId="1340"/>
    <cellStyle name="60% - 강조색5 3 10" xfId="1341"/>
    <cellStyle name="60% - 강조색5 3 2" xfId="1342"/>
    <cellStyle name="60% - 강조색5 3 3" xfId="1343"/>
    <cellStyle name="60% - 강조색5 3 4" xfId="1344"/>
    <cellStyle name="60% - 강조색5 3 5" xfId="1345"/>
    <cellStyle name="60% - 강조색5 3 6" xfId="1346"/>
    <cellStyle name="60% - 강조색5 3 7" xfId="1347"/>
    <cellStyle name="60% - 강조색5 3 8" xfId="1348"/>
    <cellStyle name="60% - 강조색5 3 9" xfId="1349"/>
    <cellStyle name="60% - 강조색5 4" xfId="1350"/>
    <cellStyle name="60% - 강조색5 4 2" xfId="1351"/>
    <cellStyle name="60% - 강조색5 4 3" xfId="1352"/>
    <cellStyle name="60% - 강조색5 4 4" xfId="1353"/>
    <cellStyle name="60% - 강조색5 4 5" xfId="1354"/>
    <cellStyle name="60% - 강조색5 4 6" xfId="1355"/>
    <cellStyle name="60% - 강조색5 4 7" xfId="1356"/>
    <cellStyle name="60% - 강조색5 4 8" xfId="1357"/>
    <cellStyle name="60% - 강조색5 5" xfId="1358"/>
    <cellStyle name="60% - 강조색5 5 2" xfId="1359"/>
    <cellStyle name="60% - 강조색5 5 3" xfId="1360"/>
    <cellStyle name="60% - 강조색5 5 4" xfId="1361"/>
    <cellStyle name="60% - 강조색5 5 5" xfId="1362"/>
    <cellStyle name="60% - 강조색5 5 6" xfId="1363"/>
    <cellStyle name="60% - 강조색5 5 7" xfId="1364"/>
    <cellStyle name="60% - 강조색5 5 8" xfId="1365"/>
    <cellStyle name="60% - 강조색5 6" xfId="1366"/>
    <cellStyle name="60% - 강조색5 6 2" xfId="1367"/>
    <cellStyle name="60% - 강조색5 6 3" xfId="1368"/>
    <cellStyle name="60% - 강조색5 6 4" xfId="1369"/>
    <cellStyle name="60% - 강조색5 6 5" xfId="1370"/>
    <cellStyle name="60% - 강조색5 6 6" xfId="1371"/>
    <cellStyle name="60% - 강조색5 6 7" xfId="1372"/>
    <cellStyle name="60% - 강조색5 6 8" xfId="1373"/>
    <cellStyle name="60% - 강조색5 7" xfId="1374"/>
    <cellStyle name="60% - 강조색5 7 2" xfId="1375"/>
    <cellStyle name="60% - 강조색5 8" xfId="1376"/>
    <cellStyle name="60% - 강조색5 8 2" xfId="1377"/>
    <cellStyle name="60% - 강조색5 9" xfId="1378"/>
    <cellStyle name="60% - 강조색5 9 2" xfId="1379"/>
    <cellStyle name="60% - 강조색6 10" xfId="1380"/>
    <cellStyle name="60% - 강조색6 10 2" xfId="1381"/>
    <cellStyle name="60% - 강조색6 11" xfId="1382"/>
    <cellStyle name="60% - 강조색6 11 2" xfId="1383"/>
    <cellStyle name="60% - 강조색6 12" xfId="1384"/>
    <cellStyle name="60% - 강조색6 13" xfId="1385"/>
    <cellStyle name="60% - 강조색6 14" xfId="1386"/>
    <cellStyle name="60% - 강조색6 15" xfId="1387"/>
    <cellStyle name="60% - 강조색6 16" xfId="1388"/>
    <cellStyle name="60% - 강조색6 17" xfId="1389"/>
    <cellStyle name="60% - 강조색6 18" xfId="1390"/>
    <cellStyle name="60% - 강조색6 19" xfId="1391"/>
    <cellStyle name="60% - 강조색6 2" xfId="1392"/>
    <cellStyle name="60% - 강조색6 2 10" xfId="1393"/>
    <cellStyle name="60% - 강조색6 2 2" xfId="1394"/>
    <cellStyle name="60% - 강조색6 2 2 2" xfId="1395"/>
    <cellStyle name="60% - 강조색6 2 2 3" xfId="1396"/>
    <cellStyle name="60% - 강조색6 2 3" xfId="1397"/>
    <cellStyle name="60% - 강조색6 2 4" xfId="1398"/>
    <cellStyle name="60% - 강조색6 2 5" xfId="1399"/>
    <cellStyle name="60% - 강조색6 2 6" xfId="1400"/>
    <cellStyle name="60% - 강조색6 2 7" xfId="1401"/>
    <cellStyle name="60% - 강조색6 2 8" xfId="1402"/>
    <cellStyle name="60% - 강조색6 2 9" xfId="1403"/>
    <cellStyle name="60% - 강조색6 20" xfId="1404"/>
    <cellStyle name="60% - 강조색6 21" xfId="1405"/>
    <cellStyle name="60% - 강조색6 22" xfId="1406"/>
    <cellStyle name="60% - 강조색6 23" xfId="1407"/>
    <cellStyle name="60% - 강조색6 24" xfId="1408"/>
    <cellStyle name="60% - 강조색6 25" xfId="1409"/>
    <cellStyle name="60% - 강조색6 3" xfId="1410"/>
    <cellStyle name="60% - 강조색6 3 10" xfId="1411"/>
    <cellStyle name="60% - 강조색6 3 2" xfId="1412"/>
    <cellStyle name="60% - 강조색6 3 3" xfId="1413"/>
    <cellStyle name="60% - 강조색6 3 4" xfId="1414"/>
    <cellStyle name="60% - 강조색6 3 5" xfId="1415"/>
    <cellStyle name="60% - 강조색6 3 6" xfId="1416"/>
    <cellStyle name="60% - 강조색6 3 7" xfId="1417"/>
    <cellStyle name="60% - 강조색6 3 8" xfId="1418"/>
    <cellStyle name="60% - 강조색6 3 9" xfId="1419"/>
    <cellStyle name="60% - 강조색6 4" xfId="1420"/>
    <cellStyle name="60% - 강조색6 4 2" xfId="1421"/>
    <cellStyle name="60% - 강조색6 4 3" xfId="1422"/>
    <cellStyle name="60% - 강조색6 4 4" xfId="1423"/>
    <cellStyle name="60% - 강조색6 4 5" xfId="1424"/>
    <cellStyle name="60% - 강조색6 4 6" xfId="1425"/>
    <cellStyle name="60% - 강조색6 4 7" xfId="1426"/>
    <cellStyle name="60% - 강조색6 4 8" xfId="1427"/>
    <cellStyle name="60% - 강조색6 5" xfId="1428"/>
    <cellStyle name="60% - 강조색6 5 2" xfId="1429"/>
    <cellStyle name="60% - 강조색6 5 3" xfId="1430"/>
    <cellStyle name="60% - 강조색6 5 4" xfId="1431"/>
    <cellStyle name="60% - 강조색6 5 5" xfId="1432"/>
    <cellStyle name="60% - 강조색6 5 6" xfId="1433"/>
    <cellStyle name="60% - 강조색6 5 7" xfId="1434"/>
    <cellStyle name="60% - 강조색6 5 8" xfId="1435"/>
    <cellStyle name="60% - 강조색6 6" xfId="1436"/>
    <cellStyle name="60% - 강조색6 6 2" xfId="1437"/>
    <cellStyle name="60% - 강조색6 6 3" xfId="1438"/>
    <cellStyle name="60% - 강조색6 6 4" xfId="1439"/>
    <cellStyle name="60% - 강조색6 6 5" xfId="1440"/>
    <cellStyle name="60% - 강조색6 6 6" xfId="1441"/>
    <cellStyle name="60% - 강조색6 6 7" xfId="1442"/>
    <cellStyle name="60% - 강조색6 6 8" xfId="1443"/>
    <cellStyle name="60% - 강조색6 7" xfId="1444"/>
    <cellStyle name="60% - 강조색6 7 2" xfId="1445"/>
    <cellStyle name="60% - 강조색6 8" xfId="1446"/>
    <cellStyle name="60% - 강조색6 8 2" xfId="1447"/>
    <cellStyle name="60% - 강조색6 9" xfId="1448"/>
    <cellStyle name="60% - 강조색6 9 2" xfId="1449"/>
    <cellStyle name="A¨­￠￢￠O [0]_INQUIRY ￠?￥i¨u¡AAⓒ￢Aⓒª " xfId="1450"/>
    <cellStyle name="A¨­￠￢￠O_INQUIRY ￠?￥i¨u¡AAⓒ￢Aⓒª " xfId="1451"/>
    <cellStyle name="Accent1" xfId="1452"/>
    <cellStyle name="Accent1 2" xfId="1453"/>
    <cellStyle name="Accent1 3" xfId="1454"/>
    <cellStyle name="Accent1 4" xfId="1455"/>
    <cellStyle name="Accent1 5" xfId="1456"/>
    <cellStyle name="Accent1 6" xfId="1457"/>
    <cellStyle name="Accent1 7" xfId="1458"/>
    <cellStyle name="Accent1 8" xfId="1459"/>
    <cellStyle name="Accent2" xfId="1460"/>
    <cellStyle name="Accent2 2" xfId="1461"/>
    <cellStyle name="Accent2 3" xfId="1462"/>
    <cellStyle name="Accent2 4" xfId="1463"/>
    <cellStyle name="Accent2 5" xfId="1464"/>
    <cellStyle name="Accent2 6" xfId="1465"/>
    <cellStyle name="Accent2 7" xfId="1466"/>
    <cellStyle name="Accent2 8" xfId="1467"/>
    <cellStyle name="Accent3" xfId="1468"/>
    <cellStyle name="Accent3 2" xfId="1469"/>
    <cellStyle name="Accent3 3" xfId="1470"/>
    <cellStyle name="Accent3 4" xfId="1471"/>
    <cellStyle name="Accent3 5" xfId="1472"/>
    <cellStyle name="Accent3 6" xfId="1473"/>
    <cellStyle name="Accent3 7" xfId="1474"/>
    <cellStyle name="Accent3 8" xfId="1475"/>
    <cellStyle name="Accent4" xfId="1476"/>
    <cellStyle name="Accent4 2" xfId="1477"/>
    <cellStyle name="Accent4 3" xfId="1478"/>
    <cellStyle name="Accent4 4" xfId="1479"/>
    <cellStyle name="Accent4 5" xfId="1480"/>
    <cellStyle name="Accent4 6" xfId="1481"/>
    <cellStyle name="Accent4 7" xfId="1482"/>
    <cellStyle name="Accent4 8" xfId="1483"/>
    <cellStyle name="Accent5" xfId="1484"/>
    <cellStyle name="Accent5 2" xfId="1485"/>
    <cellStyle name="Accent5 3" xfId="1486"/>
    <cellStyle name="Accent5 4" xfId="1487"/>
    <cellStyle name="Accent5 5" xfId="1488"/>
    <cellStyle name="Accent5 6" xfId="1489"/>
    <cellStyle name="Accent5 7" xfId="1490"/>
    <cellStyle name="Accent5 8" xfId="1491"/>
    <cellStyle name="Accent6" xfId="1492"/>
    <cellStyle name="Accent6 2" xfId="1493"/>
    <cellStyle name="Accent6 3" xfId="1494"/>
    <cellStyle name="Accent6 4" xfId="1495"/>
    <cellStyle name="Accent6 5" xfId="1496"/>
    <cellStyle name="Accent6 6" xfId="1497"/>
    <cellStyle name="Accent6 7" xfId="1498"/>
    <cellStyle name="Accent6 8" xfId="1499"/>
    <cellStyle name="AeE­ [0]_AMT " xfId="1500"/>
    <cellStyle name="AeE­_AMT " xfId="1501"/>
    <cellStyle name="AeE¡ⓒ [0]_INQUIRY ￠?￥i¨u¡AAⓒ￢Aⓒª " xfId="1502"/>
    <cellStyle name="AeE¡ⓒ_INQUIRY ￠?￥i¨u¡AAⓒ￢Aⓒª " xfId="1503"/>
    <cellStyle name="AÞ¸¶ [0]_AN°y(1.25) " xfId="1504"/>
    <cellStyle name="AÞ¸¶_AN°y(1.25) " xfId="1505"/>
    <cellStyle name="Bad" xfId="1506"/>
    <cellStyle name="Bad 2" xfId="1507"/>
    <cellStyle name="Bad 3" xfId="1508"/>
    <cellStyle name="Bad 4" xfId="1509"/>
    <cellStyle name="Bad 5" xfId="1510"/>
    <cellStyle name="Bad 6" xfId="1511"/>
    <cellStyle name="Bad 7" xfId="1512"/>
    <cellStyle name="Bad 8" xfId="1513"/>
    <cellStyle name="C¡IA¨ª_¡ic¨u¡A¨￢I¨￢¡Æ AN¡Æe " xfId="1514"/>
    <cellStyle name="C￥AØ_¿ø°¡Aoa" xfId="1515"/>
    <cellStyle name="Calc Currency (0)" xfId="1516"/>
    <cellStyle name="Calculation" xfId="1517"/>
    <cellStyle name="Calculation 2" xfId="1518"/>
    <cellStyle name="Calculation 3" xfId="1519"/>
    <cellStyle name="Calculation 4" xfId="1520"/>
    <cellStyle name="Calculation 5" xfId="1521"/>
    <cellStyle name="Calculation 6" xfId="1522"/>
    <cellStyle name="Calculation 7" xfId="1523"/>
    <cellStyle name="Calculation 8" xfId="1524"/>
    <cellStyle name="Check Cell" xfId="1525"/>
    <cellStyle name="Check Cell 2" xfId="1526"/>
    <cellStyle name="Check Cell 3" xfId="1527"/>
    <cellStyle name="Check Cell 4" xfId="1528"/>
    <cellStyle name="Check Cell 5" xfId="1529"/>
    <cellStyle name="Check Cell 6" xfId="1530"/>
    <cellStyle name="Check Cell 7" xfId="1531"/>
    <cellStyle name="Check Cell 8" xfId="1532"/>
    <cellStyle name="CODE" xfId="1533"/>
    <cellStyle name="Comma" xfId="1534"/>
    <cellStyle name="Comma [0]_ SG&amp;A Bridge " xfId="1535"/>
    <cellStyle name="comma zerodec" xfId="1536"/>
    <cellStyle name="comma zerodec 2" xfId="1537"/>
    <cellStyle name="comma zerodec_1-다.실적 근거" xfId="1538"/>
    <cellStyle name="Comma_ SG&amp;A Bridge " xfId="1539"/>
    <cellStyle name="Comma0" xfId="1540"/>
    <cellStyle name="Commm_laroux_12~3SO2_97회비_laroux" xfId="1541"/>
    <cellStyle name="Copied" xfId="1542"/>
    <cellStyle name="Curren?_x0012_퐀_x0017_?" xfId="1543"/>
    <cellStyle name="Currency" xfId="1544"/>
    <cellStyle name="Currency [0]_ SG&amp;A Bridge " xfId="1545"/>
    <cellStyle name="Currency(￦)" xfId="1546"/>
    <cellStyle name="Currency_ SG&amp;A Bridge " xfId="1547"/>
    <cellStyle name="Currency0" xfId="1548"/>
    <cellStyle name="Currency1" xfId="1549"/>
    <cellStyle name="Date" xfId="1550"/>
    <cellStyle name="Dezimal [0]_laroux" xfId="1551"/>
    <cellStyle name="Dezimal_laroux" xfId="1552"/>
    <cellStyle name="Dollar (zero dec)" xfId="1553"/>
    <cellStyle name="Entered" xfId="1554"/>
    <cellStyle name="Euro" xfId="1555"/>
    <cellStyle name="Explanatory Text" xfId="1556"/>
    <cellStyle name="Explanatory Text 2" xfId="1557"/>
    <cellStyle name="Explanatory Text 3" xfId="1558"/>
    <cellStyle name="Explanatory Text 4" xfId="1559"/>
    <cellStyle name="Explanatory Text 5" xfId="1560"/>
    <cellStyle name="Explanatory Text 6" xfId="1561"/>
    <cellStyle name="Explanatory Text 7" xfId="1562"/>
    <cellStyle name="Explanatory Text 8" xfId="1563"/>
    <cellStyle name="Fixed" xfId="1564"/>
    <cellStyle name="Good" xfId="1565"/>
    <cellStyle name="Good 2" xfId="1566"/>
    <cellStyle name="Good 3" xfId="1567"/>
    <cellStyle name="Good 4" xfId="1568"/>
    <cellStyle name="Good 5" xfId="1569"/>
    <cellStyle name="Good 6" xfId="1570"/>
    <cellStyle name="Good 7" xfId="1571"/>
    <cellStyle name="Good 8" xfId="1572"/>
    <cellStyle name="Grey" xfId="1573"/>
    <cellStyle name="Header1" xfId="1574"/>
    <cellStyle name="Header2" xfId="1575"/>
    <cellStyle name="Heading 1" xfId="1576"/>
    <cellStyle name="Heading 1 2" xfId="1577"/>
    <cellStyle name="Heading 2" xfId="1578"/>
    <cellStyle name="Heading 2 2" xfId="1579"/>
    <cellStyle name="Heading 3" xfId="1580"/>
    <cellStyle name="Heading 3 2" xfId="1581"/>
    <cellStyle name="Heading 3 3" xfId="1582"/>
    <cellStyle name="Heading 3 4" xfId="1583"/>
    <cellStyle name="Heading 3 5" xfId="1584"/>
    <cellStyle name="Heading 3 6" xfId="1585"/>
    <cellStyle name="Heading 3 7" xfId="1586"/>
    <cellStyle name="Heading 3 8" xfId="1587"/>
    <cellStyle name="Heading 4" xfId="1588"/>
    <cellStyle name="Heading 4 2" xfId="1589"/>
    <cellStyle name="Heading 4 3" xfId="1590"/>
    <cellStyle name="Heading 4 4" xfId="1591"/>
    <cellStyle name="Heading 4 5" xfId="1592"/>
    <cellStyle name="Heading 4 6" xfId="1593"/>
    <cellStyle name="Heading 4 7" xfId="1594"/>
    <cellStyle name="Heading 4 8" xfId="1595"/>
    <cellStyle name="Heading1" xfId="1596"/>
    <cellStyle name="Heading2" xfId="1597"/>
    <cellStyle name="Heading4" xfId="1598"/>
    <cellStyle name="HelpStyle" xfId="1599"/>
    <cellStyle name="Input" xfId="1600"/>
    <cellStyle name="Input [yellow]" xfId="1601"/>
    <cellStyle name="Input 2" xfId="1602"/>
    <cellStyle name="Input 3" xfId="1603"/>
    <cellStyle name="Input 4" xfId="1604"/>
    <cellStyle name="Input 5" xfId="1605"/>
    <cellStyle name="Input 6" xfId="1606"/>
    <cellStyle name="Input 7" xfId="1607"/>
    <cellStyle name="Input 8" xfId="1608"/>
    <cellStyle name="Input_일반사항(경포금암지구)-성원기술개발" xfId="1609"/>
    <cellStyle name="left" xfId="1610"/>
    <cellStyle name="Linked Cell" xfId="1611"/>
    <cellStyle name="Linked Cell 2" xfId="1612"/>
    <cellStyle name="Linked Cell 3" xfId="1613"/>
    <cellStyle name="Linked Cell 4" xfId="1614"/>
    <cellStyle name="Linked Cell 5" xfId="1615"/>
    <cellStyle name="Linked Cell 6" xfId="1616"/>
    <cellStyle name="Linked Cell 7" xfId="1617"/>
    <cellStyle name="Linked Cell 8" xfId="1618"/>
    <cellStyle name="Milliers [0]_Arabian Spec" xfId="1619"/>
    <cellStyle name="Milliers_Arabian Spec" xfId="1620"/>
    <cellStyle name="Mon?aire [0]_Arabian Spec" xfId="1621"/>
    <cellStyle name="Mon?aire_Arabian Spec" xfId="1622"/>
    <cellStyle name="Neutral" xfId="1623"/>
    <cellStyle name="Neutral 2" xfId="1624"/>
    <cellStyle name="Neutral 3" xfId="1625"/>
    <cellStyle name="Neutral 4" xfId="1626"/>
    <cellStyle name="Neutral 5" xfId="1627"/>
    <cellStyle name="Neutral 6" xfId="1628"/>
    <cellStyle name="Neutral 7" xfId="1629"/>
    <cellStyle name="Neutral 8" xfId="1630"/>
    <cellStyle name="no dec" xfId="1631"/>
    <cellStyle name="Normal - Style1" xfId="1632"/>
    <cellStyle name="Normal - Style2" xfId="1633"/>
    <cellStyle name="Normal - Style3" xfId="1634"/>
    <cellStyle name="Normal - Style4" xfId="1635"/>
    <cellStyle name="Normal - Style5" xfId="1636"/>
    <cellStyle name="Normal - Style6" xfId="1637"/>
    <cellStyle name="Normal - Style7" xfId="1638"/>
    <cellStyle name="Normal - Style8" xfId="1639"/>
    <cellStyle name="Normal_ SG&amp;A Bridge " xfId="1640"/>
    <cellStyle name="Note" xfId="1641"/>
    <cellStyle name="Note 2" xfId="1642"/>
    <cellStyle name="Output" xfId="1643"/>
    <cellStyle name="Output 2" xfId="1644"/>
    <cellStyle name="Output 3" xfId="1645"/>
    <cellStyle name="Output 4" xfId="1646"/>
    <cellStyle name="Output 5" xfId="1647"/>
    <cellStyle name="Output 6" xfId="1648"/>
    <cellStyle name="Output 7" xfId="1649"/>
    <cellStyle name="Output 8" xfId="1650"/>
    <cellStyle name="Percent" xfId="1651"/>
    <cellStyle name="Percent [2]" xfId="1652"/>
    <cellStyle name="Percent_20080913073013" xfId="1653"/>
    <cellStyle name="RevList" xfId="1654"/>
    <cellStyle name="Standard_laroux" xfId="1655"/>
    <cellStyle name="subhead" xfId="1656"/>
    <cellStyle name="Subtotal" xfId="1657"/>
    <cellStyle name="Title" xfId="1658"/>
    <cellStyle name="title [1]" xfId="1659"/>
    <cellStyle name="title [2]" xfId="1660"/>
    <cellStyle name="Title 2" xfId="1661"/>
    <cellStyle name="Title 3" xfId="1662"/>
    <cellStyle name="Title 4" xfId="1663"/>
    <cellStyle name="Title 5" xfId="1664"/>
    <cellStyle name="Title 6" xfId="1665"/>
    <cellStyle name="Title 7" xfId="1666"/>
    <cellStyle name="Title 8" xfId="1667"/>
    <cellStyle name="Total" xfId="1668"/>
    <cellStyle name="Total 2" xfId="1669"/>
    <cellStyle name="W?rung [0]_laroux" xfId="1670"/>
    <cellStyle name="W?rung_laroux" xfId="1671"/>
    <cellStyle name="Warning Text" xfId="1672"/>
    <cellStyle name="Warning Text 2" xfId="1673"/>
    <cellStyle name="Warning Text 3" xfId="1674"/>
    <cellStyle name="Warning Text 4" xfId="1675"/>
    <cellStyle name="Warning Text 5" xfId="1676"/>
    <cellStyle name="Warning Text 6" xfId="1677"/>
    <cellStyle name="Warning Text 7" xfId="1678"/>
    <cellStyle name="Warning Text 8" xfId="1679"/>
    <cellStyle name="wrap" xfId="1680"/>
    <cellStyle name="강조색1 10" xfId="1681"/>
    <cellStyle name="강조색1 10 2" xfId="1682"/>
    <cellStyle name="강조색1 11" xfId="1683"/>
    <cellStyle name="강조색1 11 2" xfId="1684"/>
    <cellStyle name="강조색1 12" xfId="1685"/>
    <cellStyle name="강조색1 13" xfId="1686"/>
    <cellStyle name="강조색1 14" xfId="1687"/>
    <cellStyle name="강조색1 15" xfId="1688"/>
    <cellStyle name="강조색1 16" xfId="1689"/>
    <cellStyle name="강조색1 17" xfId="1690"/>
    <cellStyle name="강조색1 18" xfId="1691"/>
    <cellStyle name="강조색1 19" xfId="1692"/>
    <cellStyle name="강조색1 2" xfId="1693"/>
    <cellStyle name="강조색1 2 10" xfId="1694"/>
    <cellStyle name="강조색1 2 2" xfId="1695"/>
    <cellStyle name="강조색1 2 2 2" xfId="1696"/>
    <cellStyle name="강조색1 2 2 3" xfId="1697"/>
    <cellStyle name="강조색1 2 3" xfId="1698"/>
    <cellStyle name="강조색1 2 4" xfId="1699"/>
    <cellStyle name="강조색1 2 5" xfId="1700"/>
    <cellStyle name="강조색1 2 6" xfId="1701"/>
    <cellStyle name="강조색1 2 7" xfId="1702"/>
    <cellStyle name="강조색1 2 8" xfId="1703"/>
    <cellStyle name="강조색1 2 9" xfId="1704"/>
    <cellStyle name="강조색1 20" xfId="1705"/>
    <cellStyle name="강조색1 21" xfId="1706"/>
    <cellStyle name="강조색1 22" xfId="1707"/>
    <cellStyle name="강조색1 23" xfId="1708"/>
    <cellStyle name="강조색1 24" xfId="1709"/>
    <cellStyle name="강조색1 25" xfId="1710"/>
    <cellStyle name="강조색1 3" xfId="1711"/>
    <cellStyle name="강조색1 3 10" xfId="1712"/>
    <cellStyle name="강조색1 3 2" xfId="1713"/>
    <cellStyle name="강조색1 3 3" xfId="1714"/>
    <cellStyle name="강조색1 3 4" xfId="1715"/>
    <cellStyle name="강조색1 3 5" xfId="1716"/>
    <cellStyle name="강조색1 3 6" xfId="1717"/>
    <cellStyle name="강조색1 3 7" xfId="1718"/>
    <cellStyle name="강조색1 3 8" xfId="1719"/>
    <cellStyle name="강조색1 3 9" xfId="1720"/>
    <cellStyle name="강조색1 4" xfId="1721"/>
    <cellStyle name="강조색1 4 2" xfId="1722"/>
    <cellStyle name="강조색1 4 3" xfId="1723"/>
    <cellStyle name="강조색1 4 4" xfId="1724"/>
    <cellStyle name="강조색1 4 5" xfId="1725"/>
    <cellStyle name="강조색1 4 6" xfId="1726"/>
    <cellStyle name="강조색1 4 7" xfId="1727"/>
    <cellStyle name="강조색1 4 8" xfId="1728"/>
    <cellStyle name="강조색1 5" xfId="1729"/>
    <cellStyle name="강조색1 5 2" xfId="1730"/>
    <cellStyle name="강조색1 5 3" xfId="1731"/>
    <cellStyle name="강조색1 5 4" xfId="1732"/>
    <cellStyle name="강조색1 5 5" xfId="1733"/>
    <cellStyle name="강조색1 5 6" xfId="1734"/>
    <cellStyle name="강조색1 5 7" xfId="1735"/>
    <cellStyle name="강조색1 5 8" xfId="1736"/>
    <cellStyle name="강조색1 6" xfId="1737"/>
    <cellStyle name="강조색1 6 2" xfId="1738"/>
    <cellStyle name="강조색1 6 3" xfId="1739"/>
    <cellStyle name="강조색1 6 4" xfId="1740"/>
    <cellStyle name="강조색1 6 5" xfId="1741"/>
    <cellStyle name="강조색1 6 6" xfId="1742"/>
    <cellStyle name="강조색1 6 7" xfId="1743"/>
    <cellStyle name="강조색1 6 8" xfId="1744"/>
    <cellStyle name="강조색1 7" xfId="1745"/>
    <cellStyle name="강조색1 7 2" xfId="1746"/>
    <cellStyle name="강조색1 8" xfId="1747"/>
    <cellStyle name="강조색1 8 2" xfId="1748"/>
    <cellStyle name="강조색1 9" xfId="1749"/>
    <cellStyle name="강조색1 9 2" xfId="1750"/>
    <cellStyle name="강조색2 10" xfId="1751"/>
    <cellStyle name="강조색2 10 2" xfId="1752"/>
    <cellStyle name="강조색2 11" xfId="1753"/>
    <cellStyle name="강조색2 11 2" xfId="1754"/>
    <cellStyle name="강조색2 12" xfId="1755"/>
    <cellStyle name="강조색2 13" xfId="1756"/>
    <cellStyle name="강조색2 14" xfId="1757"/>
    <cellStyle name="강조색2 15" xfId="1758"/>
    <cellStyle name="강조색2 16" xfId="1759"/>
    <cellStyle name="강조색2 17" xfId="1760"/>
    <cellStyle name="강조색2 18" xfId="1761"/>
    <cellStyle name="강조색2 19" xfId="1762"/>
    <cellStyle name="강조색2 2" xfId="1763"/>
    <cellStyle name="강조색2 2 10" xfId="1764"/>
    <cellStyle name="강조색2 2 2" xfId="1765"/>
    <cellStyle name="강조색2 2 2 2" xfId="1766"/>
    <cellStyle name="강조색2 2 2 3" xfId="1767"/>
    <cellStyle name="강조색2 2 3" xfId="1768"/>
    <cellStyle name="강조색2 2 4" xfId="1769"/>
    <cellStyle name="강조색2 2 5" xfId="1770"/>
    <cellStyle name="강조색2 2 6" xfId="1771"/>
    <cellStyle name="강조색2 2 7" xfId="1772"/>
    <cellStyle name="강조색2 2 8" xfId="1773"/>
    <cellStyle name="강조색2 2 9" xfId="1774"/>
    <cellStyle name="강조색2 20" xfId="1775"/>
    <cellStyle name="강조색2 21" xfId="1776"/>
    <cellStyle name="강조색2 22" xfId="1777"/>
    <cellStyle name="강조색2 23" xfId="1778"/>
    <cellStyle name="강조색2 24" xfId="1779"/>
    <cellStyle name="강조색2 25" xfId="1780"/>
    <cellStyle name="강조색2 3" xfId="1781"/>
    <cellStyle name="강조색2 3 10" xfId="1782"/>
    <cellStyle name="강조색2 3 2" xfId="1783"/>
    <cellStyle name="강조색2 3 3" xfId="1784"/>
    <cellStyle name="강조색2 3 4" xfId="1785"/>
    <cellStyle name="강조색2 3 5" xfId="1786"/>
    <cellStyle name="강조색2 3 6" xfId="1787"/>
    <cellStyle name="강조색2 3 7" xfId="1788"/>
    <cellStyle name="강조색2 3 8" xfId="1789"/>
    <cellStyle name="강조색2 3 9" xfId="1790"/>
    <cellStyle name="강조색2 4" xfId="1791"/>
    <cellStyle name="강조색2 4 2" xfId="1792"/>
    <cellStyle name="강조색2 4 3" xfId="1793"/>
    <cellStyle name="강조색2 4 4" xfId="1794"/>
    <cellStyle name="강조색2 4 5" xfId="1795"/>
    <cellStyle name="강조색2 4 6" xfId="1796"/>
    <cellStyle name="강조색2 4 7" xfId="1797"/>
    <cellStyle name="강조색2 4 8" xfId="1798"/>
    <cellStyle name="강조색2 5" xfId="1799"/>
    <cellStyle name="강조색2 5 2" xfId="1800"/>
    <cellStyle name="강조색2 5 3" xfId="1801"/>
    <cellStyle name="강조색2 5 4" xfId="1802"/>
    <cellStyle name="강조색2 5 5" xfId="1803"/>
    <cellStyle name="강조색2 5 6" xfId="1804"/>
    <cellStyle name="강조색2 5 7" xfId="1805"/>
    <cellStyle name="강조색2 5 8" xfId="1806"/>
    <cellStyle name="강조색2 6" xfId="1807"/>
    <cellStyle name="강조색2 6 2" xfId="1808"/>
    <cellStyle name="강조색2 6 3" xfId="1809"/>
    <cellStyle name="강조색2 6 4" xfId="1810"/>
    <cellStyle name="강조색2 6 5" xfId="1811"/>
    <cellStyle name="강조색2 6 6" xfId="1812"/>
    <cellStyle name="강조색2 6 7" xfId="1813"/>
    <cellStyle name="강조색2 6 8" xfId="1814"/>
    <cellStyle name="강조색2 7" xfId="1815"/>
    <cellStyle name="강조색2 7 2" xfId="1816"/>
    <cellStyle name="강조색2 8" xfId="1817"/>
    <cellStyle name="강조색2 8 2" xfId="1818"/>
    <cellStyle name="강조색2 9" xfId="1819"/>
    <cellStyle name="강조색2 9 2" xfId="1820"/>
    <cellStyle name="강조색3 10" xfId="1821"/>
    <cellStyle name="강조색3 10 2" xfId="1822"/>
    <cellStyle name="강조색3 11" xfId="1823"/>
    <cellStyle name="강조색3 11 2" xfId="1824"/>
    <cellStyle name="강조색3 12" xfId="1825"/>
    <cellStyle name="강조색3 13" xfId="1826"/>
    <cellStyle name="강조색3 14" xfId="1827"/>
    <cellStyle name="강조색3 15" xfId="1828"/>
    <cellStyle name="강조색3 16" xfId="1829"/>
    <cellStyle name="강조색3 17" xfId="1830"/>
    <cellStyle name="강조색3 18" xfId="1831"/>
    <cellStyle name="강조색3 19" xfId="1832"/>
    <cellStyle name="강조색3 2" xfId="1833"/>
    <cellStyle name="강조색3 2 10" xfId="1834"/>
    <cellStyle name="강조색3 2 2" xfId="1835"/>
    <cellStyle name="강조색3 2 2 2" xfId="1836"/>
    <cellStyle name="강조색3 2 2 3" xfId="1837"/>
    <cellStyle name="강조색3 2 3" xfId="1838"/>
    <cellStyle name="강조색3 2 4" xfId="1839"/>
    <cellStyle name="강조색3 2 5" xfId="1840"/>
    <cellStyle name="강조색3 2 6" xfId="1841"/>
    <cellStyle name="강조색3 2 7" xfId="1842"/>
    <cellStyle name="강조색3 2 8" xfId="1843"/>
    <cellStyle name="강조색3 2 9" xfId="1844"/>
    <cellStyle name="강조색3 20" xfId="1845"/>
    <cellStyle name="강조색3 21" xfId="1846"/>
    <cellStyle name="강조색3 22" xfId="1847"/>
    <cellStyle name="강조색3 23" xfId="1848"/>
    <cellStyle name="강조색3 24" xfId="1849"/>
    <cellStyle name="강조색3 25" xfId="1850"/>
    <cellStyle name="강조색3 3" xfId="1851"/>
    <cellStyle name="강조색3 3 10" xfId="1852"/>
    <cellStyle name="강조색3 3 2" xfId="1853"/>
    <cellStyle name="강조색3 3 3" xfId="1854"/>
    <cellStyle name="강조색3 3 4" xfId="1855"/>
    <cellStyle name="강조색3 3 5" xfId="1856"/>
    <cellStyle name="강조색3 3 6" xfId="1857"/>
    <cellStyle name="강조색3 3 7" xfId="1858"/>
    <cellStyle name="강조색3 3 8" xfId="1859"/>
    <cellStyle name="강조색3 3 9" xfId="1860"/>
    <cellStyle name="강조색3 4" xfId="1861"/>
    <cellStyle name="강조색3 4 2" xfId="1862"/>
    <cellStyle name="강조색3 4 3" xfId="1863"/>
    <cellStyle name="강조색3 4 4" xfId="1864"/>
    <cellStyle name="강조색3 4 5" xfId="1865"/>
    <cellStyle name="강조색3 4 6" xfId="1866"/>
    <cellStyle name="강조색3 4 7" xfId="1867"/>
    <cellStyle name="강조색3 4 8" xfId="1868"/>
    <cellStyle name="강조색3 5" xfId="1869"/>
    <cellStyle name="강조색3 5 2" xfId="1870"/>
    <cellStyle name="강조색3 5 3" xfId="1871"/>
    <cellStyle name="강조색3 5 4" xfId="1872"/>
    <cellStyle name="강조색3 5 5" xfId="1873"/>
    <cellStyle name="강조색3 5 6" xfId="1874"/>
    <cellStyle name="강조색3 5 7" xfId="1875"/>
    <cellStyle name="강조색3 5 8" xfId="1876"/>
    <cellStyle name="강조색3 6" xfId="1877"/>
    <cellStyle name="강조색3 6 2" xfId="1878"/>
    <cellStyle name="강조색3 6 3" xfId="1879"/>
    <cellStyle name="강조색3 6 4" xfId="1880"/>
    <cellStyle name="강조색3 6 5" xfId="1881"/>
    <cellStyle name="강조색3 6 6" xfId="1882"/>
    <cellStyle name="강조색3 6 7" xfId="1883"/>
    <cellStyle name="강조색3 6 8" xfId="1884"/>
    <cellStyle name="강조색3 7" xfId="1885"/>
    <cellStyle name="강조색3 7 2" xfId="1886"/>
    <cellStyle name="강조색3 8" xfId="1887"/>
    <cellStyle name="강조색3 8 2" xfId="1888"/>
    <cellStyle name="강조색3 9" xfId="1889"/>
    <cellStyle name="강조색3 9 2" xfId="1890"/>
    <cellStyle name="강조색4 10" xfId="1891"/>
    <cellStyle name="강조색4 10 2" xfId="1892"/>
    <cellStyle name="강조색4 11" xfId="1893"/>
    <cellStyle name="강조색4 11 2" xfId="1894"/>
    <cellStyle name="강조색4 12" xfId="1895"/>
    <cellStyle name="강조색4 13" xfId="1896"/>
    <cellStyle name="강조색4 14" xfId="1897"/>
    <cellStyle name="강조색4 15" xfId="1898"/>
    <cellStyle name="강조색4 16" xfId="1899"/>
    <cellStyle name="강조색4 17" xfId="1900"/>
    <cellStyle name="강조색4 18" xfId="1901"/>
    <cellStyle name="강조색4 19" xfId="1902"/>
    <cellStyle name="강조색4 2" xfId="1903"/>
    <cellStyle name="강조색4 2 10" xfId="1904"/>
    <cellStyle name="강조색4 2 2" xfId="1905"/>
    <cellStyle name="강조색4 2 2 2" xfId="1906"/>
    <cellStyle name="강조색4 2 2 3" xfId="1907"/>
    <cellStyle name="강조색4 2 3" xfId="1908"/>
    <cellStyle name="강조색4 2 4" xfId="1909"/>
    <cellStyle name="강조색4 2 5" xfId="1910"/>
    <cellStyle name="강조색4 2 6" xfId="1911"/>
    <cellStyle name="강조색4 2 7" xfId="1912"/>
    <cellStyle name="강조색4 2 8" xfId="1913"/>
    <cellStyle name="강조색4 2 9" xfId="1914"/>
    <cellStyle name="강조색4 20" xfId="1915"/>
    <cellStyle name="강조색4 21" xfId="1916"/>
    <cellStyle name="강조색4 22" xfId="1917"/>
    <cellStyle name="강조색4 23" xfId="1918"/>
    <cellStyle name="강조색4 24" xfId="1919"/>
    <cellStyle name="강조색4 25" xfId="1920"/>
    <cellStyle name="강조색4 3" xfId="1921"/>
    <cellStyle name="강조색4 3 10" xfId="1922"/>
    <cellStyle name="강조색4 3 2" xfId="1923"/>
    <cellStyle name="강조색4 3 3" xfId="1924"/>
    <cellStyle name="강조색4 3 4" xfId="1925"/>
    <cellStyle name="강조색4 3 5" xfId="1926"/>
    <cellStyle name="강조색4 3 6" xfId="1927"/>
    <cellStyle name="강조색4 3 7" xfId="1928"/>
    <cellStyle name="강조색4 3 8" xfId="1929"/>
    <cellStyle name="강조색4 3 9" xfId="1930"/>
    <cellStyle name="강조색4 4" xfId="1931"/>
    <cellStyle name="강조색4 4 2" xfId="1932"/>
    <cellStyle name="강조색4 4 3" xfId="1933"/>
    <cellStyle name="강조색4 4 4" xfId="1934"/>
    <cellStyle name="강조색4 4 5" xfId="1935"/>
    <cellStyle name="강조색4 4 6" xfId="1936"/>
    <cellStyle name="강조색4 4 7" xfId="1937"/>
    <cellStyle name="강조색4 4 8" xfId="1938"/>
    <cellStyle name="강조색4 5" xfId="1939"/>
    <cellStyle name="강조색4 5 2" xfId="1940"/>
    <cellStyle name="강조색4 5 3" xfId="1941"/>
    <cellStyle name="강조색4 5 4" xfId="1942"/>
    <cellStyle name="강조색4 5 5" xfId="1943"/>
    <cellStyle name="강조색4 5 6" xfId="1944"/>
    <cellStyle name="강조색4 5 7" xfId="1945"/>
    <cellStyle name="강조색4 5 8" xfId="1946"/>
    <cellStyle name="강조색4 6" xfId="1947"/>
    <cellStyle name="강조색4 6 2" xfId="1948"/>
    <cellStyle name="강조색4 6 3" xfId="1949"/>
    <cellStyle name="강조색4 6 4" xfId="1950"/>
    <cellStyle name="강조색4 6 5" xfId="1951"/>
    <cellStyle name="강조색4 6 6" xfId="1952"/>
    <cellStyle name="강조색4 6 7" xfId="1953"/>
    <cellStyle name="강조색4 6 8" xfId="1954"/>
    <cellStyle name="강조색4 7" xfId="1955"/>
    <cellStyle name="강조색4 7 2" xfId="1956"/>
    <cellStyle name="강조색4 8" xfId="1957"/>
    <cellStyle name="강조색4 8 2" xfId="1958"/>
    <cellStyle name="강조색4 9" xfId="1959"/>
    <cellStyle name="강조색4 9 2" xfId="1960"/>
    <cellStyle name="강조색5 10" xfId="1961"/>
    <cellStyle name="강조색5 10 2" xfId="1962"/>
    <cellStyle name="강조색5 11" xfId="1963"/>
    <cellStyle name="강조색5 11 2" xfId="1964"/>
    <cellStyle name="강조색5 12" xfId="1965"/>
    <cellStyle name="강조색5 13" xfId="1966"/>
    <cellStyle name="강조색5 14" xfId="1967"/>
    <cellStyle name="강조색5 15" xfId="1968"/>
    <cellStyle name="강조색5 16" xfId="1969"/>
    <cellStyle name="강조색5 17" xfId="1970"/>
    <cellStyle name="강조색5 18" xfId="1971"/>
    <cellStyle name="강조색5 19" xfId="1972"/>
    <cellStyle name="강조색5 2" xfId="1973"/>
    <cellStyle name="강조색5 2 10" xfId="1974"/>
    <cellStyle name="강조색5 2 2" xfId="1975"/>
    <cellStyle name="강조색5 2 2 2" xfId="1976"/>
    <cellStyle name="강조색5 2 2 3" xfId="1977"/>
    <cellStyle name="강조색5 2 3" xfId="1978"/>
    <cellStyle name="강조색5 2 4" xfId="1979"/>
    <cellStyle name="강조색5 2 5" xfId="1980"/>
    <cellStyle name="강조색5 2 6" xfId="1981"/>
    <cellStyle name="강조색5 2 7" xfId="1982"/>
    <cellStyle name="강조색5 2 8" xfId="1983"/>
    <cellStyle name="강조색5 2 9" xfId="1984"/>
    <cellStyle name="강조색5 20" xfId="1985"/>
    <cellStyle name="강조색5 21" xfId="1986"/>
    <cellStyle name="강조색5 22" xfId="1987"/>
    <cellStyle name="강조색5 23" xfId="1988"/>
    <cellStyle name="강조색5 24" xfId="1989"/>
    <cellStyle name="강조색5 25" xfId="1990"/>
    <cellStyle name="강조색5 3" xfId="1991"/>
    <cellStyle name="강조색5 3 10" xfId="1992"/>
    <cellStyle name="강조색5 3 2" xfId="1993"/>
    <cellStyle name="강조색5 3 3" xfId="1994"/>
    <cellStyle name="강조색5 3 4" xfId="1995"/>
    <cellStyle name="강조색5 3 5" xfId="1996"/>
    <cellStyle name="강조색5 3 6" xfId="1997"/>
    <cellStyle name="강조색5 3 7" xfId="1998"/>
    <cellStyle name="강조색5 3 8" xfId="1999"/>
    <cellStyle name="강조색5 3 9" xfId="2000"/>
    <cellStyle name="강조색5 4" xfId="2001"/>
    <cellStyle name="강조색5 4 2" xfId="2002"/>
    <cellStyle name="강조색5 4 3" xfId="2003"/>
    <cellStyle name="강조색5 4 4" xfId="2004"/>
    <cellStyle name="강조색5 4 5" xfId="2005"/>
    <cellStyle name="강조색5 4 6" xfId="2006"/>
    <cellStyle name="강조색5 4 7" xfId="2007"/>
    <cellStyle name="강조색5 4 8" xfId="2008"/>
    <cellStyle name="강조색5 5" xfId="2009"/>
    <cellStyle name="강조색5 5 2" xfId="2010"/>
    <cellStyle name="강조색5 5 3" xfId="2011"/>
    <cellStyle name="강조색5 5 4" xfId="2012"/>
    <cellStyle name="강조색5 5 5" xfId="2013"/>
    <cellStyle name="강조색5 5 6" xfId="2014"/>
    <cellStyle name="강조색5 5 7" xfId="2015"/>
    <cellStyle name="강조색5 5 8" xfId="2016"/>
    <cellStyle name="강조색5 6" xfId="2017"/>
    <cellStyle name="강조색5 6 2" xfId="2018"/>
    <cellStyle name="강조색5 6 3" xfId="2019"/>
    <cellStyle name="강조색5 6 4" xfId="2020"/>
    <cellStyle name="강조색5 6 5" xfId="2021"/>
    <cellStyle name="강조색5 6 6" xfId="2022"/>
    <cellStyle name="강조색5 6 7" xfId="2023"/>
    <cellStyle name="강조색5 6 8" xfId="2024"/>
    <cellStyle name="강조색5 7" xfId="2025"/>
    <cellStyle name="강조색5 7 2" xfId="2026"/>
    <cellStyle name="강조색5 8" xfId="2027"/>
    <cellStyle name="강조색5 8 2" xfId="2028"/>
    <cellStyle name="강조색5 9" xfId="2029"/>
    <cellStyle name="강조색5 9 2" xfId="2030"/>
    <cellStyle name="강조색6 10" xfId="2031"/>
    <cellStyle name="강조색6 10 2" xfId="2032"/>
    <cellStyle name="강조색6 11" xfId="2033"/>
    <cellStyle name="강조색6 11 2" xfId="2034"/>
    <cellStyle name="강조색6 12" xfId="2035"/>
    <cellStyle name="강조색6 13" xfId="2036"/>
    <cellStyle name="강조색6 14" xfId="2037"/>
    <cellStyle name="강조색6 15" xfId="2038"/>
    <cellStyle name="강조색6 16" xfId="2039"/>
    <cellStyle name="강조색6 17" xfId="2040"/>
    <cellStyle name="강조색6 18" xfId="2041"/>
    <cellStyle name="강조색6 19" xfId="2042"/>
    <cellStyle name="강조색6 2" xfId="2043"/>
    <cellStyle name="강조색6 2 10" xfId="2044"/>
    <cellStyle name="강조색6 2 2" xfId="2045"/>
    <cellStyle name="강조색6 2 2 2" xfId="2046"/>
    <cellStyle name="강조색6 2 2 3" xfId="2047"/>
    <cellStyle name="강조색6 2 3" xfId="2048"/>
    <cellStyle name="강조색6 2 4" xfId="2049"/>
    <cellStyle name="강조색6 2 5" xfId="2050"/>
    <cellStyle name="강조색6 2 6" xfId="2051"/>
    <cellStyle name="강조색6 2 7" xfId="2052"/>
    <cellStyle name="강조색6 2 8" xfId="2053"/>
    <cellStyle name="강조색6 2 9" xfId="2054"/>
    <cellStyle name="강조색6 20" xfId="2055"/>
    <cellStyle name="강조색6 21" xfId="2056"/>
    <cellStyle name="강조색6 22" xfId="2057"/>
    <cellStyle name="강조색6 23" xfId="2058"/>
    <cellStyle name="강조색6 24" xfId="2059"/>
    <cellStyle name="강조색6 25" xfId="2060"/>
    <cellStyle name="강조색6 3" xfId="2061"/>
    <cellStyle name="강조색6 3 10" xfId="2062"/>
    <cellStyle name="강조색6 3 2" xfId="2063"/>
    <cellStyle name="강조색6 3 3" xfId="2064"/>
    <cellStyle name="강조색6 3 4" xfId="2065"/>
    <cellStyle name="강조색6 3 5" xfId="2066"/>
    <cellStyle name="강조색6 3 6" xfId="2067"/>
    <cellStyle name="강조색6 3 7" xfId="2068"/>
    <cellStyle name="강조색6 3 8" xfId="2069"/>
    <cellStyle name="강조색6 3 9" xfId="2070"/>
    <cellStyle name="강조색6 4" xfId="2071"/>
    <cellStyle name="강조색6 4 2" xfId="2072"/>
    <cellStyle name="강조색6 4 3" xfId="2073"/>
    <cellStyle name="강조색6 4 4" xfId="2074"/>
    <cellStyle name="강조색6 4 5" xfId="2075"/>
    <cellStyle name="강조색6 4 6" xfId="2076"/>
    <cellStyle name="강조색6 4 7" xfId="2077"/>
    <cellStyle name="강조색6 4 8" xfId="2078"/>
    <cellStyle name="강조색6 5" xfId="2079"/>
    <cellStyle name="강조색6 5 2" xfId="2080"/>
    <cellStyle name="강조색6 5 3" xfId="2081"/>
    <cellStyle name="강조색6 5 4" xfId="2082"/>
    <cellStyle name="강조색6 5 5" xfId="2083"/>
    <cellStyle name="강조색6 5 6" xfId="2084"/>
    <cellStyle name="강조색6 5 7" xfId="2085"/>
    <cellStyle name="강조색6 5 8" xfId="2086"/>
    <cellStyle name="강조색6 6" xfId="2087"/>
    <cellStyle name="강조색6 6 2" xfId="2088"/>
    <cellStyle name="강조색6 6 3" xfId="2089"/>
    <cellStyle name="강조색6 6 4" xfId="2090"/>
    <cellStyle name="강조색6 6 5" xfId="2091"/>
    <cellStyle name="강조색6 6 6" xfId="2092"/>
    <cellStyle name="강조색6 6 7" xfId="2093"/>
    <cellStyle name="강조색6 6 8" xfId="2094"/>
    <cellStyle name="강조색6 7" xfId="2095"/>
    <cellStyle name="강조색6 7 2" xfId="2096"/>
    <cellStyle name="강조색6 8" xfId="2097"/>
    <cellStyle name="강조색6 8 2" xfId="2098"/>
    <cellStyle name="강조색6 9" xfId="2099"/>
    <cellStyle name="강조색6 9 2" xfId="2100"/>
    <cellStyle name="경고문 10" xfId="2101"/>
    <cellStyle name="경고문 10 2" xfId="2102"/>
    <cellStyle name="경고문 11" xfId="2103"/>
    <cellStyle name="경고문 11 2" xfId="2104"/>
    <cellStyle name="경고문 12" xfId="2105"/>
    <cellStyle name="경고문 13" xfId="2106"/>
    <cellStyle name="경고문 14" xfId="2107"/>
    <cellStyle name="경고문 15" xfId="2108"/>
    <cellStyle name="경고문 16" xfId="2109"/>
    <cellStyle name="경고문 17" xfId="2110"/>
    <cellStyle name="경고문 18" xfId="2111"/>
    <cellStyle name="경고문 19" xfId="2112"/>
    <cellStyle name="경고문 2" xfId="2113"/>
    <cellStyle name="경고문 2 10" xfId="2114"/>
    <cellStyle name="경고문 2 2" xfId="2115"/>
    <cellStyle name="경고문 2 2 2" xfId="2116"/>
    <cellStyle name="경고문 2 2 3" xfId="2117"/>
    <cellStyle name="경고문 2 3" xfId="2118"/>
    <cellStyle name="경고문 2 4" xfId="2119"/>
    <cellStyle name="경고문 2 5" xfId="2120"/>
    <cellStyle name="경고문 2 6" xfId="2121"/>
    <cellStyle name="경고문 2 7" xfId="2122"/>
    <cellStyle name="경고문 2 8" xfId="2123"/>
    <cellStyle name="경고문 2 9" xfId="2124"/>
    <cellStyle name="경고문 20" xfId="2125"/>
    <cellStyle name="경고문 21" xfId="2126"/>
    <cellStyle name="경고문 22" xfId="2127"/>
    <cellStyle name="경고문 23" xfId="2128"/>
    <cellStyle name="경고문 24" xfId="2129"/>
    <cellStyle name="경고문 25" xfId="2130"/>
    <cellStyle name="경고문 3" xfId="2131"/>
    <cellStyle name="경고문 3 10" xfId="2132"/>
    <cellStyle name="경고문 3 2" xfId="2133"/>
    <cellStyle name="경고문 3 3" xfId="2134"/>
    <cellStyle name="경고문 3 4" xfId="2135"/>
    <cellStyle name="경고문 3 5" xfId="2136"/>
    <cellStyle name="경고문 3 6" xfId="2137"/>
    <cellStyle name="경고문 3 7" xfId="2138"/>
    <cellStyle name="경고문 3 8" xfId="2139"/>
    <cellStyle name="경고문 3 9" xfId="2140"/>
    <cellStyle name="경고문 4" xfId="2141"/>
    <cellStyle name="경고문 4 2" xfId="2142"/>
    <cellStyle name="경고문 4 3" xfId="2143"/>
    <cellStyle name="경고문 4 4" xfId="2144"/>
    <cellStyle name="경고문 4 5" xfId="2145"/>
    <cellStyle name="경고문 4 6" xfId="2146"/>
    <cellStyle name="경고문 4 7" xfId="2147"/>
    <cellStyle name="경고문 4 8" xfId="2148"/>
    <cellStyle name="경고문 5" xfId="2149"/>
    <cellStyle name="경고문 5 2" xfId="2150"/>
    <cellStyle name="경고문 5 3" xfId="2151"/>
    <cellStyle name="경고문 5 4" xfId="2152"/>
    <cellStyle name="경고문 5 5" xfId="2153"/>
    <cellStyle name="경고문 5 6" xfId="2154"/>
    <cellStyle name="경고문 5 7" xfId="2155"/>
    <cellStyle name="경고문 5 8" xfId="2156"/>
    <cellStyle name="경고문 6" xfId="2157"/>
    <cellStyle name="경고문 6 2" xfId="2158"/>
    <cellStyle name="경고문 6 3" xfId="2159"/>
    <cellStyle name="경고문 6 4" xfId="2160"/>
    <cellStyle name="경고문 6 5" xfId="2161"/>
    <cellStyle name="경고문 6 6" xfId="2162"/>
    <cellStyle name="경고문 6 7" xfId="2163"/>
    <cellStyle name="경고문 6 8" xfId="2164"/>
    <cellStyle name="경고문 7" xfId="2165"/>
    <cellStyle name="경고문 7 2" xfId="2166"/>
    <cellStyle name="경고문 8" xfId="2167"/>
    <cellStyle name="경고문 8 2" xfId="2168"/>
    <cellStyle name="경고문 9" xfId="2169"/>
    <cellStyle name="경고문 9 2" xfId="2170"/>
    <cellStyle name="계산 10" xfId="2171"/>
    <cellStyle name="계산 10 2" xfId="2172"/>
    <cellStyle name="계산 11" xfId="2173"/>
    <cellStyle name="계산 11 2" xfId="2174"/>
    <cellStyle name="계산 12" xfId="2175"/>
    <cellStyle name="계산 13" xfId="2176"/>
    <cellStyle name="계산 14" xfId="2177"/>
    <cellStyle name="계산 15" xfId="2178"/>
    <cellStyle name="계산 16" xfId="2179"/>
    <cellStyle name="계산 17" xfId="2180"/>
    <cellStyle name="계산 18" xfId="2181"/>
    <cellStyle name="계산 19" xfId="2182"/>
    <cellStyle name="계산 2" xfId="2183"/>
    <cellStyle name="계산 2 10" xfId="2184"/>
    <cellStyle name="계산 2 2" xfId="2185"/>
    <cellStyle name="계산 2 2 2" xfId="2186"/>
    <cellStyle name="계산 2 2 3" xfId="2187"/>
    <cellStyle name="계산 2 3" xfId="2188"/>
    <cellStyle name="계산 2 4" xfId="2189"/>
    <cellStyle name="계산 2 5" xfId="2190"/>
    <cellStyle name="계산 2 6" xfId="2191"/>
    <cellStyle name="계산 2 7" xfId="2192"/>
    <cellStyle name="계산 2 8" xfId="2193"/>
    <cellStyle name="계산 2 9" xfId="2194"/>
    <cellStyle name="계산 20" xfId="2195"/>
    <cellStyle name="계산 21" xfId="2196"/>
    <cellStyle name="계산 22" xfId="2197"/>
    <cellStyle name="계산 23" xfId="2198"/>
    <cellStyle name="계산 24" xfId="2199"/>
    <cellStyle name="계산 25" xfId="2200"/>
    <cellStyle name="계산 3" xfId="2201"/>
    <cellStyle name="계산 3 10" xfId="2202"/>
    <cellStyle name="계산 3 2" xfId="2203"/>
    <cellStyle name="계산 3 3" xfId="2204"/>
    <cellStyle name="계산 3 4" xfId="2205"/>
    <cellStyle name="계산 3 5" xfId="2206"/>
    <cellStyle name="계산 3 6" xfId="2207"/>
    <cellStyle name="계산 3 7" xfId="2208"/>
    <cellStyle name="계산 3 8" xfId="2209"/>
    <cellStyle name="계산 3 9" xfId="2210"/>
    <cellStyle name="계산 4" xfId="2211"/>
    <cellStyle name="계산 4 2" xfId="2212"/>
    <cellStyle name="계산 4 3" xfId="2213"/>
    <cellStyle name="계산 4 4" xfId="2214"/>
    <cellStyle name="계산 4 5" xfId="2215"/>
    <cellStyle name="계산 4 6" xfId="2216"/>
    <cellStyle name="계산 4 7" xfId="2217"/>
    <cellStyle name="계산 4 8" xfId="2218"/>
    <cellStyle name="계산 5" xfId="2219"/>
    <cellStyle name="계산 5 2" xfId="2220"/>
    <cellStyle name="계산 5 3" xfId="2221"/>
    <cellStyle name="계산 5 4" xfId="2222"/>
    <cellStyle name="계산 5 5" xfId="2223"/>
    <cellStyle name="계산 5 6" xfId="2224"/>
    <cellStyle name="계산 5 7" xfId="2225"/>
    <cellStyle name="계산 5 8" xfId="2226"/>
    <cellStyle name="계산 6" xfId="2227"/>
    <cellStyle name="계산 6 2" xfId="2228"/>
    <cellStyle name="계산 6 3" xfId="2229"/>
    <cellStyle name="계산 6 4" xfId="2230"/>
    <cellStyle name="계산 6 5" xfId="2231"/>
    <cellStyle name="계산 6 6" xfId="2232"/>
    <cellStyle name="계산 6 7" xfId="2233"/>
    <cellStyle name="계산 6 8" xfId="2234"/>
    <cellStyle name="계산 7" xfId="2235"/>
    <cellStyle name="계산 7 2" xfId="2236"/>
    <cellStyle name="계산 8" xfId="2237"/>
    <cellStyle name="계산 8 2" xfId="2238"/>
    <cellStyle name="계산 9" xfId="2239"/>
    <cellStyle name="계산 9 2" xfId="2240"/>
    <cellStyle name="고정소숫점" xfId="2241"/>
    <cellStyle name="고정출력1" xfId="2242"/>
    <cellStyle name="고정출력2" xfId="2243"/>
    <cellStyle name="공백" xfId="2244"/>
    <cellStyle name="공백1" xfId="2245"/>
    <cellStyle name="공백1수" xfId="2246"/>
    <cellStyle name="과정별배정" xfId="2247"/>
    <cellStyle name="나쁨 10" xfId="2248"/>
    <cellStyle name="나쁨 10 2" xfId="2249"/>
    <cellStyle name="나쁨 11" xfId="2250"/>
    <cellStyle name="나쁨 11 2" xfId="2251"/>
    <cellStyle name="나쁨 12" xfId="2252"/>
    <cellStyle name="나쁨 13" xfId="2253"/>
    <cellStyle name="나쁨 14" xfId="2254"/>
    <cellStyle name="나쁨 15" xfId="2255"/>
    <cellStyle name="나쁨 16" xfId="2256"/>
    <cellStyle name="나쁨 17" xfId="2257"/>
    <cellStyle name="나쁨 18" xfId="2258"/>
    <cellStyle name="나쁨 19" xfId="2259"/>
    <cellStyle name="나쁨 2" xfId="2260"/>
    <cellStyle name="나쁨 2 10" xfId="2261"/>
    <cellStyle name="나쁨 2 2" xfId="2262"/>
    <cellStyle name="나쁨 2 2 2" xfId="2263"/>
    <cellStyle name="나쁨 2 2 3" xfId="2264"/>
    <cellStyle name="나쁨 2 3" xfId="2265"/>
    <cellStyle name="나쁨 2 4" xfId="2266"/>
    <cellStyle name="나쁨 2 5" xfId="2267"/>
    <cellStyle name="나쁨 2 6" xfId="2268"/>
    <cellStyle name="나쁨 2 7" xfId="2269"/>
    <cellStyle name="나쁨 2 8" xfId="2270"/>
    <cellStyle name="나쁨 2 9" xfId="2271"/>
    <cellStyle name="나쁨 20" xfId="2272"/>
    <cellStyle name="나쁨 21" xfId="2273"/>
    <cellStyle name="나쁨 22" xfId="2274"/>
    <cellStyle name="나쁨 23" xfId="2275"/>
    <cellStyle name="나쁨 24" xfId="2276"/>
    <cellStyle name="나쁨 25" xfId="2277"/>
    <cellStyle name="나쁨 3" xfId="2278"/>
    <cellStyle name="나쁨 3 10" xfId="2279"/>
    <cellStyle name="나쁨 3 2" xfId="2280"/>
    <cellStyle name="나쁨 3 3" xfId="2281"/>
    <cellStyle name="나쁨 3 4" xfId="2282"/>
    <cellStyle name="나쁨 3 5" xfId="2283"/>
    <cellStyle name="나쁨 3 6" xfId="2284"/>
    <cellStyle name="나쁨 3 7" xfId="2285"/>
    <cellStyle name="나쁨 3 8" xfId="2286"/>
    <cellStyle name="나쁨 3 9" xfId="2287"/>
    <cellStyle name="나쁨 4" xfId="2288"/>
    <cellStyle name="나쁨 4 2" xfId="2289"/>
    <cellStyle name="나쁨 4 3" xfId="2290"/>
    <cellStyle name="나쁨 4 4" xfId="2291"/>
    <cellStyle name="나쁨 4 5" xfId="2292"/>
    <cellStyle name="나쁨 4 6" xfId="2293"/>
    <cellStyle name="나쁨 4 7" xfId="2294"/>
    <cellStyle name="나쁨 4 8" xfId="2295"/>
    <cellStyle name="나쁨 5" xfId="2296"/>
    <cellStyle name="나쁨 5 2" xfId="2297"/>
    <cellStyle name="나쁨 5 3" xfId="2298"/>
    <cellStyle name="나쁨 5 4" xfId="2299"/>
    <cellStyle name="나쁨 5 5" xfId="2300"/>
    <cellStyle name="나쁨 5 6" xfId="2301"/>
    <cellStyle name="나쁨 5 7" xfId="2302"/>
    <cellStyle name="나쁨 5 8" xfId="2303"/>
    <cellStyle name="나쁨 6" xfId="2304"/>
    <cellStyle name="나쁨 6 2" xfId="2305"/>
    <cellStyle name="나쁨 6 3" xfId="2306"/>
    <cellStyle name="나쁨 6 4" xfId="2307"/>
    <cellStyle name="나쁨 6 5" xfId="2308"/>
    <cellStyle name="나쁨 6 6" xfId="2309"/>
    <cellStyle name="나쁨 6 7" xfId="2310"/>
    <cellStyle name="나쁨 6 8" xfId="2311"/>
    <cellStyle name="나쁨 7" xfId="2312"/>
    <cellStyle name="나쁨 7 2" xfId="2313"/>
    <cellStyle name="나쁨 8" xfId="2314"/>
    <cellStyle name="나쁨 8 2" xfId="2315"/>
    <cellStyle name="나쁨 9" xfId="2316"/>
    <cellStyle name="나쁨 9 2" xfId="2317"/>
    <cellStyle name="날짜" xfId="2318"/>
    <cellStyle name="년도" xfId="2319"/>
    <cellStyle name="단위" xfId="2320"/>
    <cellStyle name="뒤에 오는 하이퍼링크_금호보령" xfId="2321"/>
    <cellStyle name="똿뗦먛귟 [0.00]_PRODUCT DETAIL Q1" xfId="2322"/>
    <cellStyle name="똿뗦먛귟_PRODUCT DETAIL Q1" xfId="2323"/>
    <cellStyle name="메모 10" xfId="2324"/>
    <cellStyle name="메모 10 2" xfId="2325"/>
    <cellStyle name="메모 11" xfId="2326"/>
    <cellStyle name="메모 11 2" xfId="2327"/>
    <cellStyle name="메모 12" xfId="2328"/>
    <cellStyle name="메모 13" xfId="2329"/>
    <cellStyle name="메모 14" xfId="2330"/>
    <cellStyle name="메모 15" xfId="2331"/>
    <cellStyle name="메모 16" xfId="2332"/>
    <cellStyle name="메모 17" xfId="2333"/>
    <cellStyle name="메모 18" xfId="2334"/>
    <cellStyle name="메모 19" xfId="2335"/>
    <cellStyle name="메모 2" xfId="2336"/>
    <cellStyle name="메모 2 10" xfId="2337"/>
    <cellStyle name="메모 2 2" xfId="2338"/>
    <cellStyle name="메모 2 2 2" xfId="2339"/>
    <cellStyle name="메모 2 3" xfId="2340"/>
    <cellStyle name="메모 2 4" xfId="2341"/>
    <cellStyle name="메모 2 5" xfId="2342"/>
    <cellStyle name="메모 2 6" xfId="2343"/>
    <cellStyle name="메모 2 7" xfId="2344"/>
    <cellStyle name="메모 2 8" xfId="2345"/>
    <cellStyle name="메모 2 9" xfId="2346"/>
    <cellStyle name="메모 20" xfId="2347"/>
    <cellStyle name="메모 21" xfId="2348"/>
    <cellStyle name="메모 22" xfId="2349"/>
    <cellStyle name="메모 23" xfId="2350"/>
    <cellStyle name="메모 24" xfId="2351"/>
    <cellStyle name="메모 25" xfId="2352"/>
    <cellStyle name="메모 3" xfId="2353"/>
    <cellStyle name="메모 3 10" xfId="2354"/>
    <cellStyle name="메모 3 2" xfId="2355"/>
    <cellStyle name="메모 3 3" xfId="2356"/>
    <cellStyle name="메모 3 4" xfId="2357"/>
    <cellStyle name="메모 3 5" xfId="2358"/>
    <cellStyle name="메모 3 6" xfId="2359"/>
    <cellStyle name="메모 3 7" xfId="2360"/>
    <cellStyle name="메모 3 8" xfId="2361"/>
    <cellStyle name="메모 3 9" xfId="2362"/>
    <cellStyle name="메모 4" xfId="2363"/>
    <cellStyle name="메모 4 2" xfId="2364"/>
    <cellStyle name="메모 4 3" xfId="2365"/>
    <cellStyle name="메모 4 4" xfId="2366"/>
    <cellStyle name="메모 4 5" xfId="2367"/>
    <cellStyle name="메모 4 6" xfId="2368"/>
    <cellStyle name="메모 4 7" xfId="2369"/>
    <cellStyle name="메모 4 8" xfId="2370"/>
    <cellStyle name="메모 5" xfId="2371"/>
    <cellStyle name="메모 5 2" xfId="2372"/>
    <cellStyle name="메모 5 3" xfId="2373"/>
    <cellStyle name="메모 5 4" xfId="2374"/>
    <cellStyle name="메모 5 5" xfId="2375"/>
    <cellStyle name="메모 5 6" xfId="2376"/>
    <cellStyle name="메모 5 7" xfId="2377"/>
    <cellStyle name="메모 5 8" xfId="2378"/>
    <cellStyle name="메모 6" xfId="2379"/>
    <cellStyle name="메모 6 2" xfId="2380"/>
    <cellStyle name="메모 6 3" xfId="2381"/>
    <cellStyle name="메모 6 4" xfId="2382"/>
    <cellStyle name="메모 6 5" xfId="2383"/>
    <cellStyle name="메모 6 6" xfId="2384"/>
    <cellStyle name="메모 6 7" xfId="2385"/>
    <cellStyle name="메모 6 8" xfId="2386"/>
    <cellStyle name="메모 7" xfId="2387"/>
    <cellStyle name="메모 7 2" xfId="2388"/>
    <cellStyle name="메모 8" xfId="2389"/>
    <cellStyle name="메모 8 2" xfId="2390"/>
    <cellStyle name="메모 9" xfId="2391"/>
    <cellStyle name="메모 9 2" xfId="2392"/>
    <cellStyle name="믅됞 [0.00]_PRODUCT DETAIL Q1" xfId="2393"/>
    <cellStyle name="믅됞_PRODUCT DETAIL Q1" xfId="2394"/>
    <cellStyle name="백분율" xfId="1" builtinId="5"/>
    <cellStyle name="백분율 [0]" xfId="2395"/>
    <cellStyle name="백분율 [2]" xfId="2396"/>
    <cellStyle name="백분율 11" xfId="2397"/>
    <cellStyle name="백분율 2" xfId="14"/>
    <cellStyle name="백분율 2 2" xfId="2398"/>
    <cellStyle name="백분율 2 2 2" xfId="2399"/>
    <cellStyle name="백분율 2 2 3" xfId="2400"/>
    <cellStyle name="백분율 2 2 3 2" xfId="2401"/>
    <cellStyle name="백분율 2 2 3 2 2" xfId="2402"/>
    <cellStyle name="백분율 2 2 3 2 2 2" xfId="2403"/>
    <cellStyle name="백분율 2 2 3 2 2 2 2" xfId="2404"/>
    <cellStyle name="백분율 2 2 3 2 2 2 3" xfId="2405"/>
    <cellStyle name="백분율 2 2 3 2 2 3" xfId="2406"/>
    <cellStyle name="백분율 2 2 3 2 2 4" xfId="2407"/>
    <cellStyle name="백분율 2 2 3 2 2 5" xfId="2408"/>
    <cellStyle name="백분율 2 2 3 2 3" xfId="2409"/>
    <cellStyle name="백분율 2 2 3 2 3 2" xfId="2410"/>
    <cellStyle name="백분율 2 2 3 2 3 3" xfId="2411"/>
    <cellStyle name="백분율 2 2 3 2 4" xfId="2412"/>
    <cellStyle name="백분율 2 2 3 2 5" xfId="2413"/>
    <cellStyle name="백분율 2 2 3 2 6" xfId="2414"/>
    <cellStyle name="백분율 2 2 3 3" xfId="2415"/>
    <cellStyle name="백분율 2 2 3 3 2" xfId="2416"/>
    <cellStyle name="백분율 2 2 3 3 2 2" xfId="2417"/>
    <cellStyle name="백분율 2 2 3 3 2 3" xfId="2418"/>
    <cellStyle name="백분율 2 2 3 3 3" xfId="2419"/>
    <cellStyle name="백분율 2 2 3 3 4" xfId="2420"/>
    <cellStyle name="백분율 2 2 3 3 5" xfId="2421"/>
    <cellStyle name="백분율 2 2 3 4" xfId="2422"/>
    <cellStyle name="백분율 2 2 3 4 2" xfId="2423"/>
    <cellStyle name="백분율 2 2 3 4 3" xfId="2424"/>
    <cellStyle name="백분율 2 2 3 5" xfId="2425"/>
    <cellStyle name="백분율 2 2 3 6" xfId="2426"/>
    <cellStyle name="백분율 2 2 3 7" xfId="2427"/>
    <cellStyle name="백분율 2 2 4" xfId="2428"/>
    <cellStyle name="백분율 2 3" xfId="10"/>
    <cellStyle name="백분율 2 3 2" xfId="2429"/>
    <cellStyle name="백분율 2 3 2 2" xfId="2430"/>
    <cellStyle name="백분율 2 3 2 2 2" xfId="2431"/>
    <cellStyle name="백분율 2 3 2 2 2 2" xfId="2432"/>
    <cellStyle name="백분율 2 3 2 2 2 2 2" xfId="2433"/>
    <cellStyle name="백분율 2 3 2 2 2 2 3" xfId="2434"/>
    <cellStyle name="백분율 2 3 2 2 2 3" xfId="2435"/>
    <cellStyle name="백분율 2 3 2 2 2 4" xfId="2436"/>
    <cellStyle name="백분율 2 3 2 2 2 5" xfId="2437"/>
    <cellStyle name="백분율 2 3 2 2 3" xfId="2438"/>
    <cellStyle name="백분율 2 3 2 2 3 2" xfId="2439"/>
    <cellStyle name="백분율 2 3 2 2 3 3" xfId="2440"/>
    <cellStyle name="백분율 2 3 2 2 4" xfId="2441"/>
    <cellStyle name="백분율 2 3 2 2 5" xfId="2442"/>
    <cellStyle name="백분율 2 3 2 2 6" xfId="2443"/>
    <cellStyle name="백분율 2 3 2 3" xfId="2444"/>
    <cellStyle name="백분율 2 3 2 3 2" xfId="2445"/>
    <cellStyle name="백분율 2 3 2 3 2 2" xfId="2446"/>
    <cellStyle name="백분율 2 3 2 3 2 3" xfId="2447"/>
    <cellStyle name="백분율 2 3 2 3 3" xfId="2448"/>
    <cellStyle name="백분율 2 3 2 3 4" xfId="2449"/>
    <cellStyle name="백분율 2 3 2 3 5" xfId="2450"/>
    <cellStyle name="백분율 2 3 2 4" xfId="2451"/>
    <cellStyle name="백분율 2 3 2 4 2" xfId="2452"/>
    <cellStyle name="백분율 2 3 2 4 3" xfId="2453"/>
    <cellStyle name="백분율 2 3 2 5" xfId="2454"/>
    <cellStyle name="백분율 2 3 2 6" xfId="2455"/>
    <cellStyle name="백분율 2 3 2 7" xfId="2456"/>
    <cellStyle name="백분율 3" xfId="2457"/>
    <cellStyle name="백분율 3 2" xfId="2458"/>
    <cellStyle name="백분율 3 2 2" xfId="2459"/>
    <cellStyle name="백분율 3 2 2 2" xfId="2460"/>
    <cellStyle name="백분율 3 2 2 2 2" xfId="2461"/>
    <cellStyle name="백분율 3 2 2 2 2 2" xfId="2462"/>
    <cellStyle name="백분율 3 2 2 2 2 3" xfId="2463"/>
    <cellStyle name="백분율 3 2 2 2 3" xfId="2464"/>
    <cellStyle name="백분율 3 2 2 2 4" xfId="2465"/>
    <cellStyle name="백분율 3 2 2 2 5" xfId="2466"/>
    <cellStyle name="백분율 3 2 2 3" xfId="2467"/>
    <cellStyle name="백분율 3 2 2 3 2" xfId="2468"/>
    <cellStyle name="백분율 3 2 2 3 3" xfId="2469"/>
    <cellStyle name="백분율 3 2 2 4" xfId="2470"/>
    <cellStyle name="백분율 3 2 2 5" xfId="2471"/>
    <cellStyle name="백분율 3 2 2 6" xfId="2472"/>
    <cellStyle name="백분율 3 2 3" xfId="2473"/>
    <cellStyle name="백분율 3 2 3 2" xfId="2474"/>
    <cellStyle name="백분율 3 2 3 2 2" xfId="2475"/>
    <cellStyle name="백분율 3 2 3 2 3" xfId="2476"/>
    <cellStyle name="백분율 3 2 3 3" xfId="2477"/>
    <cellStyle name="백분율 3 2 3 4" xfId="2478"/>
    <cellStyle name="백분율 3 2 3 5" xfId="2479"/>
    <cellStyle name="백분율 3 2 4" xfId="2480"/>
    <cellStyle name="백분율 3 2 4 2" xfId="2481"/>
    <cellStyle name="백분율 3 2 4 3" xfId="2482"/>
    <cellStyle name="백분율 3 2 5" xfId="2483"/>
    <cellStyle name="백분율 3 2 6" xfId="2484"/>
    <cellStyle name="백분율 3 2 7" xfId="2485"/>
    <cellStyle name="백분율 3 3" xfId="2486"/>
    <cellStyle name="백분율 3 3 2" xfId="2487"/>
    <cellStyle name="백분율 3 3 2 2" xfId="2488"/>
    <cellStyle name="백분율 3 3 2 2 2" xfId="2489"/>
    <cellStyle name="백분율 3 3 2 2 2 2" xfId="2490"/>
    <cellStyle name="백분율 3 3 2 2 2 3" xfId="2491"/>
    <cellStyle name="백분율 3 3 2 2 3" xfId="2492"/>
    <cellStyle name="백분율 3 3 2 2 4" xfId="2493"/>
    <cellStyle name="백분율 3 3 2 2 5" xfId="2494"/>
    <cellStyle name="백분율 3 3 2 3" xfId="2495"/>
    <cellStyle name="백분율 3 3 2 3 2" xfId="2496"/>
    <cellStyle name="백분율 3 3 2 3 3" xfId="2497"/>
    <cellStyle name="백분율 3 3 2 4" xfId="2498"/>
    <cellStyle name="백분율 3 3 2 5" xfId="2499"/>
    <cellStyle name="백분율 3 3 2 6" xfId="2500"/>
    <cellStyle name="백분율 3 3 3" xfId="2501"/>
    <cellStyle name="백분율 3 3 3 2" xfId="2502"/>
    <cellStyle name="백분율 3 3 3 2 2" xfId="2503"/>
    <cellStyle name="백분율 3 3 3 2 3" xfId="2504"/>
    <cellStyle name="백분율 3 3 3 3" xfId="2505"/>
    <cellStyle name="백분율 3 3 3 4" xfId="2506"/>
    <cellStyle name="백분율 3 3 3 5" xfId="2507"/>
    <cellStyle name="백분율 3 3 4" xfId="2508"/>
    <cellStyle name="백분율 3 3 4 2" xfId="2509"/>
    <cellStyle name="백분율 3 3 4 3" xfId="2510"/>
    <cellStyle name="백분율 3 3 5" xfId="2511"/>
    <cellStyle name="백분율 3 3 6" xfId="2512"/>
    <cellStyle name="백분율 3 3 7" xfId="2513"/>
    <cellStyle name="백분율 3 4" xfId="2514"/>
    <cellStyle name="백분율 3 4 2" xfId="2515"/>
    <cellStyle name="백분율 3 4 2 2" xfId="2516"/>
    <cellStyle name="백분율 3 4 2 2 2" xfId="2517"/>
    <cellStyle name="백분율 3 4 2 2 2 2" xfId="2518"/>
    <cellStyle name="백분율 3 4 2 2 2 3" xfId="2519"/>
    <cellStyle name="백분율 3 4 2 2 3" xfId="2520"/>
    <cellStyle name="백분율 3 4 2 2 4" xfId="2521"/>
    <cellStyle name="백분율 3 4 2 2 5" xfId="2522"/>
    <cellStyle name="백분율 3 4 2 3" xfId="2523"/>
    <cellStyle name="백분율 3 4 2 3 2" xfId="2524"/>
    <cellStyle name="백분율 3 4 2 3 3" xfId="2525"/>
    <cellStyle name="백분율 3 4 2 4" xfId="2526"/>
    <cellStyle name="백분율 3 4 2 5" xfId="2527"/>
    <cellStyle name="백분율 3 4 2 6" xfId="2528"/>
    <cellStyle name="백분율 3 4 3" xfId="2529"/>
    <cellStyle name="백분율 3 4 3 2" xfId="2530"/>
    <cellStyle name="백분율 3 4 3 2 2" xfId="2531"/>
    <cellStyle name="백분율 3 4 3 2 3" xfId="2532"/>
    <cellStyle name="백분율 3 4 3 3" xfId="2533"/>
    <cellStyle name="백분율 3 4 3 4" xfId="2534"/>
    <cellStyle name="백분율 3 4 3 5" xfId="2535"/>
    <cellStyle name="백분율 3 4 4" xfId="2536"/>
    <cellStyle name="백분율 3 4 4 2" xfId="2537"/>
    <cellStyle name="백분율 3 4 4 3" xfId="2538"/>
    <cellStyle name="백분율 3 4 5" xfId="2539"/>
    <cellStyle name="백분율 3 4 6" xfId="2540"/>
    <cellStyle name="백분율 3 4 7" xfId="2541"/>
    <cellStyle name="백분율 4" xfId="2542"/>
    <cellStyle name="백분율 4 2" xfId="2543"/>
    <cellStyle name="백분율 4 2 2" xfId="2544"/>
    <cellStyle name="백분율 4 2 2 2" xfId="2545"/>
    <cellStyle name="백분율 4 2 2 2 2" xfId="2546"/>
    <cellStyle name="백분율 4 2 2 2 2 2" xfId="2547"/>
    <cellStyle name="백분율 4 2 2 2 2 3" xfId="2548"/>
    <cellStyle name="백분율 4 2 2 2 3" xfId="2549"/>
    <cellStyle name="백분율 4 2 2 2 4" xfId="2550"/>
    <cellStyle name="백분율 4 2 2 2 5" xfId="2551"/>
    <cellStyle name="백분율 4 2 2 3" xfId="2552"/>
    <cellStyle name="백분율 4 2 2 3 2" xfId="2553"/>
    <cellStyle name="백분율 4 2 2 3 3" xfId="2554"/>
    <cellStyle name="백분율 4 2 2 4" xfId="2555"/>
    <cellStyle name="백분율 4 2 2 5" xfId="2556"/>
    <cellStyle name="백분율 4 2 2 6" xfId="2557"/>
    <cellStyle name="백분율 4 2 3" xfId="2558"/>
    <cellStyle name="백분율 4 2 3 2" xfId="2559"/>
    <cellStyle name="백분율 4 2 3 2 2" xfId="2560"/>
    <cellStyle name="백분율 4 2 3 2 3" xfId="2561"/>
    <cellStyle name="백분율 4 2 3 3" xfId="2562"/>
    <cellStyle name="백분율 4 2 3 4" xfId="2563"/>
    <cellStyle name="백분율 4 2 3 5" xfId="2564"/>
    <cellStyle name="백분율 4 2 4" xfId="2565"/>
    <cellStyle name="백분율 4 2 4 2" xfId="2566"/>
    <cellStyle name="백분율 4 2 4 3" xfId="2567"/>
    <cellStyle name="백분율 4 2 5" xfId="2568"/>
    <cellStyle name="백분율 4 2 6" xfId="2569"/>
    <cellStyle name="백분율 4 2 7" xfId="2570"/>
    <cellStyle name="백분율 4 3" xfId="2571"/>
    <cellStyle name="백분율 4 3 2" xfId="2572"/>
    <cellStyle name="백분율 4 3 2 2" xfId="2573"/>
    <cellStyle name="백분율 4 3 2 2 2" xfId="2574"/>
    <cellStyle name="백분율 4 3 2 2 2 2" xfId="2575"/>
    <cellStyle name="백분율 4 3 2 2 2 3" xfId="2576"/>
    <cellStyle name="백분율 4 3 2 2 3" xfId="2577"/>
    <cellStyle name="백분율 4 3 2 2 4" xfId="2578"/>
    <cellStyle name="백분율 4 3 2 2 5" xfId="2579"/>
    <cellStyle name="백분율 4 3 2 3" xfId="2580"/>
    <cellStyle name="백분율 4 3 2 3 2" xfId="2581"/>
    <cellStyle name="백분율 4 3 2 3 3" xfId="2582"/>
    <cellStyle name="백분율 4 3 2 4" xfId="2583"/>
    <cellStyle name="백분율 4 3 2 5" xfId="2584"/>
    <cellStyle name="백분율 4 3 2 6" xfId="2585"/>
    <cellStyle name="백분율 4 3 3" xfId="2586"/>
    <cellStyle name="백분율 4 3 3 2" xfId="2587"/>
    <cellStyle name="백분율 4 3 3 2 2" xfId="2588"/>
    <cellStyle name="백분율 4 3 3 2 3" xfId="2589"/>
    <cellStyle name="백분율 4 3 3 3" xfId="2590"/>
    <cellStyle name="백분율 4 3 3 4" xfId="2591"/>
    <cellStyle name="백분율 4 3 3 5" xfId="2592"/>
    <cellStyle name="백분율 4 3 4" xfId="2593"/>
    <cellStyle name="백분율 4 3 4 2" xfId="2594"/>
    <cellStyle name="백분율 4 3 4 3" xfId="2595"/>
    <cellStyle name="백분율 4 3 5" xfId="2596"/>
    <cellStyle name="백분율 4 3 6" xfId="2597"/>
    <cellStyle name="백분율 4 3 7" xfId="2598"/>
    <cellStyle name="백분율 4 4" xfId="2599"/>
    <cellStyle name="백분율 4 4 2" xfId="2600"/>
    <cellStyle name="백분율 4 4 2 2" xfId="2601"/>
    <cellStyle name="백분율 4 4 2 2 2" xfId="2602"/>
    <cellStyle name="백분율 4 4 2 2 3" xfId="2603"/>
    <cellStyle name="백분율 4 4 2 3" xfId="2604"/>
    <cellStyle name="백분율 4 4 2 4" xfId="2605"/>
    <cellStyle name="백분율 4 4 2 5" xfId="2606"/>
    <cellStyle name="백분율 4 4 3" xfId="2607"/>
    <cellStyle name="백분율 4 4 3 2" xfId="2608"/>
    <cellStyle name="백분율 4 4 3 3" xfId="2609"/>
    <cellStyle name="백분율 4 4 4" xfId="2610"/>
    <cellStyle name="백분율 4 4 5" xfId="2611"/>
    <cellStyle name="백분율 4 4 6" xfId="2612"/>
    <cellStyle name="백분율 4 5" xfId="2613"/>
    <cellStyle name="백분율 4 5 2" xfId="2614"/>
    <cellStyle name="백분율 4 5 2 2" xfId="2615"/>
    <cellStyle name="백분율 4 5 2 3" xfId="2616"/>
    <cellStyle name="백분율 4 5 3" xfId="2617"/>
    <cellStyle name="백분율 4 5 4" xfId="2618"/>
    <cellStyle name="백분율 4 5 5" xfId="2619"/>
    <cellStyle name="백분율 4 6" xfId="2620"/>
    <cellStyle name="백분율 4 6 2" xfId="2621"/>
    <cellStyle name="백분율 4 6 3" xfId="2622"/>
    <cellStyle name="백분율 4 7" xfId="2623"/>
    <cellStyle name="백분율 4 8" xfId="2624"/>
    <cellStyle name="백분율 4 9" xfId="2625"/>
    <cellStyle name="백분율 5" xfId="2626"/>
    <cellStyle name="백분율 5 2" xfId="2627"/>
    <cellStyle name="백분율 5 2 2" xfId="2628"/>
    <cellStyle name="백분율 5 2 2 2" xfId="2629"/>
    <cellStyle name="백분율 5 2 2 2 2" xfId="2630"/>
    <cellStyle name="백분율 5 2 2 2 3" xfId="2631"/>
    <cellStyle name="백분율 5 2 2 3" xfId="2632"/>
    <cellStyle name="백분율 5 2 2 4" xfId="2633"/>
    <cellStyle name="백분율 5 2 2 5" xfId="2634"/>
    <cellStyle name="백분율 5 2 3" xfId="2635"/>
    <cellStyle name="백분율 5 2 3 2" xfId="2636"/>
    <cellStyle name="백분율 5 2 3 3" xfId="2637"/>
    <cellStyle name="백분율 5 2 4" xfId="2638"/>
    <cellStyle name="백분율 5 2 5" xfId="2639"/>
    <cellStyle name="백분율 5 2 6" xfId="2640"/>
    <cellStyle name="백분율 5 3" xfId="2641"/>
    <cellStyle name="백분율 5 3 2" xfId="2642"/>
    <cellStyle name="백분율 5 3 2 2" xfId="2643"/>
    <cellStyle name="백분율 5 3 2 3" xfId="2644"/>
    <cellStyle name="백분율 5 3 3" xfId="2645"/>
    <cellStyle name="백분율 5 3 4" xfId="2646"/>
    <cellStyle name="백분율 5 3 5" xfId="2647"/>
    <cellStyle name="백분율 5 4" xfId="2648"/>
    <cellStyle name="백분율 5 4 2" xfId="2649"/>
    <cellStyle name="백분율 5 4 3" xfId="2650"/>
    <cellStyle name="백분율 5 5" xfId="2651"/>
    <cellStyle name="백분율 5 6" xfId="2652"/>
    <cellStyle name="백분율 5 7" xfId="2653"/>
    <cellStyle name="백분율 6" xfId="2654"/>
    <cellStyle name="백분율 6 2" xfId="2655"/>
    <cellStyle name="백분율 6 2 2" xfId="2656"/>
    <cellStyle name="백분율 6 2 2 2" xfId="2657"/>
    <cellStyle name="백분율 6 2 2 2 2" xfId="2658"/>
    <cellStyle name="백분율 6 2 2 2 3" xfId="2659"/>
    <cellStyle name="백분율 6 2 2 3" xfId="2660"/>
    <cellStyle name="백분율 6 2 2 4" xfId="2661"/>
    <cellStyle name="백분율 6 2 2 5" xfId="2662"/>
    <cellStyle name="백분율 6 2 3" xfId="2663"/>
    <cellStyle name="백분율 6 2 3 2" xfId="2664"/>
    <cellStyle name="백분율 6 2 3 3" xfId="2665"/>
    <cellStyle name="백분율 6 2 4" xfId="2666"/>
    <cellStyle name="백분율 6 2 5" xfId="2667"/>
    <cellStyle name="백분율 6 2 6" xfId="2668"/>
    <cellStyle name="백분율 6 3" xfId="2669"/>
    <cellStyle name="백분율 6 3 2" xfId="2670"/>
    <cellStyle name="백분율 6 3 2 2" xfId="2671"/>
    <cellStyle name="백분율 6 3 2 3" xfId="2672"/>
    <cellStyle name="백분율 6 3 3" xfId="2673"/>
    <cellStyle name="백분율 6 3 4" xfId="2674"/>
    <cellStyle name="백분율 6 3 5" xfId="2675"/>
    <cellStyle name="백분율 6 4" xfId="2676"/>
    <cellStyle name="백분율 6 4 2" xfId="2677"/>
    <cellStyle name="백분율 6 4 3" xfId="2678"/>
    <cellStyle name="백분율 6 5" xfId="2679"/>
    <cellStyle name="백분율 6 6" xfId="2680"/>
    <cellStyle name="백분율 6 7" xfId="2681"/>
    <cellStyle name="백분율 7" xfId="2682"/>
    <cellStyle name="백분율 7 2" xfId="2683"/>
    <cellStyle name="백분율 7 2 2" xfId="2684"/>
    <cellStyle name="백분율 7 2 2 2" xfId="2685"/>
    <cellStyle name="백분율 7 2 2 2 2" xfId="2686"/>
    <cellStyle name="백분율 7 2 2 2 3" xfId="2687"/>
    <cellStyle name="백분율 7 2 2 3" xfId="2688"/>
    <cellStyle name="백분율 7 2 2 4" xfId="2689"/>
    <cellStyle name="백분율 7 2 2 5" xfId="2690"/>
    <cellStyle name="백분율 7 2 3" xfId="2691"/>
    <cellStyle name="백분율 7 2 3 2" xfId="2692"/>
    <cellStyle name="백분율 7 2 3 3" xfId="2693"/>
    <cellStyle name="백분율 7 2 4" xfId="2694"/>
    <cellStyle name="백분율 7 2 5" xfId="2695"/>
    <cellStyle name="백분율 7 2 6" xfId="2696"/>
    <cellStyle name="백분율 7 3" xfId="2697"/>
    <cellStyle name="백분율 7 3 2" xfId="2698"/>
    <cellStyle name="백분율 7 3 2 2" xfId="2699"/>
    <cellStyle name="백분율 7 3 2 3" xfId="2700"/>
    <cellStyle name="백분율 7 3 3" xfId="2701"/>
    <cellStyle name="백분율 7 3 4" xfId="2702"/>
    <cellStyle name="백분율 7 3 5" xfId="2703"/>
    <cellStyle name="백분율 7 4" xfId="2704"/>
    <cellStyle name="백분율 7 4 2" xfId="2705"/>
    <cellStyle name="백분율 7 4 3" xfId="2706"/>
    <cellStyle name="백분율 7 5" xfId="2707"/>
    <cellStyle name="백분율 7 6" xfId="2708"/>
    <cellStyle name="백분율 7 7" xfId="2709"/>
    <cellStyle name="백분율 8" xfId="2710"/>
    <cellStyle name="백분율 8 2" xfId="2711"/>
    <cellStyle name="백분율 8 2 2" xfId="2712"/>
    <cellStyle name="백분율 8 2 2 2" xfId="2713"/>
    <cellStyle name="백분율 8 2 2 2 2" xfId="2714"/>
    <cellStyle name="백분율 8 2 2 2 3" xfId="2715"/>
    <cellStyle name="백분율 8 2 2 3" xfId="2716"/>
    <cellStyle name="백분율 8 2 2 4" xfId="2717"/>
    <cellStyle name="백분율 8 2 2 5" xfId="2718"/>
    <cellStyle name="백분율 8 2 3" xfId="2719"/>
    <cellStyle name="백분율 8 2 3 2" xfId="2720"/>
    <cellStyle name="백분율 8 2 3 3" xfId="2721"/>
    <cellStyle name="백분율 8 2 4" xfId="2722"/>
    <cellStyle name="백분율 8 2 5" xfId="2723"/>
    <cellStyle name="백분율 8 2 6" xfId="2724"/>
    <cellStyle name="백분율 8 3" xfId="2725"/>
    <cellStyle name="백분율 8 3 2" xfId="2726"/>
    <cellStyle name="백분율 8 3 2 2" xfId="2727"/>
    <cellStyle name="백분율 8 3 2 3" xfId="2728"/>
    <cellStyle name="백분율 8 3 3" xfId="2729"/>
    <cellStyle name="백분율 8 3 4" xfId="2730"/>
    <cellStyle name="백분율 8 3 5" xfId="2731"/>
    <cellStyle name="백분율 8 4" xfId="2732"/>
    <cellStyle name="백분율 8 4 2" xfId="2733"/>
    <cellStyle name="백분율 8 4 3" xfId="2734"/>
    <cellStyle name="백분율 8 5" xfId="2735"/>
    <cellStyle name="백분율 8 6" xfId="2736"/>
    <cellStyle name="백분율 8 7" xfId="2737"/>
    <cellStyle name="보통 10" xfId="2738"/>
    <cellStyle name="보통 10 2" xfId="2739"/>
    <cellStyle name="보통 11" xfId="2740"/>
    <cellStyle name="보통 11 2" xfId="2741"/>
    <cellStyle name="보통 12" xfId="2742"/>
    <cellStyle name="보통 13" xfId="2743"/>
    <cellStyle name="보통 14" xfId="2744"/>
    <cellStyle name="보통 15" xfId="2745"/>
    <cellStyle name="보통 16" xfId="2746"/>
    <cellStyle name="보통 17" xfId="2747"/>
    <cellStyle name="보통 18" xfId="2748"/>
    <cellStyle name="보통 19" xfId="2749"/>
    <cellStyle name="보통 2" xfId="2750"/>
    <cellStyle name="보통 2 10" xfId="2751"/>
    <cellStyle name="보통 2 2" xfId="2752"/>
    <cellStyle name="보통 2 2 2" xfId="2753"/>
    <cellStyle name="보통 2 2 3" xfId="2754"/>
    <cellStyle name="보통 2 3" xfId="2755"/>
    <cellStyle name="보통 2 4" xfId="2756"/>
    <cellStyle name="보통 2 5" xfId="2757"/>
    <cellStyle name="보통 2 6" xfId="2758"/>
    <cellStyle name="보통 2 7" xfId="2759"/>
    <cellStyle name="보통 2 8" xfId="2760"/>
    <cellStyle name="보통 2 9" xfId="2761"/>
    <cellStyle name="보통 20" xfId="2762"/>
    <cellStyle name="보통 21" xfId="2763"/>
    <cellStyle name="보통 22" xfId="2764"/>
    <cellStyle name="보통 23" xfId="2765"/>
    <cellStyle name="보통 24" xfId="2766"/>
    <cellStyle name="보통 25" xfId="2767"/>
    <cellStyle name="보통 3" xfId="2768"/>
    <cellStyle name="보통 3 10" xfId="2769"/>
    <cellStyle name="보통 3 2" xfId="2770"/>
    <cellStyle name="보통 3 3" xfId="2771"/>
    <cellStyle name="보통 3 4" xfId="2772"/>
    <cellStyle name="보통 3 5" xfId="2773"/>
    <cellStyle name="보통 3 6" xfId="2774"/>
    <cellStyle name="보통 3 7" xfId="2775"/>
    <cellStyle name="보통 3 8" xfId="2776"/>
    <cellStyle name="보통 3 9" xfId="2777"/>
    <cellStyle name="보통 4" xfId="2778"/>
    <cellStyle name="보통 4 2" xfId="2779"/>
    <cellStyle name="보통 4 3" xfId="2780"/>
    <cellStyle name="보통 4 4" xfId="2781"/>
    <cellStyle name="보통 4 5" xfId="2782"/>
    <cellStyle name="보통 4 6" xfId="2783"/>
    <cellStyle name="보통 4 7" xfId="2784"/>
    <cellStyle name="보통 4 8" xfId="2785"/>
    <cellStyle name="보통 5" xfId="2786"/>
    <cellStyle name="보통 5 2" xfId="2787"/>
    <cellStyle name="보통 5 3" xfId="2788"/>
    <cellStyle name="보통 5 4" xfId="2789"/>
    <cellStyle name="보통 5 5" xfId="2790"/>
    <cellStyle name="보통 5 6" xfId="2791"/>
    <cellStyle name="보통 5 7" xfId="2792"/>
    <cellStyle name="보통 5 8" xfId="2793"/>
    <cellStyle name="보통 6" xfId="2794"/>
    <cellStyle name="보통 6 2" xfId="2795"/>
    <cellStyle name="보통 6 3" xfId="2796"/>
    <cellStyle name="보통 6 4" xfId="2797"/>
    <cellStyle name="보통 6 5" xfId="2798"/>
    <cellStyle name="보통 6 6" xfId="2799"/>
    <cellStyle name="보통 6 7" xfId="2800"/>
    <cellStyle name="보통 6 8" xfId="2801"/>
    <cellStyle name="보통 7" xfId="2802"/>
    <cellStyle name="보통 7 2" xfId="2803"/>
    <cellStyle name="보통 8" xfId="2804"/>
    <cellStyle name="보통 8 2" xfId="2805"/>
    <cellStyle name="보통 9" xfId="2806"/>
    <cellStyle name="보통 9 2" xfId="2807"/>
    <cellStyle name="분기" xfId="2808"/>
    <cellStyle name="뷭?_BOOKSHIP" xfId="2809"/>
    <cellStyle name="설명 텍스트 10" xfId="2810"/>
    <cellStyle name="설명 텍스트 10 2" xfId="2811"/>
    <cellStyle name="설명 텍스트 11" xfId="2812"/>
    <cellStyle name="설명 텍스트 11 2" xfId="2813"/>
    <cellStyle name="설명 텍스트 12" xfId="2814"/>
    <cellStyle name="설명 텍스트 13" xfId="2815"/>
    <cellStyle name="설명 텍스트 14" xfId="2816"/>
    <cellStyle name="설명 텍스트 15" xfId="2817"/>
    <cellStyle name="설명 텍스트 16" xfId="2818"/>
    <cellStyle name="설명 텍스트 17" xfId="2819"/>
    <cellStyle name="설명 텍스트 18" xfId="2820"/>
    <cellStyle name="설명 텍스트 19" xfId="2821"/>
    <cellStyle name="설명 텍스트 2" xfId="2822"/>
    <cellStyle name="설명 텍스트 2 10" xfId="2823"/>
    <cellStyle name="설명 텍스트 2 2" xfId="2824"/>
    <cellStyle name="설명 텍스트 2 2 2" xfId="2825"/>
    <cellStyle name="설명 텍스트 2 2 3" xfId="2826"/>
    <cellStyle name="설명 텍스트 2 3" xfId="2827"/>
    <cellStyle name="설명 텍스트 2 4" xfId="2828"/>
    <cellStyle name="설명 텍스트 2 5" xfId="2829"/>
    <cellStyle name="설명 텍스트 2 6" xfId="2830"/>
    <cellStyle name="설명 텍스트 2 7" xfId="2831"/>
    <cellStyle name="설명 텍스트 2 8" xfId="2832"/>
    <cellStyle name="설명 텍스트 2 9" xfId="2833"/>
    <cellStyle name="설명 텍스트 20" xfId="2834"/>
    <cellStyle name="설명 텍스트 21" xfId="2835"/>
    <cellStyle name="설명 텍스트 22" xfId="2836"/>
    <cellStyle name="설명 텍스트 23" xfId="2837"/>
    <cellStyle name="설명 텍스트 24" xfId="2838"/>
    <cellStyle name="설명 텍스트 25" xfId="2839"/>
    <cellStyle name="설명 텍스트 3" xfId="2840"/>
    <cellStyle name="설명 텍스트 3 10" xfId="2841"/>
    <cellStyle name="설명 텍스트 3 2" xfId="2842"/>
    <cellStyle name="설명 텍스트 3 3" xfId="2843"/>
    <cellStyle name="설명 텍스트 3 4" xfId="2844"/>
    <cellStyle name="설명 텍스트 3 5" xfId="2845"/>
    <cellStyle name="설명 텍스트 3 6" xfId="2846"/>
    <cellStyle name="설명 텍스트 3 7" xfId="2847"/>
    <cellStyle name="설명 텍스트 3 8" xfId="2848"/>
    <cellStyle name="설명 텍스트 3 9" xfId="2849"/>
    <cellStyle name="설명 텍스트 4" xfId="2850"/>
    <cellStyle name="설명 텍스트 4 2" xfId="2851"/>
    <cellStyle name="설명 텍스트 4 3" xfId="2852"/>
    <cellStyle name="설명 텍스트 4 4" xfId="2853"/>
    <cellStyle name="설명 텍스트 4 5" xfId="2854"/>
    <cellStyle name="설명 텍스트 4 6" xfId="2855"/>
    <cellStyle name="설명 텍스트 4 7" xfId="2856"/>
    <cellStyle name="설명 텍스트 4 8" xfId="2857"/>
    <cellStyle name="설명 텍스트 5" xfId="2858"/>
    <cellStyle name="설명 텍스트 5 2" xfId="2859"/>
    <cellStyle name="설명 텍스트 5 3" xfId="2860"/>
    <cellStyle name="설명 텍스트 5 4" xfId="2861"/>
    <cellStyle name="설명 텍스트 5 5" xfId="2862"/>
    <cellStyle name="설명 텍스트 5 6" xfId="2863"/>
    <cellStyle name="설명 텍스트 5 7" xfId="2864"/>
    <cellStyle name="설명 텍스트 5 8" xfId="2865"/>
    <cellStyle name="설명 텍스트 6" xfId="2866"/>
    <cellStyle name="설명 텍스트 6 2" xfId="2867"/>
    <cellStyle name="설명 텍스트 6 3" xfId="2868"/>
    <cellStyle name="설명 텍스트 6 4" xfId="2869"/>
    <cellStyle name="설명 텍스트 6 5" xfId="2870"/>
    <cellStyle name="설명 텍스트 6 6" xfId="2871"/>
    <cellStyle name="설명 텍스트 6 7" xfId="2872"/>
    <cellStyle name="설명 텍스트 6 8" xfId="2873"/>
    <cellStyle name="설명 텍스트 7" xfId="2874"/>
    <cellStyle name="설명 텍스트 7 2" xfId="2875"/>
    <cellStyle name="설명 텍스트 8" xfId="2876"/>
    <cellStyle name="설명 텍스트 8 2" xfId="2877"/>
    <cellStyle name="설명 텍스트 9" xfId="2878"/>
    <cellStyle name="설명 텍스트 9 2" xfId="2879"/>
    <cellStyle name="셀 확인 10" xfId="2880"/>
    <cellStyle name="셀 확인 10 2" xfId="2881"/>
    <cellStyle name="셀 확인 11" xfId="2882"/>
    <cellStyle name="셀 확인 11 2" xfId="2883"/>
    <cellStyle name="셀 확인 12" xfId="2884"/>
    <cellStyle name="셀 확인 13" xfId="2885"/>
    <cellStyle name="셀 확인 14" xfId="2886"/>
    <cellStyle name="셀 확인 15" xfId="2887"/>
    <cellStyle name="셀 확인 16" xfId="2888"/>
    <cellStyle name="셀 확인 17" xfId="2889"/>
    <cellStyle name="셀 확인 18" xfId="2890"/>
    <cellStyle name="셀 확인 19" xfId="2891"/>
    <cellStyle name="셀 확인 2" xfId="2892"/>
    <cellStyle name="셀 확인 2 10" xfId="2893"/>
    <cellStyle name="셀 확인 2 2" xfId="2894"/>
    <cellStyle name="셀 확인 2 2 2" xfId="2895"/>
    <cellStyle name="셀 확인 2 2 3" xfId="2896"/>
    <cellStyle name="셀 확인 2 3" xfId="2897"/>
    <cellStyle name="셀 확인 2 4" xfId="2898"/>
    <cellStyle name="셀 확인 2 5" xfId="2899"/>
    <cellStyle name="셀 확인 2 6" xfId="2900"/>
    <cellStyle name="셀 확인 2 7" xfId="2901"/>
    <cellStyle name="셀 확인 2 8" xfId="2902"/>
    <cellStyle name="셀 확인 2 9" xfId="2903"/>
    <cellStyle name="셀 확인 20" xfId="2904"/>
    <cellStyle name="셀 확인 21" xfId="2905"/>
    <cellStyle name="셀 확인 22" xfId="2906"/>
    <cellStyle name="셀 확인 23" xfId="2907"/>
    <cellStyle name="셀 확인 24" xfId="2908"/>
    <cellStyle name="셀 확인 25" xfId="2909"/>
    <cellStyle name="셀 확인 3" xfId="2910"/>
    <cellStyle name="셀 확인 3 10" xfId="2911"/>
    <cellStyle name="셀 확인 3 2" xfId="2912"/>
    <cellStyle name="셀 확인 3 3" xfId="2913"/>
    <cellStyle name="셀 확인 3 4" xfId="2914"/>
    <cellStyle name="셀 확인 3 5" xfId="2915"/>
    <cellStyle name="셀 확인 3 6" xfId="2916"/>
    <cellStyle name="셀 확인 3 7" xfId="2917"/>
    <cellStyle name="셀 확인 3 8" xfId="2918"/>
    <cellStyle name="셀 확인 3 9" xfId="2919"/>
    <cellStyle name="셀 확인 4" xfId="2920"/>
    <cellStyle name="셀 확인 4 2" xfId="2921"/>
    <cellStyle name="셀 확인 4 3" xfId="2922"/>
    <cellStyle name="셀 확인 4 4" xfId="2923"/>
    <cellStyle name="셀 확인 4 5" xfId="2924"/>
    <cellStyle name="셀 확인 4 6" xfId="2925"/>
    <cellStyle name="셀 확인 4 7" xfId="2926"/>
    <cellStyle name="셀 확인 4 8" xfId="2927"/>
    <cellStyle name="셀 확인 5" xfId="2928"/>
    <cellStyle name="셀 확인 5 2" xfId="2929"/>
    <cellStyle name="셀 확인 5 3" xfId="2930"/>
    <cellStyle name="셀 확인 5 4" xfId="2931"/>
    <cellStyle name="셀 확인 5 5" xfId="2932"/>
    <cellStyle name="셀 확인 5 6" xfId="2933"/>
    <cellStyle name="셀 확인 5 7" xfId="2934"/>
    <cellStyle name="셀 확인 5 8" xfId="2935"/>
    <cellStyle name="셀 확인 6" xfId="2936"/>
    <cellStyle name="셀 확인 6 2" xfId="2937"/>
    <cellStyle name="셀 확인 6 3" xfId="2938"/>
    <cellStyle name="셀 확인 6 4" xfId="2939"/>
    <cellStyle name="셀 확인 6 5" xfId="2940"/>
    <cellStyle name="셀 확인 6 6" xfId="2941"/>
    <cellStyle name="셀 확인 6 7" xfId="2942"/>
    <cellStyle name="셀 확인 6 8" xfId="2943"/>
    <cellStyle name="셀 확인 7" xfId="2944"/>
    <cellStyle name="셀 확인 7 2" xfId="2945"/>
    <cellStyle name="셀 확인 8" xfId="2946"/>
    <cellStyle name="셀 확인 8 2" xfId="2947"/>
    <cellStyle name="셀 확인 9" xfId="2948"/>
    <cellStyle name="셀 확인 9 2" xfId="2949"/>
    <cellStyle name="쉼표 [0]" xfId="2" builtinId="6"/>
    <cellStyle name="쉼표 [0] 10" xfId="2950"/>
    <cellStyle name="쉼표 [0] 10 10" xfId="2951"/>
    <cellStyle name="쉼표 [0] 10 2" xfId="2952"/>
    <cellStyle name="쉼표 [0] 10 2 2" xfId="2953"/>
    <cellStyle name="쉼표 [0] 10 2 2 2" xfId="2954"/>
    <cellStyle name="쉼표 [0] 10 2 2 2 2" xfId="2955"/>
    <cellStyle name="쉼표 [0] 10 2 2 2 3" xfId="2956"/>
    <cellStyle name="쉼표 [0] 10 2 2 3" xfId="2957"/>
    <cellStyle name="쉼표 [0] 10 2 2 4" xfId="2958"/>
    <cellStyle name="쉼표 [0] 10 2 2 5" xfId="2959"/>
    <cellStyle name="쉼표 [0] 10 2 3" xfId="2960"/>
    <cellStyle name="쉼표 [0] 10 2 3 2" xfId="2961"/>
    <cellStyle name="쉼표 [0] 10 2 3 3" xfId="2962"/>
    <cellStyle name="쉼표 [0] 10 2 4" xfId="2963"/>
    <cellStyle name="쉼표 [0] 10 2 5" xfId="2964"/>
    <cellStyle name="쉼표 [0] 10 2 6" xfId="2965"/>
    <cellStyle name="쉼표 [0] 10 3" xfId="2966"/>
    <cellStyle name="쉼표 [0] 10 3 2" xfId="2967"/>
    <cellStyle name="쉼표 [0] 10 3 2 2" xfId="2968"/>
    <cellStyle name="쉼표 [0] 10 3 2 3" xfId="2969"/>
    <cellStyle name="쉼표 [0] 10 3 3" xfId="2970"/>
    <cellStyle name="쉼표 [0] 10 3 4" xfId="2971"/>
    <cellStyle name="쉼표 [0] 10 3 5" xfId="2972"/>
    <cellStyle name="쉼표 [0] 10 4" xfId="2973"/>
    <cellStyle name="쉼표 [0] 10 4 2" xfId="2974"/>
    <cellStyle name="쉼표 [0] 10 4 3" xfId="2975"/>
    <cellStyle name="쉼표 [0] 10 5" xfId="2976"/>
    <cellStyle name="쉼표 [0] 10 6" xfId="2977"/>
    <cellStyle name="쉼표 [0] 10 7" xfId="2978"/>
    <cellStyle name="쉼표 [0] 11" xfId="2979"/>
    <cellStyle name="쉼표 [0] 12" xfId="4570"/>
    <cellStyle name="쉼표 [0] 2" xfId="12"/>
    <cellStyle name="쉼표 [0] 2 2" xfId="8"/>
    <cellStyle name="쉼표 [0] 2 2 2" xfId="2980"/>
    <cellStyle name="쉼표 [0] 2 2 3" xfId="4569"/>
    <cellStyle name="쉼표 [0] 2 3" xfId="2981"/>
    <cellStyle name="쉼표 [0] 2 4" xfId="2982"/>
    <cellStyle name="쉼표 [0] 3" xfId="2983"/>
    <cellStyle name="쉼표 [0] 3 2" xfId="2984"/>
    <cellStyle name="쉼표 [0] 3 3" xfId="2985"/>
    <cellStyle name="쉼표 [0] 4" xfId="2986"/>
    <cellStyle name="쉼표 [0] 4 2" xfId="2987"/>
    <cellStyle name="쉼표 [0] 4 2 2" xfId="2988"/>
    <cellStyle name="쉼표 [0] 4 2 2 2" xfId="2989"/>
    <cellStyle name="쉼표 [0] 4 2 2 2 2" xfId="2990"/>
    <cellStyle name="쉼표 [0] 4 2 2 2 2 2" xfId="2991"/>
    <cellStyle name="쉼표 [0] 4 2 2 2 2 3" xfId="2992"/>
    <cellStyle name="쉼표 [0] 4 2 2 2 3" xfId="2993"/>
    <cellStyle name="쉼표 [0] 4 2 2 2 4" xfId="2994"/>
    <cellStyle name="쉼표 [0] 4 2 2 2 5" xfId="2995"/>
    <cellStyle name="쉼표 [0] 4 2 2 3" xfId="2996"/>
    <cellStyle name="쉼표 [0] 4 2 2 3 2" xfId="2997"/>
    <cellStyle name="쉼표 [0] 4 2 2 3 3" xfId="2998"/>
    <cellStyle name="쉼표 [0] 4 2 2 4" xfId="2999"/>
    <cellStyle name="쉼표 [0] 4 2 2 5" xfId="3000"/>
    <cellStyle name="쉼표 [0] 4 2 2 6" xfId="3001"/>
    <cellStyle name="쉼표 [0] 4 2 3" xfId="3002"/>
    <cellStyle name="쉼표 [0] 4 2 3 2" xfId="3003"/>
    <cellStyle name="쉼표 [0] 4 2 3 2 2" xfId="3004"/>
    <cellStyle name="쉼표 [0] 4 2 3 2 3" xfId="3005"/>
    <cellStyle name="쉼표 [0] 4 2 3 3" xfId="3006"/>
    <cellStyle name="쉼표 [0] 4 2 3 4" xfId="3007"/>
    <cellStyle name="쉼표 [0] 4 2 3 5" xfId="3008"/>
    <cellStyle name="쉼표 [0] 4 2 4" xfId="3009"/>
    <cellStyle name="쉼표 [0] 4 2 4 2" xfId="3010"/>
    <cellStyle name="쉼표 [0] 4 2 4 3" xfId="3011"/>
    <cellStyle name="쉼표 [0] 4 2 5" xfId="3012"/>
    <cellStyle name="쉼표 [0] 4 2 6" xfId="3013"/>
    <cellStyle name="쉼표 [0] 4 2 7" xfId="3014"/>
    <cellStyle name="쉼표 [0] 4 3" xfId="3015"/>
    <cellStyle name="쉼표 [0] 4 3 2" xfId="3016"/>
    <cellStyle name="쉼표 [0] 4 3 2 2" xfId="3017"/>
    <cellStyle name="쉼표 [0] 4 3 2 2 2" xfId="3018"/>
    <cellStyle name="쉼표 [0] 4 3 2 2 2 2" xfId="3019"/>
    <cellStyle name="쉼표 [0] 4 3 2 2 2 3" xfId="3020"/>
    <cellStyle name="쉼표 [0] 4 3 2 2 3" xfId="3021"/>
    <cellStyle name="쉼표 [0] 4 3 2 2 4" xfId="3022"/>
    <cellStyle name="쉼표 [0] 4 3 2 2 5" xfId="3023"/>
    <cellStyle name="쉼표 [0] 4 3 2 3" xfId="3024"/>
    <cellStyle name="쉼표 [0] 4 3 2 3 2" xfId="3025"/>
    <cellStyle name="쉼표 [0] 4 3 2 3 3" xfId="3026"/>
    <cellStyle name="쉼표 [0] 4 3 2 4" xfId="3027"/>
    <cellStyle name="쉼표 [0] 4 3 2 5" xfId="3028"/>
    <cellStyle name="쉼표 [0] 4 3 2 6" xfId="3029"/>
    <cellStyle name="쉼표 [0] 4 3 3" xfId="3030"/>
    <cellStyle name="쉼표 [0] 4 3 3 2" xfId="3031"/>
    <cellStyle name="쉼표 [0] 4 3 3 2 2" xfId="3032"/>
    <cellStyle name="쉼표 [0] 4 3 3 2 3" xfId="3033"/>
    <cellStyle name="쉼표 [0] 4 3 3 3" xfId="3034"/>
    <cellStyle name="쉼표 [0] 4 3 3 4" xfId="3035"/>
    <cellStyle name="쉼표 [0] 4 3 3 5" xfId="3036"/>
    <cellStyle name="쉼표 [0] 4 3 4" xfId="3037"/>
    <cellStyle name="쉼표 [0] 4 3 4 2" xfId="3038"/>
    <cellStyle name="쉼표 [0] 4 3 4 3" xfId="3039"/>
    <cellStyle name="쉼표 [0] 4 3 5" xfId="3040"/>
    <cellStyle name="쉼표 [0] 4 3 6" xfId="3041"/>
    <cellStyle name="쉼표 [0] 4 3 7" xfId="3042"/>
    <cellStyle name="쉼표 [0] 4 4" xfId="3043"/>
    <cellStyle name="쉼표 [0] 4 4 2" xfId="3044"/>
    <cellStyle name="쉼표 [0] 4 4 2 2" xfId="3045"/>
    <cellStyle name="쉼표 [0] 4 4 2 2 2" xfId="3046"/>
    <cellStyle name="쉼표 [0] 4 4 2 2 3" xfId="3047"/>
    <cellStyle name="쉼표 [0] 4 4 2 3" xfId="3048"/>
    <cellStyle name="쉼표 [0] 4 4 2 4" xfId="3049"/>
    <cellStyle name="쉼표 [0] 4 4 2 5" xfId="3050"/>
    <cellStyle name="쉼표 [0] 4 4 3" xfId="3051"/>
    <cellStyle name="쉼표 [0] 4 4 3 2" xfId="3052"/>
    <cellStyle name="쉼표 [0] 4 4 3 3" xfId="3053"/>
    <cellStyle name="쉼표 [0] 4 4 4" xfId="3054"/>
    <cellStyle name="쉼표 [0] 4 4 5" xfId="3055"/>
    <cellStyle name="쉼표 [0] 4 4 6" xfId="3056"/>
    <cellStyle name="쉼표 [0] 4 5" xfId="3057"/>
    <cellStyle name="쉼표 [0] 4 5 2" xfId="3058"/>
    <cellStyle name="쉼표 [0] 4 5 2 2" xfId="3059"/>
    <cellStyle name="쉼표 [0] 4 5 2 3" xfId="3060"/>
    <cellStyle name="쉼표 [0] 4 5 3" xfId="3061"/>
    <cellStyle name="쉼표 [0] 4 5 4" xfId="3062"/>
    <cellStyle name="쉼표 [0] 4 5 5" xfId="3063"/>
    <cellStyle name="쉼표 [0] 4 6" xfId="3064"/>
    <cellStyle name="쉼표 [0] 4 6 2" xfId="3065"/>
    <cellStyle name="쉼표 [0] 4 6 3" xfId="3066"/>
    <cellStyle name="쉼표 [0] 4 7" xfId="3067"/>
    <cellStyle name="쉼표 [0] 4 8" xfId="3068"/>
    <cellStyle name="쉼표 [0] 4 9" xfId="3069"/>
    <cellStyle name="쉼표 [0] 5" xfId="3070"/>
    <cellStyle name="쉼표 [0] 5 2" xfId="3071"/>
    <cellStyle name="쉼표 [0] 5 2 2" xfId="3072"/>
    <cellStyle name="쉼표 [0] 5 2 2 2" xfId="3073"/>
    <cellStyle name="쉼표 [0] 5 2 2 2 2" xfId="3074"/>
    <cellStyle name="쉼표 [0] 5 2 2 2 2 2" xfId="3075"/>
    <cellStyle name="쉼표 [0] 5 2 2 2 2 3" xfId="3076"/>
    <cellStyle name="쉼표 [0] 5 2 2 2 3" xfId="3077"/>
    <cellStyle name="쉼표 [0] 5 2 2 2 4" xfId="3078"/>
    <cellStyle name="쉼표 [0] 5 2 2 2 5" xfId="3079"/>
    <cellStyle name="쉼표 [0] 5 2 2 3" xfId="3080"/>
    <cellStyle name="쉼표 [0] 5 2 2 3 2" xfId="3081"/>
    <cellStyle name="쉼표 [0] 5 2 2 3 3" xfId="3082"/>
    <cellStyle name="쉼표 [0] 5 2 2 4" xfId="3083"/>
    <cellStyle name="쉼표 [0] 5 2 2 5" xfId="3084"/>
    <cellStyle name="쉼표 [0] 5 2 2 6" xfId="3085"/>
    <cellStyle name="쉼표 [0] 5 2 3" xfId="3086"/>
    <cellStyle name="쉼표 [0] 5 2 3 2" xfId="3087"/>
    <cellStyle name="쉼표 [0] 5 2 3 2 2" xfId="3088"/>
    <cellStyle name="쉼표 [0] 5 2 3 2 3" xfId="3089"/>
    <cellStyle name="쉼표 [0] 5 2 3 3" xfId="3090"/>
    <cellStyle name="쉼표 [0] 5 2 3 4" xfId="3091"/>
    <cellStyle name="쉼표 [0] 5 2 3 5" xfId="3092"/>
    <cellStyle name="쉼표 [0] 5 2 4" xfId="3093"/>
    <cellStyle name="쉼표 [0] 5 2 4 2" xfId="3094"/>
    <cellStyle name="쉼표 [0] 5 2 4 3" xfId="3095"/>
    <cellStyle name="쉼표 [0] 5 2 5" xfId="3096"/>
    <cellStyle name="쉼표 [0] 5 2 6" xfId="3097"/>
    <cellStyle name="쉼표 [0] 5 2 7" xfId="3098"/>
    <cellStyle name="쉼표 [0] 5 3" xfId="3099"/>
    <cellStyle name="쉼표 [0] 5 3 2" xfId="3100"/>
    <cellStyle name="쉼표 [0] 5 3 2 2" xfId="3101"/>
    <cellStyle name="쉼표 [0] 5 3 2 2 2" xfId="3102"/>
    <cellStyle name="쉼표 [0] 5 3 2 2 2 2" xfId="3103"/>
    <cellStyle name="쉼표 [0] 5 3 2 2 2 3" xfId="3104"/>
    <cellStyle name="쉼표 [0] 5 3 2 2 3" xfId="3105"/>
    <cellStyle name="쉼표 [0] 5 3 2 2 4" xfId="3106"/>
    <cellStyle name="쉼표 [0] 5 3 2 2 5" xfId="3107"/>
    <cellStyle name="쉼표 [0] 5 3 2 3" xfId="3108"/>
    <cellStyle name="쉼표 [0] 5 3 2 3 2" xfId="3109"/>
    <cellStyle name="쉼표 [0] 5 3 2 3 3" xfId="3110"/>
    <cellStyle name="쉼표 [0] 5 3 2 4" xfId="3111"/>
    <cellStyle name="쉼표 [0] 5 3 2 5" xfId="3112"/>
    <cellStyle name="쉼표 [0] 5 3 2 6" xfId="3113"/>
    <cellStyle name="쉼표 [0] 5 3 3" xfId="3114"/>
    <cellStyle name="쉼표 [0] 5 3 3 2" xfId="3115"/>
    <cellStyle name="쉼표 [0] 5 3 3 2 2" xfId="3116"/>
    <cellStyle name="쉼표 [0] 5 3 3 2 3" xfId="3117"/>
    <cellStyle name="쉼표 [0] 5 3 3 3" xfId="3118"/>
    <cellStyle name="쉼표 [0] 5 3 3 4" xfId="3119"/>
    <cellStyle name="쉼표 [0] 5 3 3 5" xfId="3120"/>
    <cellStyle name="쉼표 [0] 5 3 4" xfId="3121"/>
    <cellStyle name="쉼표 [0] 5 3 4 2" xfId="3122"/>
    <cellStyle name="쉼표 [0] 5 3 4 3" xfId="3123"/>
    <cellStyle name="쉼표 [0] 5 3 5" xfId="3124"/>
    <cellStyle name="쉼표 [0] 5 3 6" xfId="3125"/>
    <cellStyle name="쉼표 [0] 5 3 7" xfId="3126"/>
    <cellStyle name="쉼표 [0] 5 4" xfId="3127"/>
    <cellStyle name="쉼표 [0] 5 4 2" xfId="3128"/>
    <cellStyle name="쉼표 [0] 5 4 2 2" xfId="3129"/>
    <cellStyle name="쉼표 [0] 5 4 2 2 2" xfId="3130"/>
    <cellStyle name="쉼표 [0] 5 4 2 2 3" xfId="3131"/>
    <cellStyle name="쉼표 [0] 5 4 2 3" xfId="3132"/>
    <cellStyle name="쉼표 [0] 5 4 2 4" xfId="3133"/>
    <cellStyle name="쉼표 [0] 5 4 2 5" xfId="3134"/>
    <cellStyle name="쉼표 [0] 5 4 3" xfId="3135"/>
    <cellStyle name="쉼표 [0] 5 4 3 2" xfId="3136"/>
    <cellStyle name="쉼표 [0] 5 4 3 3" xfId="3137"/>
    <cellStyle name="쉼표 [0] 5 4 4" xfId="3138"/>
    <cellStyle name="쉼표 [0] 5 4 5" xfId="3139"/>
    <cellStyle name="쉼표 [0] 5 4 6" xfId="3140"/>
    <cellStyle name="쉼표 [0] 5 5" xfId="3141"/>
    <cellStyle name="쉼표 [0] 5 5 2" xfId="3142"/>
    <cellStyle name="쉼표 [0] 5 5 2 2" xfId="3143"/>
    <cellStyle name="쉼표 [0] 5 5 2 3" xfId="3144"/>
    <cellStyle name="쉼표 [0] 5 5 3" xfId="3145"/>
    <cellStyle name="쉼표 [0] 5 5 4" xfId="3146"/>
    <cellStyle name="쉼표 [0] 5 5 5" xfId="3147"/>
    <cellStyle name="쉼표 [0] 5 6" xfId="3148"/>
    <cellStyle name="쉼표 [0] 5 6 2" xfId="3149"/>
    <cellStyle name="쉼표 [0] 5 6 3" xfId="3150"/>
    <cellStyle name="쉼표 [0] 5 7" xfId="3151"/>
    <cellStyle name="쉼표 [0] 5 8" xfId="3152"/>
    <cellStyle name="쉼표 [0] 5 9" xfId="3153"/>
    <cellStyle name="쉼표 [0] 6" xfId="3154"/>
    <cellStyle name="쉼표 [0] 6 2" xfId="3155"/>
    <cellStyle name="쉼표 [0] 6 2 2" xfId="3156"/>
    <cellStyle name="쉼표 [0] 6 2 2 2" xfId="3157"/>
    <cellStyle name="쉼표 [0] 6 2 2 2 2" xfId="3158"/>
    <cellStyle name="쉼표 [0] 6 2 2 2 2 2" xfId="3159"/>
    <cellStyle name="쉼표 [0] 6 2 2 2 2 3" xfId="3160"/>
    <cellStyle name="쉼표 [0] 6 2 2 2 3" xfId="3161"/>
    <cellStyle name="쉼표 [0] 6 2 2 2 4" xfId="3162"/>
    <cellStyle name="쉼표 [0] 6 2 2 2 5" xfId="3163"/>
    <cellStyle name="쉼표 [0] 6 2 2 3" xfId="3164"/>
    <cellStyle name="쉼표 [0] 6 2 2 3 2" xfId="3165"/>
    <cellStyle name="쉼표 [0] 6 2 2 3 3" xfId="3166"/>
    <cellStyle name="쉼표 [0] 6 2 2 4" xfId="3167"/>
    <cellStyle name="쉼표 [0] 6 2 2 5" xfId="3168"/>
    <cellStyle name="쉼표 [0] 6 2 2 6" xfId="3169"/>
    <cellStyle name="쉼표 [0] 6 2 3" xfId="3170"/>
    <cellStyle name="쉼표 [0] 6 2 3 2" xfId="3171"/>
    <cellStyle name="쉼표 [0] 6 2 3 2 2" xfId="3172"/>
    <cellStyle name="쉼표 [0] 6 2 3 2 3" xfId="3173"/>
    <cellStyle name="쉼표 [0] 6 2 3 3" xfId="3174"/>
    <cellStyle name="쉼표 [0] 6 2 3 4" xfId="3175"/>
    <cellStyle name="쉼표 [0] 6 2 3 5" xfId="3176"/>
    <cellStyle name="쉼표 [0] 6 2 4" xfId="3177"/>
    <cellStyle name="쉼표 [0] 6 2 4 2" xfId="3178"/>
    <cellStyle name="쉼표 [0] 6 2 4 3" xfId="3179"/>
    <cellStyle name="쉼표 [0] 6 2 5" xfId="3180"/>
    <cellStyle name="쉼표 [0] 6 2 6" xfId="3181"/>
    <cellStyle name="쉼표 [0] 6 2 7" xfId="3182"/>
    <cellStyle name="쉼표 [0] 6 3" xfId="3183"/>
    <cellStyle name="쉼표 [0] 6 3 2" xfId="3184"/>
    <cellStyle name="쉼표 [0] 6 3 2 2" xfId="3185"/>
    <cellStyle name="쉼표 [0] 6 3 2 2 2" xfId="3186"/>
    <cellStyle name="쉼표 [0] 6 3 2 2 2 2" xfId="3187"/>
    <cellStyle name="쉼표 [0] 6 3 2 2 2 3" xfId="3188"/>
    <cellStyle name="쉼표 [0] 6 3 2 2 3" xfId="3189"/>
    <cellStyle name="쉼표 [0] 6 3 2 2 4" xfId="3190"/>
    <cellStyle name="쉼표 [0] 6 3 2 2 5" xfId="3191"/>
    <cellStyle name="쉼표 [0] 6 3 2 3" xfId="3192"/>
    <cellStyle name="쉼표 [0] 6 3 2 3 2" xfId="3193"/>
    <cellStyle name="쉼표 [0] 6 3 2 3 3" xfId="3194"/>
    <cellStyle name="쉼표 [0] 6 3 2 4" xfId="3195"/>
    <cellStyle name="쉼표 [0] 6 3 2 5" xfId="3196"/>
    <cellStyle name="쉼표 [0] 6 3 2 6" xfId="3197"/>
    <cellStyle name="쉼표 [0] 6 3 3" xfId="3198"/>
    <cellStyle name="쉼표 [0] 6 3 3 2" xfId="3199"/>
    <cellStyle name="쉼표 [0] 6 3 3 2 2" xfId="3200"/>
    <cellStyle name="쉼표 [0] 6 3 3 2 3" xfId="3201"/>
    <cellStyle name="쉼표 [0] 6 3 3 3" xfId="3202"/>
    <cellStyle name="쉼표 [0] 6 3 3 4" xfId="3203"/>
    <cellStyle name="쉼표 [0] 6 3 3 5" xfId="3204"/>
    <cellStyle name="쉼표 [0] 6 3 4" xfId="3205"/>
    <cellStyle name="쉼표 [0] 6 3 4 2" xfId="3206"/>
    <cellStyle name="쉼표 [0] 6 3 4 3" xfId="3207"/>
    <cellStyle name="쉼표 [0] 6 3 5" xfId="3208"/>
    <cellStyle name="쉼표 [0] 6 3 6" xfId="3209"/>
    <cellStyle name="쉼표 [0] 6 3 7" xfId="3210"/>
    <cellStyle name="쉼표 [0] 6 4" xfId="3211"/>
    <cellStyle name="쉼표 [0] 6 4 2" xfId="3212"/>
    <cellStyle name="쉼표 [0] 6 4 2 2" xfId="3213"/>
    <cellStyle name="쉼표 [0] 6 4 2 2 2" xfId="3214"/>
    <cellStyle name="쉼표 [0] 6 4 2 2 3" xfId="3215"/>
    <cellStyle name="쉼표 [0] 6 4 2 3" xfId="3216"/>
    <cellStyle name="쉼표 [0] 6 4 2 4" xfId="3217"/>
    <cellStyle name="쉼표 [0] 6 4 2 5" xfId="3218"/>
    <cellStyle name="쉼표 [0] 6 4 3" xfId="3219"/>
    <cellStyle name="쉼표 [0] 6 4 3 2" xfId="3220"/>
    <cellStyle name="쉼표 [0] 6 4 3 3" xfId="3221"/>
    <cellStyle name="쉼표 [0] 6 4 4" xfId="3222"/>
    <cellStyle name="쉼표 [0] 6 4 5" xfId="3223"/>
    <cellStyle name="쉼표 [0] 6 4 6" xfId="3224"/>
    <cellStyle name="쉼표 [0] 6 5" xfId="3225"/>
    <cellStyle name="쉼표 [0] 6 5 2" xfId="3226"/>
    <cellStyle name="쉼표 [0] 6 5 2 2" xfId="3227"/>
    <cellStyle name="쉼표 [0] 6 5 2 3" xfId="3228"/>
    <cellStyle name="쉼표 [0] 6 5 3" xfId="3229"/>
    <cellStyle name="쉼표 [0] 6 5 4" xfId="3230"/>
    <cellStyle name="쉼표 [0] 6 5 5" xfId="3231"/>
    <cellStyle name="쉼표 [0] 6 6" xfId="3232"/>
    <cellStyle name="쉼표 [0] 6 6 2" xfId="3233"/>
    <cellStyle name="쉼표 [0] 6 6 3" xfId="3234"/>
    <cellStyle name="쉼표 [0] 6 7" xfId="3235"/>
    <cellStyle name="쉼표 [0] 6 8" xfId="3236"/>
    <cellStyle name="쉼표 [0] 6 9" xfId="3237"/>
    <cellStyle name="쉼표 [0] 7" xfId="3238"/>
    <cellStyle name="쉼표 [0] 7 2" xfId="3239"/>
    <cellStyle name="쉼표 [0] 7 2 2" xfId="3240"/>
    <cellStyle name="쉼표 [0] 7 2 2 2" xfId="3241"/>
    <cellStyle name="쉼표 [0] 7 2 2 2 2" xfId="3242"/>
    <cellStyle name="쉼표 [0] 7 2 2 2 3" xfId="3243"/>
    <cellStyle name="쉼표 [0] 7 2 2 3" xfId="3244"/>
    <cellStyle name="쉼표 [0] 7 2 2 4" xfId="3245"/>
    <cellStyle name="쉼표 [0] 7 2 2 5" xfId="3246"/>
    <cellStyle name="쉼표 [0] 7 2 3" xfId="3247"/>
    <cellStyle name="쉼표 [0] 7 2 3 2" xfId="3248"/>
    <cellStyle name="쉼표 [0] 7 2 3 3" xfId="3249"/>
    <cellStyle name="쉼표 [0] 7 2 4" xfId="3250"/>
    <cellStyle name="쉼표 [0] 7 2 5" xfId="3251"/>
    <cellStyle name="쉼표 [0] 7 2 6" xfId="3252"/>
    <cellStyle name="쉼표 [0] 7 3" xfId="3253"/>
    <cellStyle name="쉼표 [0] 7 3 2" xfId="3254"/>
    <cellStyle name="쉼표 [0] 7 3 2 2" xfId="3255"/>
    <cellStyle name="쉼표 [0] 7 3 2 3" xfId="3256"/>
    <cellStyle name="쉼표 [0] 7 3 3" xfId="3257"/>
    <cellStyle name="쉼표 [0] 7 3 4" xfId="3258"/>
    <cellStyle name="쉼표 [0] 7 3 5" xfId="3259"/>
    <cellStyle name="쉼표 [0] 7 4" xfId="3260"/>
    <cellStyle name="쉼표 [0] 7 4 2" xfId="3261"/>
    <cellStyle name="쉼표 [0] 7 4 3" xfId="3262"/>
    <cellStyle name="쉼표 [0] 7 5" xfId="3263"/>
    <cellStyle name="쉼표 [0] 7 6" xfId="3264"/>
    <cellStyle name="쉼표 [0] 7 7" xfId="3265"/>
    <cellStyle name="쉼표 [0] 8" xfId="3266"/>
    <cellStyle name="쉼표 [0] 8 2" xfId="3267"/>
    <cellStyle name="쉼표 [0] 8 2 2" xfId="3268"/>
    <cellStyle name="쉼표 [0] 8 2 2 2" xfId="3269"/>
    <cellStyle name="쉼표 [0] 8 2 2 2 2" xfId="3270"/>
    <cellStyle name="쉼표 [0] 8 2 2 2 3" xfId="3271"/>
    <cellStyle name="쉼표 [0] 8 2 2 3" xfId="3272"/>
    <cellStyle name="쉼표 [0] 8 2 2 4" xfId="3273"/>
    <cellStyle name="쉼표 [0] 8 2 2 5" xfId="3274"/>
    <cellStyle name="쉼표 [0] 8 2 3" xfId="3275"/>
    <cellStyle name="쉼표 [0] 8 2 3 2" xfId="3276"/>
    <cellStyle name="쉼표 [0] 8 2 3 3" xfId="3277"/>
    <cellStyle name="쉼표 [0] 8 2 4" xfId="3278"/>
    <cellStyle name="쉼표 [0] 8 2 5" xfId="3279"/>
    <cellStyle name="쉼표 [0] 8 2 6" xfId="3280"/>
    <cellStyle name="쉼표 [0] 8 3" xfId="3281"/>
    <cellStyle name="쉼표 [0] 8 3 2" xfId="3282"/>
    <cellStyle name="쉼표 [0] 8 3 2 2" xfId="3283"/>
    <cellStyle name="쉼표 [0] 8 3 2 3" xfId="3284"/>
    <cellStyle name="쉼표 [0] 8 3 3" xfId="3285"/>
    <cellStyle name="쉼표 [0] 8 3 4" xfId="3286"/>
    <cellStyle name="쉼표 [0] 8 3 5" xfId="3287"/>
    <cellStyle name="쉼표 [0] 8 4" xfId="3288"/>
    <cellStyle name="쉼표 [0] 8 4 2" xfId="3289"/>
    <cellStyle name="쉼표 [0] 8 4 3" xfId="3290"/>
    <cellStyle name="쉼표 [0] 8 5" xfId="3291"/>
    <cellStyle name="쉼표 [0] 8 6" xfId="3292"/>
    <cellStyle name="쉼표 [0] 8 7" xfId="3293"/>
    <cellStyle name="쉼표 [0] 9" xfId="3294"/>
    <cellStyle name="쉼표 [0] 9 2" xfId="3295"/>
    <cellStyle name="쉼표 [0] 9 2 2" xfId="3296"/>
    <cellStyle name="쉼표 [0] 9 2 2 2" xfId="3297"/>
    <cellStyle name="쉼표 [0] 9 2 2 2 2" xfId="3298"/>
    <cellStyle name="쉼표 [0] 9 2 2 2 3" xfId="3299"/>
    <cellStyle name="쉼표 [0] 9 2 2 3" xfId="3300"/>
    <cellStyle name="쉼표 [0] 9 2 2 4" xfId="3301"/>
    <cellStyle name="쉼표 [0] 9 2 2 5" xfId="3302"/>
    <cellStyle name="쉼표 [0] 9 2 3" xfId="3303"/>
    <cellStyle name="쉼표 [0] 9 2 3 2" xfId="3304"/>
    <cellStyle name="쉼표 [0] 9 2 3 3" xfId="3305"/>
    <cellStyle name="쉼표 [0] 9 2 4" xfId="3306"/>
    <cellStyle name="쉼표 [0] 9 2 5" xfId="3307"/>
    <cellStyle name="쉼표 [0] 9 2 6" xfId="3308"/>
    <cellStyle name="쉼표 [0] 9 3" xfId="3309"/>
    <cellStyle name="쉼표 [0] 9 3 2" xfId="3310"/>
    <cellStyle name="쉼표 [0] 9 3 2 2" xfId="3311"/>
    <cellStyle name="쉼표 [0] 9 3 2 3" xfId="3312"/>
    <cellStyle name="쉼표 [0] 9 3 3" xfId="3313"/>
    <cellStyle name="쉼표 [0] 9 3 4" xfId="3314"/>
    <cellStyle name="쉼표 [0] 9 3 5" xfId="3315"/>
    <cellStyle name="쉼표 [0] 9 4" xfId="3316"/>
    <cellStyle name="쉼표 [0] 9 4 2" xfId="3317"/>
    <cellStyle name="쉼표 [0] 9 4 3" xfId="3318"/>
    <cellStyle name="쉼표 [0] 9 5" xfId="3319"/>
    <cellStyle name="쉼표 [0] 9 6" xfId="3320"/>
    <cellStyle name="쉼표 [0] 9 7" xfId="3321"/>
    <cellStyle name="스타일 1" xfId="3322"/>
    <cellStyle name="식" xfId="3323"/>
    <cellStyle name="식_FinancialModel1108(2)" xfId="3324"/>
    <cellStyle name="식_FinancialModel1108(2)_양식_(주)경화_물산업클러스터조성사업타당성조사,기본계획및입찰안내서작성용역" xfId="3325"/>
    <cellStyle name="식_양식_(주)경화_물산업클러스터조성사업타당성조사,기본계획및입찰안내서작성용역" xfId="3326"/>
    <cellStyle name="식_평택STP_01_09_27" xfId="3327"/>
    <cellStyle name="식_평택STP_01_09_27_FinancialModel1108" xfId="3328"/>
    <cellStyle name="식_평택STP_01_09_27_FinancialModel1108_FinancialModel1108(2)" xfId="3329"/>
    <cellStyle name="식_평택STP_01_09_27_FinancialModel1108_FinancialModel1108(2)_양식_(주)경화_물산업클러스터조성사업타당성조사,기본계획및입찰안내서작성용역" xfId="3330"/>
    <cellStyle name="식_평택STP_01_09_27_FinancialModel1108_양식_(주)경화_물산업클러스터조성사업타당성조사,기본계획및입찰안내서작성용역" xfId="3331"/>
    <cellStyle name="식_평택STP_01_09_27_Pt" xfId="3332"/>
    <cellStyle name="식_평택STP_01_09_27_Pt_FinancialModel1108(2)" xfId="3333"/>
    <cellStyle name="식_평택STP_01_09_27_Pt_FinancialModel1108(2)_양식_(주)경화_물산업클러스터조성사업타당성조사,기본계획및입찰안내서작성용역" xfId="3334"/>
    <cellStyle name="식_평택STP_01_09_27_Pt_양식_(주)경화_물산업클러스터조성사업타당성조사,기본계획및입찰안내서작성용역" xfId="3335"/>
    <cellStyle name="식_평택STP_01_09_27_양식_(주)경화_물산업클러스터조성사업타당성조사,기본계획및입찰안내서작성용역" xfId="3336"/>
    <cellStyle name="연결된 셀 10" xfId="3337"/>
    <cellStyle name="연결된 셀 10 2" xfId="3338"/>
    <cellStyle name="연결된 셀 11" xfId="3339"/>
    <cellStyle name="연결된 셀 11 2" xfId="3340"/>
    <cellStyle name="연결된 셀 12" xfId="3341"/>
    <cellStyle name="연결된 셀 13" xfId="3342"/>
    <cellStyle name="연결된 셀 14" xfId="3343"/>
    <cellStyle name="연결된 셀 15" xfId="3344"/>
    <cellStyle name="연결된 셀 16" xfId="3345"/>
    <cellStyle name="연결된 셀 17" xfId="3346"/>
    <cellStyle name="연결된 셀 18" xfId="3347"/>
    <cellStyle name="연결된 셀 19" xfId="3348"/>
    <cellStyle name="연결된 셀 2" xfId="3349"/>
    <cellStyle name="연결된 셀 2 10" xfId="3350"/>
    <cellStyle name="연결된 셀 2 2" xfId="3351"/>
    <cellStyle name="연결된 셀 2 2 2" xfId="3352"/>
    <cellStyle name="연결된 셀 2 2 3" xfId="3353"/>
    <cellStyle name="연결된 셀 2 3" xfId="3354"/>
    <cellStyle name="연결된 셀 2 4" xfId="3355"/>
    <cellStyle name="연결된 셀 2 5" xfId="3356"/>
    <cellStyle name="연결된 셀 2 6" xfId="3357"/>
    <cellStyle name="연결된 셀 2 7" xfId="3358"/>
    <cellStyle name="연결된 셀 2 8" xfId="3359"/>
    <cellStyle name="연결된 셀 2 9" xfId="3360"/>
    <cellStyle name="연결된 셀 20" xfId="3361"/>
    <cellStyle name="연결된 셀 21" xfId="3362"/>
    <cellStyle name="연결된 셀 22" xfId="3363"/>
    <cellStyle name="연결된 셀 23" xfId="3364"/>
    <cellStyle name="연결된 셀 24" xfId="3365"/>
    <cellStyle name="연결된 셀 25" xfId="3366"/>
    <cellStyle name="연결된 셀 3" xfId="3367"/>
    <cellStyle name="연결된 셀 3 10" xfId="3368"/>
    <cellStyle name="연결된 셀 3 2" xfId="3369"/>
    <cellStyle name="연결된 셀 3 3" xfId="3370"/>
    <cellStyle name="연결된 셀 3 4" xfId="3371"/>
    <cellStyle name="연결된 셀 3 5" xfId="3372"/>
    <cellStyle name="연결된 셀 3 6" xfId="3373"/>
    <cellStyle name="연결된 셀 3 7" xfId="3374"/>
    <cellStyle name="연결된 셀 3 8" xfId="3375"/>
    <cellStyle name="연결된 셀 3 9" xfId="3376"/>
    <cellStyle name="연결된 셀 4" xfId="3377"/>
    <cellStyle name="연결된 셀 4 2" xfId="3378"/>
    <cellStyle name="연결된 셀 4 3" xfId="3379"/>
    <cellStyle name="연결된 셀 4 4" xfId="3380"/>
    <cellStyle name="연결된 셀 4 5" xfId="3381"/>
    <cellStyle name="연결된 셀 4 6" xfId="3382"/>
    <cellStyle name="연결된 셀 4 7" xfId="3383"/>
    <cellStyle name="연결된 셀 4 8" xfId="3384"/>
    <cellStyle name="연결된 셀 5" xfId="3385"/>
    <cellStyle name="연결된 셀 5 2" xfId="3386"/>
    <cellStyle name="연결된 셀 5 3" xfId="3387"/>
    <cellStyle name="연결된 셀 5 4" xfId="3388"/>
    <cellStyle name="연결된 셀 5 5" xfId="3389"/>
    <cellStyle name="연결된 셀 5 6" xfId="3390"/>
    <cellStyle name="연결된 셀 5 7" xfId="3391"/>
    <cellStyle name="연결된 셀 5 8" xfId="3392"/>
    <cellStyle name="연결된 셀 6" xfId="3393"/>
    <cellStyle name="연결된 셀 6 2" xfId="3394"/>
    <cellStyle name="연결된 셀 6 3" xfId="3395"/>
    <cellStyle name="연결된 셀 6 4" xfId="3396"/>
    <cellStyle name="연결된 셀 6 5" xfId="3397"/>
    <cellStyle name="연결된 셀 6 6" xfId="3398"/>
    <cellStyle name="연결된 셀 6 7" xfId="3399"/>
    <cellStyle name="연결된 셀 6 8" xfId="3400"/>
    <cellStyle name="연결된 셀 7" xfId="3401"/>
    <cellStyle name="연결된 셀 7 2" xfId="3402"/>
    <cellStyle name="연결된 셀 8" xfId="3403"/>
    <cellStyle name="연결된 셀 8 2" xfId="3404"/>
    <cellStyle name="연결된 셀 9" xfId="3405"/>
    <cellStyle name="연결된 셀 9 2" xfId="3406"/>
    <cellStyle name="요약 10" xfId="3407"/>
    <cellStyle name="요약 10 2" xfId="3408"/>
    <cellStyle name="요약 11" xfId="3409"/>
    <cellStyle name="요약 11 2" xfId="3410"/>
    <cellStyle name="요약 12" xfId="3411"/>
    <cellStyle name="요약 13" xfId="3412"/>
    <cellStyle name="요약 14" xfId="3413"/>
    <cellStyle name="요약 15" xfId="3414"/>
    <cellStyle name="요약 16" xfId="3415"/>
    <cellStyle name="요약 17" xfId="3416"/>
    <cellStyle name="요약 18" xfId="3417"/>
    <cellStyle name="요약 19" xfId="3418"/>
    <cellStyle name="요약 2" xfId="3419"/>
    <cellStyle name="요약 2 10" xfId="3420"/>
    <cellStyle name="요약 2 2" xfId="3421"/>
    <cellStyle name="요약 2 2 2" xfId="3422"/>
    <cellStyle name="요약 2 2 3" xfId="3423"/>
    <cellStyle name="요약 2 3" xfId="3424"/>
    <cellStyle name="요약 2 4" xfId="3425"/>
    <cellStyle name="요약 2 5" xfId="3426"/>
    <cellStyle name="요약 2 6" xfId="3427"/>
    <cellStyle name="요약 2 7" xfId="3428"/>
    <cellStyle name="요약 2 8" xfId="3429"/>
    <cellStyle name="요약 2 9" xfId="3430"/>
    <cellStyle name="요약 20" xfId="3431"/>
    <cellStyle name="요약 21" xfId="3432"/>
    <cellStyle name="요약 22" xfId="3433"/>
    <cellStyle name="요약 23" xfId="3434"/>
    <cellStyle name="요약 24" xfId="3435"/>
    <cellStyle name="요약 25" xfId="3436"/>
    <cellStyle name="요약 3" xfId="3437"/>
    <cellStyle name="요약 3 10" xfId="3438"/>
    <cellStyle name="요약 3 2" xfId="3439"/>
    <cellStyle name="요약 3 3" xfId="3440"/>
    <cellStyle name="요약 3 4" xfId="3441"/>
    <cellStyle name="요약 3 5" xfId="3442"/>
    <cellStyle name="요약 3 6" xfId="3443"/>
    <cellStyle name="요약 3 7" xfId="3444"/>
    <cellStyle name="요약 3 8" xfId="3445"/>
    <cellStyle name="요약 3 9" xfId="3446"/>
    <cellStyle name="요약 4" xfId="3447"/>
    <cellStyle name="요약 4 2" xfId="3448"/>
    <cellStyle name="요약 4 3" xfId="3449"/>
    <cellStyle name="요약 4 4" xfId="3450"/>
    <cellStyle name="요약 4 5" xfId="3451"/>
    <cellStyle name="요약 4 6" xfId="3452"/>
    <cellStyle name="요약 4 7" xfId="3453"/>
    <cellStyle name="요약 4 8" xfId="3454"/>
    <cellStyle name="요약 5" xfId="3455"/>
    <cellStyle name="요약 5 2" xfId="3456"/>
    <cellStyle name="요약 5 3" xfId="3457"/>
    <cellStyle name="요약 5 4" xfId="3458"/>
    <cellStyle name="요약 5 5" xfId="3459"/>
    <cellStyle name="요약 5 6" xfId="3460"/>
    <cellStyle name="요약 5 7" xfId="3461"/>
    <cellStyle name="요약 5 8" xfId="3462"/>
    <cellStyle name="요약 6" xfId="3463"/>
    <cellStyle name="요약 6 2" xfId="3464"/>
    <cellStyle name="요약 6 3" xfId="3465"/>
    <cellStyle name="요약 6 4" xfId="3466"/>
    <cellStyle name="요약 6 5" xfId="3467"/>
    <cellStyle name="요약 6 6" xfId="3468"/>
    <cellStyle name="요약 6 7" xfId="3469"/>
    <cellStyle name="요약 6 8" xfId="3470"/>
    <cellStyle name="요약 7" xfId="3471"/>
    <cellStyle name="요약 7 2" xfId="3472"/>
    <cellStyle name="요약 8" xfId="3473"/>
    <cellStyle name="요약 8 2" xfId="3474"/>
    <cellStyle name="요약 9" xfId="3475"/>
    <cellStyle name="요약 9 2" xfId="3476"/>
    <cellStyle name="一般_GARMENT STEP FORM HK" xfId="3477"/>
    <cellStyle name="입력 10" xfId="3478"/>
    <cellStyle name="입력 10 2" xfId="3479"/>
    <cellStyle name="입력 11" xfId="3480"/>
    <cellStyle name="입력 11 2" xfId="3481"/>
    <cellStyle name="입력 12" xfId="3482"/>
    <cellStyle name="입력 13" xfId="3483"/>
    <cellStyle name="입력 14" xfId="3484"/>
    <cellStyle name="입력 15" xfId="3485"/>
    <cellStyle name="입력 16" xfId="3486"/>
    <cellStyle name="입력 17" xfId="3487"/>
    <cellStyle name="입력 18" xfId="3488"/>
    <cellStyle name="입력 19" xfId="3489"/>
    <cellStyle name="입력 2" xfId="3490"/>
    <cellStyle name="입력 2 10" xfId="3491"/>
    <cellStyle name="입력 2 2" xfId="3492"/>
    <cellStyle name="입력 2 2 2" xfId="3493"/>
    <cellStyle name="입력 2 2 3" xfId="3494"/>
    <cellStyle name="입력 2 3" xfId="3495"/>
    <cellStyle name="입력 2 4" xfId="3496"/>
    <cellStyle name="입력 2 5" xfId="3497"/>
    <cellStyle name="입력 2 6" xfId="3498"/>
    <cellStyle name="입력 2 7" xfId="3499"/>
    <cellStyle name="입력 2 8" xfId="3500"/>
    <cellStyle name="입력 2 9" xfId="3501"/>
    <cellStyle name="입력 20" xfId="3502"/>
    <cellStyle name="입력 21" xfId="3503"/>
    <cellStyle name="입력 22" xfId="3504"/>
    <cellStyle name="입력 23" xfId="3505"/>
    <cellStyle name="입력 24" xfId="3506"/>
    <cellStyle name="입력 25" xfId="3507"/>
    <cellStyle name="입력 3" xfId="3508"/>
    <cellStyle name="입력 3 10" xfId="3509"/>
    <cellStyle name="입력 3 2" xfId="3510"/>
    <cellStyle name="입력 3 3" xfId="3511"/>
    <cellStyle name="입력 3 4" xfId="3512"/>
    <cellStyle name="입력 3 5" xfId="3513"/>
    <cellStyle name="입력 3 6" xfId="3514"/>
    <cellStyle name="입력 3 7" xfId="3515"/>
    <cellStyle name="입력 3 8" xfId="3516"/>
    <cellStyle name="입력 3 9" xfId="3517"/>
    <cellStyle name="입력 4" xfId="3518"/>
    <cellStyle name="입력 4 2" xfId="3519"/>
    <cellStyle name="입력 4 3" xfId="3520"/>
    <cellStyle name="입력 4 4" xfId="3521"/>
    <cellStyle name="입력 4 5" xfId="3522"/>
    <cellStyle name="입력 4 6" xfId="3523"/>
    <cellStyle name="입력 4 7" xfId="3524"/>
    <cellStyle name="입력 4 8" xfId="3525"/>
    <cellStyle name="입력 5" xfId="3526"/>
    <cellStyle name="입력 5 2" xfId="3527"/>
    <cellStyle name="입력 5 3" xfId="3528"/>
    <cellStyle name="입력 5 4" xfId="3529"/>
    <cellStyle name="입력 5 5" xfId="3530"/>
    <cellStyle name="입력 5 6" xfId="3531"/>
    <cellStyle name="입력 5 7" xfId="3532"/>
    <cellStyle name="입력 5 8" xfId="3533"/>
    <cellStyle name="입력 6" xfId="3534"/>
    <cellStyle name="입력 6 2" xfId="3535"/>
    <cellStyle name="입력 6 3" xfId="3536"/>
    <cellStyle name="입력 6 4" xfId="3537"/>
    <cellStyle name="입력 6 5" xfId="3538"/>
    <cellStyle name="입력 6 6" xfId="3539"/>
    <cellStyle name="입력 6 7" xfId="3540"/>
    <cellStyle name="입력 6 8" xfId="3541"/>
    <cellStyle name="입력 7" xfId="3542"/>
    <cellStyle name="입력 7 2" xfId="3543"/>
    <cellStyle name="입력 8" xfId="3544"/>
    <cellStyle name="입력 8 2" xfId="3545"/>
    <cellStyle name="입력 9" xfId="3546"/>
    <cellStyle name="입력 9 2" xfId="3547"/>
    <cellStyle name="자리수" xfId="3548"/>
    <cellStyle name="자리수0" xfId="3549"/>
    <cellStyle name="제목 1 10" xfId="3550"/>
    <cellStyle name="제목 1 10 2" xfId="3551"/>
    <cellStyle name="제목 1 11" xfId="3552"/>
    <cellStyle name="제목 1 11 2" xfId="3553"/>
    <cellStyle name="제목 1 12" xfId="3554"/>
    <cellStyle name="제목 1 13" xfId="3555"/>
    <cellStyle name="제목 1 14" xfId="3556"/>
    <cellStyle name="제목 1 15" xfId="3557"/>
    <cellStyle name="제목 1 16" xfId="3558"/>
    <cellStyle name="제목 1 17" xfId="3559"/>
    <cellStyle name="제목 1 18" xfId="3560"/>
    <cellStyle name="제목 1 19" xfId="3561"/>
    <cellStyle name="제목 1 2" xfId="3562"/>
    <cellStyle name="제목 1 2 10" xfId="3563"/>
    <cellStyle name="제목 1 2 2" xfId="3564"/>
    <cellStyle name="제목 1 2 2 2" xfId="3565"/>
    <cellStyle name="제목 1 2 2 3" xfId="3566"/>
    <cellStyle name="제목 1 2 3" xfId="3567"/>
    <cellStyle name="제목 1 2 4" xfId="3568"/>
    <cellStyle name="제목 1 2 5" xfId="3569"/>
    <cellStyle name="제목 1 2 6" xfId="3570"/>
    <cellStyle name="제목 1 2 7" xfId="3571"/>
    <cellStyle name="제목 1 2 8" xfId="3572"/>
    <cellStyle name="제목 1 2 9" xfId="3573"/>
    <cellStyle name="제목 1 20" xfId="3574"/>
    <cellStyle name="제목 1 21" xfId="3575"/>
    <cellStyle name="제목 1 22" xfId="3576"/>
    <cellStyle name="제목 1 23" xfId="3577"/>
    <cellStyle name="제목 1 24" xfId="3578"/>
    <cellStyle name="제목 1 25" xfId="3579"/>
    <cellStyle name="제목 1 3" xfId="3580"/>
    <cellStyle name="제목 1 3 10" xfId="3581"/>
    <cellStyle name="제목 1 3 2" xfId="3582"/>
    <cellStyle name="제목 1 3 3" xfId="3583"/>
    <cellStyle name="제목 1 3 4" xfId="3584"/>
    <cellStyle name="제목 1 3 5" xfId="3585"/>
    <cellStyle name="제목 1 3 6" xfId="3586"/>
    <cellStyle name="제목 1 3 7" xfId="3587"/>
    <cellStyle name="제목 1 3 8" xfId="3588"/>
    <cellStyle name="제목 1 3 9" xfId="3589"/>
    <cellStyle name="제목 1 4" xfId="3590"/>
    <cellStyle name="제목 1 4 2" xfId="3591"/>
    <cellStyle name="제목 1 4 3" xfId="3592"/>
    <cellStyle name="제목 1 4 4" xfId="3593"/>
    <cellStyle name="제목 1 4 5" xfId="3594"/>
    <cellStyle name="제목 1 4 6" xfId="3595"/>
    <cellStyle name="제목 1 4 7" xfId="3596"/>
    <cellStyle name="제목 1 4 8" xfId="3597"/>
    <cellStyle name="제목 1 5" xfId="3598"/>
    <cellStyle name="제목 1 5 2" xfId="3599"/>
    <cellStyle name="제목 1 5 3" xfId="3600"/>
    <cellStyle name="제목 1 5 4" xfId="3601"/>
    <cellStyle name="제목 1 5 5" xfId="3602"/>
    <cellStyle name="제목 1 5 6" xfId="3603"/>
    <cellStyle name="제목 1 5 7" xfId="3604"/>
    <cellStyle name="제목 1 5 8" xfId="3605"/>
    <cellStyle name="제목 1 6" xfId="3606"/>
    <cellStyle name="제목 1 6 2" xfId="3607"/>
    <cellStyle name="제목 1 6 3" xfId="3608"/>
    <cellStyle name="제목 1 6 4" xfId="3609"/>
    <cellStyle name="제목 1 6 5" xfId="3610"/>
    <cellStyle name="제목 1 6 6" xfId="3611"/>
    <cellStyle name="제목 1 6 7" xfId="3612"/>
    <cellStyle name="제목 1 6 8" xfId="3613"/>
    <cellStyle name="제목 1 7" xfId="3614"/>
    <cellStyle name="제목 1 7 2" xfId="3615"/>
    <cellStyle name="제목 1 8" xfId="3616"/>
    <cellStyle name="제목 1 8 2" xfId="3617"/>
    <cellStyle name="제목 1 9" xfId="3618"/>
    <cellStyle name="제목 1 9 2" xfId="3619"/>
    <cellStyle name="제목 10" xfId="3620"/>
    <cellStyle name="제목 10 2" xfId="3621"/>
    <cellStyle name="제목 11" xfId="3622"/>
    <cellStyle name="제목 11 2" xfId="3623"/>
    <cellStyle name="제목 12" xfId="3624"/>
    <cellStyle name="제목 12 2" xfId="3625"/>
    <cellStyle name="제목 13" xfId="3626"/>
    <cellStyle name="제목 13 2" xfId="3627"/>
    <cellStyle name="제목 14" xfId="3628"/>
    <cellStyle name="제목 14 2" xfId="3629"/>
    <cellStyle name="제목 15" xfId="3630"/>
    <cellStyle name="제목 16" xfId="3631"/>
    <cellStyle name="제목 17" xfId="3632"/>
    <cellStyle name="제목 18" xfId="3633"/>
    <cellStyle name="제목 19" xfId="3634"/>
    <cellStyle name="제목 2 10" xfId="3635"/>
    <cellStyle name="제목 2 10 2" xfId="3636"/>
    <cellStyle name="제목 2 11" xfId="3637"/>
    <cellStyle name="제목 2 11 2" xfId="3638"/>
    <cellStyle name="제목 2 12" xfId="3639"/>
    <cellStyle name="제목 2 13" xfId="3640"/>
    <cellStyle name="제목 2 14" xfId="3641"/>
    <cellStyle name="제목 2 15" xfId="3642"/>
    <cellStyle name="제목 2 16" xfId="3643"/>
    <cellStyle name="제목 2 17" xfId="3644"/>
    <cellStyle name="제목 2 18" xfId="3645"/>
    <cellStyle name="제목 2 19" xfId="3646"/>
    <cellStyle name="제목 2 2" xfId="3647"/>
    <cellStyle name="제목 2 2 10" xfId="3648"/>
    <cellStyle name="제목 2 2 2" xfId="3649"/>
    <cellStyle name="제목 2 2 2 2" xfId="3650"/>
    <cellStyle name="제목 2 2 2 3" xfId="3651"/>
    <cellStyle name="제목 2 2 3" xfId="3652"/>
    <cellStyle name="제목 2 2 4" xfId="3653"/>
    <cellStyle name="제목 2 2 5" xfId="3654"/>
    <cellStyle name="제목 2 2 6" xfId="3655"/>
    <cellStyle name="제목 2 2 7" xfId="3656"/>
    <cellStyle name="제목 2 2 8" xfId="3657"/>
    <cellStyle name="제목 2 2 9" xfId="3658"/>
    <cellStyle name="제목 2 20" xfId="3659"/>
    <cellStyle name="제목 2 21" xfId="3660"/>
    <cellStyle name="제목 2 22" xfId="3661"/>
    <cellStyle name="제목 2 23" xfId="3662"/>
    <cellStyle name="제목 2 24" xfId="3663"/>
    <cellStyle name="제목 2 25" xfId="3664"/>
    <cellStyle name="제목 2 3" xfId="3665"/>
    <cellStyle name="제목 2 3 10" xfId="3666"/>
    <cellStyle name="제목 2 3 2" xfId="3667"/>
    <cellStyle name="제목 2 3 3" xfId="3668"/>
    <cellStyle name="제목 2 3 4" xfId="3669"/>
    <cellStyle name="제목 2 3 5" xfId="3670"/>
    <cellStyle name="제목 2 3 6" xfId="3671"/>
    <cellStyle name="제목 2 3 7" xfId="3672"/>
    <cellStyle name="제목 2 3 8" xfId="3673"/>
    <cellStyle name="제목 2 3 9" xfId="3674"/>
    <cellStyle name="제목 2 4" xfId="3675"/>
    <cellStyle name="제목 2 4 2" xfId="3676"/>
    <cellStyle name="제목 2 4 3" xfId="3677"/>
    <cellStyle name="제목 2 4 4" xfId="3678"/>
    <cellStyle name="제목 2 4 5" xfId="3679"/>
    <cellStyle name="제목 2 4 6" xfId="3680"/>
    <cellStyle name="제목 2 4 7" xfId="3681"/>
    <cellStyle name="제목 2 4 8" xfId="3682"/>
    <cellStyle name="제목 2 5" xfId="3683"/>
    <cellStyle name="제목 2 5 2" xfId="3684"/>
    <cellStyle name="제목 2 5 3" xfId="3685"/>
    <cellStyle name="제목 2 5 4" xfId="3686"/>
    <cellStyle name="제목 2 5 5" xfId="3687"/>
    <cellStyle name="제목 2 5 6" xfId="3688"/>
    <cellStyle name="제목 2 5 7" xfId="3689"/>
    <cellStyle name="제목 2 5 8" xfId="3690"/>
    <cellStyle name="제목 2 6" xfId="3691"/>
    <cellStyle name="제목 2 6 2" xfId="3692"/>
    <cellStyle name="제목 2 6 3" xfId="3693"/>
    <cellStyle name="제목 2 6 4" xfId="3694"/>
    <cellStyle name="제목 2 6 5" xfId="3695"/>
    <cellStyle name="제목 2 6 6" xfId="3696"/>
    <cellStyle name="제목 2 6 7" xfId="3697"/>
    <cellStyle name="제목 2 6 8" xfId="3698"/>
    <cellStyle name="제목 2 7" xfId="3699"/>
    <cellStyle name="제목 2 7 2" xfId="3700"/>
    <cellStyle name="제목 2 8" xfId="3701"/>
    <cellStyle name="제목 2 8 2" xfId="3702"/>
    <cellStyle name="제목 2 9" xfId="3703"/>
    <cellStyle name="제목 2 9 2" xfId="3704"/>
    <cellStyle name="제목 20" xfId="3705"/>
    <cellStyle name="제목 21" xfId="3706"/>
    <cellStyle name="제목 22" xfId="3707"/>
    <cellStyle name="제목 23" xfId="3708"/>
    <cellStyle name="제목 24" xfId="3709"/>
    <cellStyle name="제목 25" xfId="3710"/>
    <cellStyle name="제목 26" xfId="3711"/>
    <cellStyle name="제목 27" xfId="3712"/>
    <cellStyle name="제목 28" xfId="3713"/>
    <cellStyle name="제목 3 10" xfId="3714"/>
    <cellStyle name="제목 3 10 2" xfId="3715"/>
    <cellStyle name="제목 3 11" xfId="3716"/>
    <cellStyle name="제목 3 11 2" xfId="3717"/>
    <cellStyle name="제목 3 12" xfId="3718"/>
    <cellStyle name="제목 3 13" xfId="3719"/>
    <cellStyle name="제목 3 14" xfId="3720"/>
    <cellStyle name="제목 3 15" xfId="3721"/>
    <cellStyle name="제목 3 16" xfId="3722"/>
    <cellStyle name="제목 3 17" xfId="3723"/>
    <cellStyle name="제목 3 18" xfId="3724"/>
    <cellStyle name="제목 3 19" xfId="3725"/>
    <cellStyle name="제목 3 2" xfId="3726"/>
    <cellStyle name="제목 3 2 10" xfId="3727"/>
    <cellStyle name="제목 3 2 2" xfId="3728"/>
    <cellStyle name="제목 3 2 2 2" xfId="3729"/>
    <cellStyle name="제목 3 2 2 3" xfId="3730"/>
    <cellStyle name="제목 3 2 3" xfId="3731"/>
    <cellStyle name="제목 3 2 4" xfId="3732"/>
    <cellStyle name="제목 3 2 5" xfId="3733"/>
    <cellStyle name="제목 3 2 6" xfId="3734"/>
    <cellStyle name="제목 3 2 7" xfId="3735"/>
    <cellStyle name="제목 3 2 8" xfId="3736"/>
    <cellStyle name="제목 3 2 9" xfId="3737"/>
    <cellStyle name="제목 3 20" xfId="3738"/>
    <cellStyle name="제목 3 21" xfId="3739"/>
    <cellStyle name="제목 3 22" xfId="3740"/>
    <cellStyle name="제목 3 23" xfId="3741"/>
    <cellStyle name="제목 3 24" xfId="3742"/>
    <cellStyle name="제목 3 25" xfId="3743"/>
    <cellStyle name="제목 3 3" xfId="3744"/>
    <cellStyle name="제목 3 3 10" xfId="3745"/>
    <cellStyle name="제목 3 3 2" xfId="3746"/>
    <cellStyle name="제목 3 3 3" xfId="3747"/>
    <cellStyle name="제목 3 3 4" xfId="3748"/>
    <cellStyle name="제목 3 3 5" xfId="3749"/>
    <cellStyle name="제목 3 3 6" xfId="3750"/>
    <cellStyle name="제목 3 3 7" xfId="3751"/>
    <cellStyle name="제목 3 3 8" xfId="3752"/>
    <cellStyle name="제목 3 3 9" xfId="3753"/>
    <cellStyle name="제목 3 4" xfId="3754"/>
    <cellStyle name="제목 3 4 2" xfId="3755"/>
    <cellStyle name="제목 3 4 3" xfId="3756"/>
    <cellStyle name="제목 3 4 4" xfId="3757"/>
    <cellStyle name="제목 3 4 5" xfId="3758"/>
    <cellStyle name="제목 3 4 6" xfId="3759"/>
    <cellStyle name="제목 3 4 7" xfId="3760"/>
    <cellStyle name="제목 3 4 8" xfId="3761"/>
    <cellStyle name="제목 3 5" xfId="3762"/>
    <cellStyle name="제목 3 5 2" xfId="3763"/>
    <cellStyle name="제목 3 5 3" xfId="3764"/>
    <cellStyle name="제목 3 5 4" xfId="3765"/>
    <cellStyle name="제목 3 5 5" xfId="3766"/>
    <cellStyle name="제목 3 5 6" xfId="3767"/>
    <cellStyle name="제목 3 5 7" xfId="3768"/>
    <cellStyle name="제목 3 5 8" xfId="3769"/>
    <cellStyle name="제목 3 6" xfId="3770"/>
    <cellStyle name="제목 3 6 2" xfId="3771"/>
    <cellStyle name="제목 3 6 3" xfId="3772"/>
    <cellStyle name="제목 3 6 4" xfId="3773"/>
    <cellStyle name="제목 3 6 5" xfId="3774"/>
    <cellStyle name="제목 3 6 6" xfId="3775"/>
    <cellStyle name="제목 3 6 7" xfId="3776"/>
    <cellStyle name="제목 3 6 8" xfId="3777"/>
    <cellStyle name="제목 3 7" xfId="3778"/>
    <cellStyle name="제목 3 7 2" xfId="3779"/>
    <cellStyle name="제목 3 8" xfId="3780"/>
    <cellStyle name="제목 3 8 2" xfId="3781"/>
    <cellStyle name="제목 3 9" xfId="3782"/>
    <cellStyle name="제목 3 9 2" xfId="3783"/>
    <cellStyle name="제목 4 10" xfId="3784"/>
    <cellStyle name="제목 4 10 2" xfId="3785"/>
    <cellStyle name="제목 4 11" xfId="3786"/>
    <cellStyle name="제목 4 11 2" xfId="3787"/>
    <cellStyle name="제목 4 12" xfId="3788"/>
    <cellStyle name="제목 4 13" xfId="3789"/>
    <cellStyle name="제목 4 14" xfId="3790"/>
    <cellStyle name="제목 4 15" xfId="3791"/>
    <cellStyle name="제목 4 16" xfId="3792"/>
    <cellStyle name="제목 4 17" xfId="3793"/>
    <cellStyle name="제목 4 18" xfId="3794"/>
    <cellStyle name="제목 4 19" xfId="3795"/>
    <cellStyle name="제목 4 2" xfId="3796"/>
    <cellStyle name="제목 4 2 10" xfId="3797"/>
    <cellStyle name="제목 4 2 2" xfId="3798"/>
    <cellStyle name="제목 4 2 2 2" xfId="3799"/>
    <cellStyle name="제목 4 2 2 3" xfId="3800"/>
    <cellStyle name="제목 4 2 3" xfId="3801"/>
    <cellStyle name="제목 4 2 4" xfId="3802"/>
    <cellStyle name="제목 4 2 5" xfId="3803"/>
    <cellStyle name="제목 4 2 6" xfId="3804"/>
    <cellStyle name="제목 4 2 7" xfId="3805"/>
    <cellStyle name="제목 4 2 8" xfId="3806"/>
    <cellStyle name="제목 4 2 9" xfId="3807"/>
    <cellStyle name="제목 4 20" xfId="3808"/>
    <cellStyle name="제목 4 21" xfId="3809"/>
    <cellStyle name="제목 4 22" xfId="3810"/>
    <cellStyle name="제목 4 23" xfId="3811"/>
    <cellStyle name="제목 4 24" xfId="3812"/>
    <cellStyle name="제목 4 25" xfId="3813"/>
    <cellStyle name="제목 4 3" xfId="3814"/>
    <cellStyle name="제목 4 3 10" xfId="3815"/>
    <cellStyle name="제목 4 3 2" xfId="3816"/>
    <cellStyle name="제목 4 3 3" xfId="3817"/>
    <cellStyle name="제목 4 3 4" xfId="3818"/>
    <cellStyle name="제목 4 3 5" xfId="3819"/>
    <cellStyle name="제목 4 3 6" xfId="3820"/>
    <cellStyle name="제목 4 3 7" xfId="3821"/>
    <cellStyle name="제목 4 3 8" xfId="3822"/>
    <cellStyle name="제목 4 3 9" xfId="3823"/>
    <cellStyle name="제목 4 4" xfId="3824"/>
    <cellStyle name="제목 4 4 2" xfId="3825"/>
    <cellStyle name="제목 4 4 3" xfId="3826"/>
    <cellStyle name="제목 4 4 4" xfId="3827"/>
    <cellStyle name="제목 4 4 5" xfId="3828"/>
    <cellStyle name="제목 4 4 6" xfId="3829"/>
    <cellStyle name="제목 4 4 7" xfId="3830"/>
    <cellStyle name="제목 4 4 8" xfId="3831"/>
    <cellStyle name="제목 4 5" xfId="3832"/>
    <cellStyle name="제목 4 5 2" xfId="3833"/>
    <cellStyle name="제목 4 5 3" xfId="3834"/>
    <cellStyle name="제목 4 5 4" xfId="3835"/>
    <cellStyle name="제목 4 5 5" xfId="3836"/>
    <cellStyle name="제목 4 5 6" xfId="3837"/>
    <cellStyle name="제목 4 5 7" xfId="3838"/>
    <cellStyle name="제목 4 5 8" xfId="3839"/>
    <cellStyle name="제목 4 6" xfId="3840"/>
    <cellStyle name="제목 4 6 2" xfId="3841"/>
    <cellStyle name="제목 4 6 3" xfId="3842"/>
    <cellStyle name="제목 4 6 4" xfId="3843"/>
    <cellStyle name="제목 4 6 5" xfId="3844"/>
    <cellStyle name="제목 4 6 6" xfId="3845"/>
    <cellStyle name="제목 4 6 7" xfId="3846"/>
    <cellStyle name="제목 4 6 8" xfId="3847"/>
    <cellStyle name="제목 4 7" xfId="3848"/>
    <cellStyle name="제목 4 7 2" xfId="3849"/>
    <cellStyle name="제목 4 8" xfId="3850"/>
    <cellStyle name="제목 4 8 2" xfId="3851"/>
    <cellStyle name="제목 4 9" xfId="3852"/>
    <cellStyle name="제목 4 9 2" xfId="3853"/>
    <cellStyle name="제목 5" xfId="3854"/>
    <cellStyle name="제목 5 10" xfId="3855"/>
    <cellStyle name="제목 5 2" xfId="3856"/>
    <cellStyle name="제목 5 2 2" xfId="3857"/>
    <cellStyle name="제목 5 2 3" xfId="3858"/>
    <cellStyle name="제목 5 3" xfId="3859"/>
    <cellStyle name="제목 5 4" xfId="3860"/>
    <cellStyle name="제목 5 5" xfId="3861"/>
    <cellStyle name="제목 5 6" xfId="3862"/>
    <cellStyle name="제목 5 7" xfId="3863"/>
    <cellStyle name="제목 5 8" xfId="3864"/>
    <cellStyle name="제목 5 9" xfId="3865"/>
    <cellStyle name="제목 6" xfId="3866"/>
    <cellStyle name="제목 6 10" xfId="3867"/>
    <cellStyle name="제목 6 2" xfId="3868"/>
    <cellStyle name="제목 6 3" xfId="3869"/>
    <cellStyle name="제목 6 4" xfId="3870"/>
    <cellStyle name="제목 6 5" xfId="3871"/>
    <cellStyle name="제목 6 6" xfId="3872"/>
    <cellStyle name="제목 6 7" xfId="3873"/>
    <cellStyle name="제목 6 8" xfId="3874"/>
    <cellStyle name="제목 6 9" xfId="3875"/>
    <cellStyle name="제목 7" xfId="3876"/>
    <cellStyle name="제목 7 2" xfId="3877"/>
    <cellStyle name="제목 7 3" xfId="3878"/>
    <cellStyle name="제목 7 4" xfId="3879"/>
    <cellStyle name="제목 7 5" xfId="3880"/>
    <cellStyle name="제목 7 6" xfId="3881"/>
    <cellStyle name="제목 7 7" xfId="3882"/>
    <cellStyle name="제목 7 8" xfId="3883"/>
    <cellStyle name="제목 8" xfId="3884"/>
    <cellStyle name="제목 8 2" xfId="3885"/>
    <cellStyle name="제목 8 3" xfId="3886"/>
    <cellStyle name="제목 8 4" xfId="3887"/>
    <cellStyle name="제목 8 5" xfId="3888"/>
    <cellStyle name="제목 8 6" xfId="3889"/>
    <cellStyle name="제목 8 7" xfId="3890"/>
    <cellStyle name="제목 8 8" xfId="3891"/>
    <cellStyle name="제목 9" xfId="3892"/>
    <cellStyle name="제목 9 2" xfId="3893"/>
    <cellStyle name="제목 9 3" xfId="3894"/>
    <cellStyle name="제목 9 4" xfId="3895"/>
    <cellStyle name="제목 9 5" xfId="3896"/>
    <cellStyle name="제목 9 6" xfId="3897"/>
    <cellStyle name="제목 9 7" xfId="3898"/>
    <cellStyle name="제목 9 8" xfId="3899"/>
    <cellStyle name="제목1" xfId="3900"/>
    <cellStyle name="제목2" xfId="3901"/>
    <cellStyle name="좋음 10" xfId="3902"/>
    <cellStyle name="좋음 10 2" xfId="3903"/>
    <cellStyle name="좋음 11" xfId="3904"/>
    <cellStyle name="좋음 11 2" xfId="3905"/>
    <cellStyle name="좋음 12" xfId="3906"/>
    <cellStyle name="좋음 13" xfId="3907"/>
    <cellStyle name="좋음 14" xfId="3908"/>
    <cellStyle name="좋음 15" xfId="3909"/>
    <cellStyle name="좋음 16" xfId="3910"/>
    <cellStyle name="좋음 17" xfId="3911"/>
    <cellStyle name="좋음 18" xfId="3912"/>
    <cellStyle name="좋음 19" xfId="3913"/>
    <cellStyle name="좋음 2" xfId="3914"/>
    <cellStyle name="좋음 2 10" xfId="3915"/>
    <cellStyle name="좋음 2 2" xfId="3916"/>
    <cellStyle name="좋음 2 2 2" xfId="3917"/>
    <cellStyle name="좋음 2 2 3" xfId="3918"/>
    <cellStyle name="좋음 2 3" xfId="3919"/>
    <cellStyle name="좋음 2 4" xfId="3920"/>
    <cellStyle name="좋음 2 5" xfId="3921"/>
    <cellStyle name="좋음 2 6" xfId="3922"/>
    <cellStyle name="좋음 2 7" xfId="3923"/>
    <cellStyle name="좋음 2 8" xfId="3924"/>
    <cellStyle name="좋음 2 9" xfId="3925"/>
    <cellStyle name="좋음 20" xfId="3926"/>
    <cellStyle name="좋음 21" xfId="3927"/>
    <cellStyle name="좋음 22" xfId="3928"/>
    <cellStyle name="좋음 23" xfId="3929"/>
    <cellStyle name="좋음 24" xfId="3930"/>
    <cellStyle name="좋음 25" xfId="3931"/>
    <cellStyle name="좋음 3" xfId="3932"/>
    <cellStyle name="좋음 3 10" xfId="3933"/>
    <cellStyle name="좋음 3 2" xfId="3934"/>
    <cellStyle name="좋음 3 3" xfId="3935"/>
    <cellStyle name="좋음 3 4" xfId="3936"/>
    <cellStyle name="좋음 3 5" xfId="3937"/>
    <cellStyle name="좋음 3 6" xfId="3938"/>
    <cellStyle name="좋음 3 7" xfId="3939"/>
    <cellStyle name="좋음 3 8" xfId="3940"/>
    <cellStyle name="좋음 3 9" xfId="3941"/>
    <cellStyle name="좋음 4" xfId="3942"/>
    <cellStyle name="좋음 4 2" xfId="3943"/>
    <cellStyle name="좋음 4 3" xfId="3944"/>
    <cellStyle name="좋음 4 4" xfId="3945"/>
    <cellStyle name="좋음 4 5" xfId="3946"/>
    <cellStyle name="좋음 4 6" xfId="3947"/>
    <cellStyle name="좋음 4 7" xfId="3948"/>
    <cellStyle name="좋음 4 8" xfId="3949"/>
    <cellStyle name="좋음 5" xfId="3950"/>
    <cellStyle name="좋음 5 2" xfId="3951"/>
    <cellStyle name="좋음 5 3" xfId="3952"/>
    <cellStyle name="좋음 5 4" xfId="3953"/>
    <cellStyle name="좋음 5 5" xfId="3954"/>
    <cellStyle name="좋음 5 6" xfId="3955"/>
    <cellStyle name="좋음 5 7" xfId="3956"/>
    <cellStyle name="좋음 5 8" xfId="3957"/>
    <cellStyle name="좋음 6" xfId="3958"/>
    <cellStyle name="좋음 6 2" xfId="3959"/>
    <cellStyle name="좋음 6 3" xfId="3960"/>
    <cellStyle name="좋음 6 4" xfId="3961"/>
    <cellStyle name="좋음 6 5" xfId="3962"/>
    <cellStyle name="좋음 6 6" xfId="3963"/>
    <cellStyle name="좋음 6 7" xfId="3964"/>
    <cellStyle name="좋음 6 8" xfId="3965"/>
    <cellStyle name="좋음 7" xfId="3966"/>
    <cellStyle name="좋음 7 2" xfId="3967"/>
    <cellStyle name="좋음 8" xfId="3968"/>
    <cellStyle name="좋음 8 2" xfId="3969"/>
    <cellStyle name="좋음 9" xfId="3970"/>
    <cellStyle name="좋음 9 2" xfId="3971"/>
    <cellStyle name="千分位[0]_GARMENT STEP FORM HK" xfId="3972"/>
    <cellStyle name="千分位_GARMENT STEP FORM HK" xfId="3973"/>
    <cellStyle name="출력 10" xfId="3974"/>
    <cellStyle name="출력 10 2" xfId="3975"/>
    <cellStyle name="출력 11" xfId="3976"/>
    <cellStyle name="출력 11 2" xfId="3977"/>
    <cellStyle name="출력 12" xfId="3978"/>
    <cellStyle name="출력 13" xfId="3979"/>
    <cellStyle name="출력 14" xfId="3980"/>
    <cellStyle name="출력 15" xfId="3981"/>
    <cellStyle name="출력 16" xfId="3982"/>
    <cellStyle name="출력 17" xfId="3983"/>
    <cellStyle name="출력 18" xfId="3984"/>
    <cellStyle name="출력 19" xfId="3985"/>
    <cellStyle name="출력 2" xfId="3986"/>
    <cellStyle name="출력 2 10" xfId="3987"/>
    <cellStyle name="출력 2 2" xfId="3988"/>
    <cellStyle name="출력 2 2 2" xfId="3989"/>
    <cellStyle name="출력 2 2 3" xfId="3990"/>
    <cellStyle name="출력 2 3" xfId="3991"/>
    <cellStyle name="출력 2 4" xfId="3992"/>
    <cellStyle name="출력 2 5" xfId="3993"/>
    <cellStyle name="출력 2 6" xfId="3994"/>
    <cellStyle name="출력 2 7" xfId="3995"/>
    <cellStyle name="출력 2 8" xfId="3996"/>
    <cellStyle name="출력 2 9" xfId="3997"/>
    <cellStyle name="출력 20" xfId="3998"/>
    <cellStyle name="출력 21" xfId="3999"/>
    <cellStyle name="출력 22" xfId="4000"/>
    <cellStyle name="출력 23" xfId="4001"/>
    <cellStyle name="출력 24" xfId="4002"/>
    <cellStyle name="출력 25" xfId="4003"/>
    <cellStyle name="출력 3" xfId="4004"/>
    <cellStyle name="출력 3 10" xfId="4005"/>
    <cellStyle name="출력 3 2" xfId="4006"/>
    <cellStyle name="출력 3 3" xfId="4007"/>
    <cellStyle name="출력 3 4" xfId="4008"/>
    <cellStyle name="출력 3 5" xfId="4009"/>
    <cellStyle name="출력 3 6" xfId="4010"/>
    <cellStyle name="출력 3 7" xfId="4011"/>
    <cellStyle name="출력 3 8" xfId="4012"/>
    <cellStyle name="출력 3 9" xfId="4013"/>
    <cellStyle name="출력 4" xfId="4014"/>
    <cellStyle name="출력 4 2" xfId="4015"/>
    <cellStyle name="출력 4 3" xfId="4016"/>
    <cellStyle name="출력 4 4" xfId="4017"/>
    <cellStyle name="출력 4 5" xfId="4018"/>
    <cellStyle name="출력 4 6" xfId="4019"/>
    <cellStyle name="출력 4 7" xfId="4020"/>
    <cellStyle name="출력 4 8" xfId="4021"/>
    <cellStyle name="출력 5" xfId="4022"/>
    <cellStyle name="출력 5 2" xfId="4023"/>
    <cellStyle name="출력 5 3" xfId="4024"/>
    <cellStyle name="출력 5 4" xfId="4025"/>
    <cellStyle name="출력 5 5" xfId="4026"/>
    <cellStyle name="출력 5 6" xfId="4027"/>
    <cellStyle name="출력 5 7" xfId="4028"/>
    <cellStyle name="출력 5 8" xfId="4029"/>
    <cellStyle name="출력 6" xfId="4030"/>
    <cellStyle name="출력 6 2" xfId="4031"/>
    <cellStyle name="출력 6 3" xfId="4032"/>
    <cellStyle name="출력 6 4" xfId="4033"/>
    <cellStyle name="출력 6 5" xfId="4034"/>
    <cellStyle name="출력 6 6" xfId="4035"/>
    <cellStyle name="출력 6 7" xfId="4036"/>
    <cellStyle name="출력 6 8" xfId="4037"/>
    <cellStyle name="출력 7" xfId="4038"/>
    <cellStyle name="출력 7 2" xfId="4039"/>
    <cellStyle name="출력 8" xfId="4040"/>
    <cellStyle name="출력 8 2" xfId="4041"/>
    <cellStyle name="출력 9" xfId="4042"/>
    <cellStyle name="출력 9 2" xfId="4043"/>
    <cellStyle name="콤마 [0]_" xfId="4044"/>
    <cellStyle name="콤마 [2]" xfId="4045"/>
    <cellStyle name="콤마_  종  합  " xfId="4046"/>
    <cellStyle name="통화 [0] 2" xfId="4047"/>
    <cellStyle name="통화 [0] 2 2" xfId="4048"/>
    <cellStyle name="퍼센트" xfId="4049"/>
    <cellStyle name="평" xfId="4050"/>
    <cellStyle name="평_FinancialModel1108(2)" xfId="4051"/>
    <cellStyle name="평_FinancialModel1108(2)_양식_(주)경화_물산업클러스터조성사업타당성조사,기본계획및입찰안내서작성용역" xfId="4052"/>
    <cellStyle name="평_양식_(주)경화_물산업클러스터조성사업타당성조사,기본계획및입찰안내서작성용역" xfId="4053"/>
    <cellStyle name="평_평택STP_01_09_27" xfId="4054"/>
    <cellStyle name="평_평택STP_01_09_27_FinancialModel1108" xfId="4055"/>
    <cellStyle name="평_평택STP_01_09_27_FinancialModel1108_FinancialModel1108(2)" xfId="4056"/>
    <cellStyle name="평_평택STP_01_09_27_FinancialModel1108_FinancialModel1108(2)_양식_(주)경화_물산업클러스터조성사업타당성조사,기본계획및입찰안내서작성용역" xfId="4057"/>
    <cellStyle name="평_평택STP_01_09_27_FinancialModel1108_양식_(주)경화_물산업클러스터조성사업타당성조사,기본계획및입찰안내서작성용역" xfId="4058"/>
    <cellStyle name="평_평택STP_01_09_27_Pt" xfId="4059"/>
    <cellStyle name="평_평택STP_01_09_27_Pt_FinancialModel1108(2)" xfId="4060"/>
    <cellStyle name="평_평택STP_01_09_27_Pt_FinancialModel1108(2)_양식_(주)경화_물산업클러스터조성사업타당성조사,기본계획및입찰안내서작성용역" xfId="4061"/>
    <cellStyle name="평_평택STP_01_09_27_Pt_양식_(주)경화_물산업클러스터조성사업타당성조사,기본계획및입찰안내서작성용역" xfId="4062"/>
    <cellStyle name="평_평택STP_01_09_27_양식_(주)경화_물산업클러스터조성사업타당성조사,기본계획및입찰안내서작성용역" xfId="4063"/>
    <cellStyle name="표준" xfId="0" builtinId="0"/>
    <cellStyle name="표준 10" xfId="4064"/>
    <cellStyle name="표준 10 2" xfId="4065"/>
    <cellStyle name="표준 11" xfId="4066"/>
    <cellStyle name="표준 11 2" xfId="4067"/>
    <cellStyle name="표준 12" xfId="4068"/>
    <cellStyle name="표준 12 10 2 2" xfId="4069"/>
    <cellStyle name="표준 12 2" xfId="4070"/>
    <cellStyle name="표준 12 2 2" xfId="4071"/>
    <cellStyle name="표준 12 2 2 2" xfId="4072"/>
    <cellStyle name="표준 12 2 2 2 2" xfId="4073"/>
    <cellStyle name="표준 12 2 2 2 2 2" xfId="4074"/>
    <cellStyle name="표준 12 2 2 2 2 3" xfId="4075"/>
    <cellStyle name="표준 12 2 2 2 3" xfId="4076"/>
    <cellStyle name="표준 12 2 2 2 4" xfId="4077"/>
    <cellStyle name="표준 12 2 2 2 5" xfId="4078"/>
    <cellStyle name="표준 12 2 2 3" xfId="4079"/>
    <cellStyle name="표준 12 2 2 3 2" xfId="4080"/>
    <cellStyle name="표준 12 2 2 3 3" xfId="4081"/>
    <cellStyle name="표준 12 2 2 4" xfId="4082"/>
    <cellStyle name="표준 12 2 2 5" xfId="4083"/>
    <cellStyle name="표준 12 2 2 6" xfId="4084"/>
    <cellStyle name="표준 12 2 3" xfId="4085"/>
    <cellStyle name="표준 12 2 3 2" xfId="4086"/>
    <cellStyle name="표준 12 2 3 2 2" xfId="4087"/>
    <cellStyle name="표준 12 2 3 2 3" xfId="4088"/>
    <cellStyle name="표준 12 2 3 3" xfId="4089"/>
    <cellStyle name="표준 12 2 3 4" xfId="4090"/>
    <cellStyle name="표준 12 2 3 5" xfId="4091"/>
    <cellStyle name="표준 12 2 4" xfId="4092"/>
    <cellStyle name="표준 12 2 4 2" xfId="4093"/>
    <cellStyle name="표준 12 2 4 3" xfId="4094"/>
    <cellStyle name="표준 12 2 5" xfId="4095"/>
    <cellStyle name="표준 12 2 6" xfId="4096"/>
    <cellStyle name="표준 12 2 7" xfId="4097"/>
    <cellStyle name="표준 12 3" xfId="4098"/>
    <cellStyle name="표준 12 3 2" xfId="4099"/>
    <cellStyle name="표준 12 3 2 2" xfId="4100"/>
    <cellStyle name="표준 12 3 2 2 2" xfId="4101"/>
    <cellStyle name="표준 12 3 2 2 2 2" xfId="4102"/>
    <cellStyle name="표준 12 3 2 2 2 3" xfId="4103"/>
    <cellStyle name="표준 12 3 2 2 3" xfId="4104"/>
    <cellStyle name="표준 12 3 2 2 4" xfId="4105"/>
    <cellStyle name="표준 12 3 2 2 5" xfId="4106"/>
    <cellStyle name="표준 12 3 2 3" xfId="4107"/>
    <cellStyle name="표준 12 3 2 3 2" xfId="4108"/>
    <cellStyle name="표준 12 3 2 3 3" xfId="4109"/>
    <cellStyle name="표준 12 3 2 4" xfId="4110"/>
    <cellStyle name="표준 12 3 2 5" xfId="4111"/>
    <cellStyle name="표준 12 3 2 6" xfId="4112"/>
    <cellStyle name="표준 12 3 3" xfId="4113"/>
    <cellStyle name="표준 12 3 3 2" xfId="4114"/>
    <cellStyle name="표준 12 3 3 2 2" xfId="4115"/>
    <cellStyle name="표준 12 3 3 2 3" xfId="4116"/>
    <cellStyle name="표준 12 3 3 3" xfId="4117"/>
    <cellStyle name="표준 12 3 3 4" xfId="4118"/>
    <cellStyle name="표준 12 3 3 5" xfId="4119"/>
    <cellStyle name="표준 12 3 4" xfId="4120"/>
    <cellStyle name="표준 12 3 4 2" xfId="4121"/>
    <cellStyle name="표준 12 3 4 3" xfId="4122"/>
    <cellStyle name="표준 12 3 5" xfId="4123"/>
    <cellStyle name="표준 12 3 6" xfId="4124"/>
    <cellStyle name="표준 12 3 7" xfId="4125"/>
    <cellStyle name="표준 12 4" xfId="4126"/>
    <cellStyle name="표준 12 4 2" xfId="4127"/>
    <cellStyle name="표준 12 4 2 2" xfId="4128"/>
    <cellStyle name="표준 12 4 2 2 2" xfId="4129"/>
    <cellStyle name="표준 12 4 2 2 3" xfId="4130"/>
    <cellStyle name="표준 12 4 2 3" xfId="4131"/>
    <cellStyle name="표준 12 4 2 4" xfId="4132"/>
    <cellStyle name="표준 12 4 2 5" xfId="4133"/>
    <cellStyle name="표준 12 4 3" xfId="4134"/>
    <cellStyle name="표준 12 4 3 2" xfId="4135"/>
    <cellStyle name="표준 12 4 3 3" xfId="4136"/>
    <cellStyle name="표준 12 4 4" xfId="4137"/>
    <cellStyle name="표준 12 4 5" xfId="4138"/>
    <cellStyle name="표준 12 4 6" xfId="4139"/>
    <cellStyle name="표준 12 5" xfId="4140"/>
    <cellStyle name="표준 12 5 2" xfId="4141"/>
    <cellStyle name="표준 12 5 2 2" xfId="4142"/>
    <cellStyle name="표준 12 5 2 3" xfId="4143"/>
    <cellStyle name="표준 12 5 3" xfId="4144"/>
    <cellStyle name="표준 12 5 4" xfId="4145"/>
    <cellStyle name="표준 12 5 5" xfId="4146"/>
    <cellStyle name="표준 12 6" xfId="4147"/>
    <cellStyle name="표준 12 6 2" xfId="4148"/>
    <cellStyle name="표준 12 6 3" xfId="4149"/>
    <cellStyle name="표준 12 7" xfId="4150"/>
    <cellStyle name="표준 12 8" xfId="4151"/>
    <cellStyle name="표준 12 9" xfId="4152"/>
    <cellStyle name="표준 13" xfId="4153"/>
    <cellStyle name="표준 13 2" xfId="4154"/>
    <cellStyle name="표준 13 2 2" xfId="4155"/>
    <cellStyle name="표준 13 2 2 2" xfId="4156"/>
    <cellStyle name="표준 13 2 2 2 2" xfId="4157"/>
    <cellStyle name="표준 13 2 2 2 2 2" xfId="4158"/>
    <cellStyle name="표준 13 2 2 2 2 3" xfId="4159"/>
    <cellStyle name="표준 13 2 2 2 3" xfId="4160"/>
    <cellStyle name="표준 13 2 2 2 4" xfId="4161"/>
    <cellStyle name="표준 13 2 2 2 5" xfId="4162"/>
    <cellStyle name="표준 13 2 2 3" xfId="4163"/>
    <cellStyle name="표준 13 2 2 3 2" xfId="4164"/>
    <cellStyle name="표준 13 2 2 3 3" xfId="4165"/>
    <cellStyle name="표준 13 2 2 4" xfId="4166"/>
    <cellStyle name="표준 13 2 2 5" xfId="4167"/>
    <cellStyle name="표준 13 2 2 6" xfId="4168"/>
    <cellStyle name="표준 13 2 3" xfId="4169"/>
    <cellStyle name="표준 13 2 3 2" xfId="4170"/>
    <cellStyle name="표준 13 2 3 2 2" xfId="4171"/>
    <cellStyle name="표준 13 2 3 2 3" xfId="4172"/>
    <cellStyle name="표준 13 2 3 3" xfId="4173"/>
    <cellStyle name="표준 13 2 3 4" xfId="4174"/>
    <cellStyle name="표준 13 2 3 5" xfId="4175"/>
    <cellStyle name="표준 13 2 4" xfId="4176"/>
    <cellStyle name="표준 13 2 4 2" xfId="4177"/>
    <cellStyle name="표준 13 2 4 3" xfId="4178"/>
    <cellStyle name="표준 13 2 5" xfId="4179"/>
    <cellStyle name="표준 13 2 6" xfId="4180"/>
    <cellStyle name="표준 13 2 7" xfId="4181"/>
    <cellStyle name="표준 13 3" xfId="4182"/>
    <cellStyle name="표준 13 3 2" xfId="4183"/>
    <cellStyle name="표준 13 3 2 2" xfId="4184"/>
    <cellStyle name="표준 13 3 2 2 2" xfId="4185"/>
    <cellStyle name="표준 13 3 2 2 2 2" xfId="4186"/>
    <cellStyle name="표준 13 3 2 2 2 3" xfId="4187"/>
    <cellStyle name="표준 13 3 2 2 3" xfId="4188"/>
    <cellStyle name="표준 13 3 2 2 4" xfId="4189"/>
    <cellStyle name="표준 13 3 2 2 5" xfId="4190"/>
    <cellStyle name="표준 13 3 2 3" xfId="4191"/>
    <cellStyle name="표준 13 3 2 3 2" xfId="4192"/>
    <cellStyle name="표준 13 3 2 3 3" xfId="4193"/>
    <cellStyle name="표준 13 3 2 4" xfId="4194"/>
    <cellStyle name="표준 13 3 2 5" xfId="4195"/>
    <cellStyle name="표준 13 3 2 6" xfId="4196"/>
    <cellStyle name="표준 13 3 3" xfId="4197"/>
    <cellStyle name="표준 13 3 3 2" xfId="4198"/>
    <cellStyle name="표준 13 3 3 2 2" xfId="4199"/>
    <cellStyle name="표준 13 3 3 2 3" xfId="4200"/>
    <cellStyle name="표준 13 3 3 3" xfId="4201"/>
    <cellStyle name="표준 13 3 3 4" xfId="4202"/>
    <cellStyle name="표준 13 3 3 5" xfId="4203"/>
    <cellStyle name="표준 13 3 4" xfId="4204"/>
    <cellStyle name="표준 13 3 4 2" xfId="4205"/>
    <cellStyle name="표준 13 3 4 3" xfId="4206"/>
    <cellStyle name="표준 13 3 5" xfId="4207"/>
    <cellStyle name="표준 13 3 6" xfId="4208"/>
    <cellStyle name="표준 13 3 7" xfId="4209"/>
    <cellStyle name="표준 13 4" xfId="4210"/>
    <cellStyle name="표준 13 4 2" xfId="4211"/>
    <cellStyle name="표준 13 4 2 2" xfId="4212"/>
    <cellStyle name="표준 13 4 2 2 2" xfId="4213"/>
    <cellStyle name="표준 13 4 2 2 3" xfId="4214"/>
    <cellStyle name="표준 13 4 2 3" xfId="4215"/>
    <cellStyle name="표준 13 4 2 4" xfId="4216"/>
    <cellStyle name="표준 13 4 2 5" xfId="4217"/>
    <cellStyle name="표준 13 4 3" xfId="4218"/>
    <cellStyle name="표준 13 4 3 2" xfId="4219"/>
    <cellStyle name="표준 13 4 3 3" xfId="4220"/>
    <cellStyle name="표준 13 4 4" xfId="4221"/>
    <cellStyle name="표준 13 4 5" xfId="4222"/>
    <cellStyle name="표준 13 4 6" xfId="4223"/>
    <cellStyle name="표준 13 5" xfId="4224"/>
    <cellStyle name="표준 13 5 2" xfId="4225"/>
    <cellStyle name="표준 13 5 2 2" xfId="4226"/>
    <cellStyle name="표준 13 5 2 3" xfId="4227"/>
    <cellStyle name="표준 13 5 3" xfId="4228"/>
    <cellStyle name="표준 13 5 4" xfId="4229"/>
    <cellStyle name="표준 13 5 5" xfId="4230"/>
    <cellStyle name="표준 13 6" xfId="4231"/>
    <cellStyle name="표준 13 6 2" xfId="4232"/>
    <cellStyle name="표준 13 6 3" xfId="4233"/>
    <cellStyle name="표준 13 7" xfId="4234"/>
    <cellStyle name="표준 13 8" xfId="4235"/>
    <cellStyle name="표준 13 9" xfId="4236"/>
    <cellStyle name="표준 14" xfId="4237"/>
    <cellStyle name="표준 14 2" xfId="4238"/>
    <cellStyle name="표준 15" xfId="4239"/>
    <cellStyle name="표준 15 2" xfId="4240"/>
    <cellStyle name="표준 16" xfId="4241"/>
    <cellStyle name="표준 16 2" xfId="4242"/>
    <cellStyle name="표준 17" xfId="4243"/>
    <cellStyle name="표준 17 2" xfId="4244"/>
    <cellStyle name="표준 18" xfId="4245"/>
    <cellStyle name="표준 18 2" xfId="4246"/>
    <cellStyle name="표준 19" xfId="4247"/>
    <cellStyle name="표준 19 2" xfId="4248"/>
    <cellStyle name="표준 2" xfId="3"/>
    <cellStyle name="표준 2 10" xfId="4249"/>
    <cellStyle name="표준 2 11" xfId="4250"/>
    <cellStyle name="표준 2 12" xfId="4251"/>
    <cellStyle name="표준 2 13" xfId="4252"/>
    <cellStyle name="표준 2 14" xfId="4253"/>
    <cellStyle name="표준 2 15" xfId="4254"/>
    <cellStyle name="표준 2 16" xfId="4255"/>
    <cellStyle name="표준 2 2" xfId="4"/>
    <cellStyle name="표준 2 2 10" xfId="4256"/>
    <cellStyle name="표준 2 2 11" xfId="4257"/>
    <cellStyle name="표준 2 2 12" xfId="4258"/>
    <cellStyle name="표준 2 2 2" xfId="9"/>
    <cellStyle name="표준 2 2 2 2" xfId="4259"/>
    <cellStyle name="표준 2 2 3" xfId="4260"/>
    <cellStyle name="표준 2 2 4" xfId="4261"/>
    <cellStyle name="표준 2 2 5" xfId="4262"/>
    <cellStyle name="표준 2 2 6" xfId="4263"/>
    <cellStyle name="표준 2 2 7" xfId="4264"/>
    <cellStyle name="표준 2 2 8" xfId="4265"/>
    <cellStyle name="표준 2 2 9" xfId="4266"/>
    <cellStyle name="표준 2 3" xfId="4267"/>
    <cellStyle name="표준 2 3 2" xfId="4268"/>
    <cellStyle name="표준 2 4" xfId="4269"/>
    <cellStyle name="표준 2 4 2" xfId="4270"/>
    <cellStyle name="표준 2 4 3" xfId="4271"/>
    <cellStyle name="표준 2 4 4" xfId="4272"/>
    <cellStyle name="표준 2 5" xfId="4273"/>
    <cellStyle name="표준 2 5 2" xfId="4274"/>
    <cellStyle name="표준 2 5 3" xfId="4275"/>
    <cellStyle name="표준 2 6" xfId="4276"/>
    <cellStyle name="표준 2 6 2" xfId="4277"/>
    <cellStyle name="표준 2 6 3" xfId="4278"/>
    <cellStyle name="표준 2 7" xfId="4279"/>
    <cellStyle name="표준 2 8" xfId="4280"/>
    <cellStyle name="표준 2 9" xfId="4281"/>
    <cellStyle name="표준 2_4-다.기술활용실적-근거" xfId="4282"/>
    <cellStyle name="표준 20" xfId="4283"/>
    <cellStyle name="표준 20 2" xfId="4284"/>
    <cellStyle name="표준 20 2 2" xfId="4285"/>
    <cellStyle name="표준 20 2 2 2" xfId="4286"/>
    <cellStyle name="표준 20 2 2 2 2" xfId="4287"/>
    <cellStyle name="표준 20 2 2 2 2 2" xfId="4288"/>
    <cellStyle name="표준 20 2 2 2 2 3" xfId="4289"/>
    <cellStyle name="표준 20 2 2 2 3" xfId="4290"/>
    <cellStyle name="표준 20 2 2 2 4" xfId="4291"/>
    <cellStyle name="표준 20 2 2 2 5" xfId="4292"/>
    <cellStyle name="표준 20 2 2 3" xfId="4293"/>
    <cellStyle name="표준 20 2 2 3 2" xfId="4294"/>
    <cellStyle name="표준 20 2 2 3 3" xfId="4295"/>
    <cellStyle name="표준 20 2 2 4" xfId="4296"/>
    <cellStyle name="표준 20 2 2 5" xfId="4297"/>
    <cellStyle name="표준 20 2 2 6" xfId="4298"/>
    <cellStyle name="표준 20 2 3" xfId="4299"/>
    <cellStyle name="표준 20 2 3 2" xfId="4300"/>
    <cellStyle name="표준 20 2 3 2 2" xfId="4301"/>
    <cellStyle name="표준 20 2 3 2 3" xfId="4302"/>
    <cellStyle name="표준 20 2 3 3" xfId="4303"/>
    <cellStyle name="표준 20 2 3 4" xfId="4304"/>
    <cellStyle name="표준 20 2 3 5" xfId="4305"/>
    <cellStyle name="표준 20 2 4" xfId="4306"/>
    <cellStyle name="표준 20 2 4 2" xfId="4307"/>
    <cellStyle name="표준 20 2 4 3" xfId="4308"/>
    <cellStyle name="표준 20 2 5" xfId="4309"/>
    <cellStyle name="표준 20 2 6" xfId="4310"/>
    <cellStyle name="표준 20 2 7" xfId="4311"/>
    <cellStyle name="표준 20 3" xfId="4312"/>
    <cellStyle name="표준 20 3 2" xfId="4313"/>
    <cellStyle name="표준 20 3 2 2" xfId="4314"/>
    <cellStyle name="표준 20 3 2 2 2" xfId="4315"/>
    <cellStyle name="표준 20 3 2 2 2 2" xfId="4316"/>
    <cellStyle name="표준 20 3 2 2 2 3" xfId="4317"/>
    <cellStyle name="표준 20 3 2 2 3" xfId="4318"/>
    <cellStyle name="표준 20 3 2 2 4" xfId="4319"/>
    <cellStyle name="표준 20 3 2 2 5" xfId="4320"/>
    <cellStyle name="표준 20 3 2 3" xfId="4321"/>
    <cellStyle name="표준 20 3 2 3 2" xfId="4322"/>
    <cellStyle name="표준 20 3 2 3 3" xfId="4323"/>
    <cellStyle name="표준 20 3 2 4" xfId="4324"/>
    <cellStyle name="표준 20 3 2 5" xfId="4325"/>
    <cellStyle name="표준 20 3 2 6" xfId="4326"/>
    <cellStyle name="표준 20 3 3" xfId="4327"/>
    <cellStyle name="표준 20 3 3 2" xfId="4328"/>
    <cellStyle name="표준 20 3 3 2 2" xfId="4329"/>
    <cellStyle name="표준 20 3 3 2 3" xfId="4330"/>
    <cellStyle name="표준 20 3 3 3" xfId="4331"/>
    <cellStyle name="표준 20 3 3 4" xfId="4332"/>
    <cellStyle name="표준 20 3 3 5" xfId="4333"/>
    <cellStyle name="표준 20 3 4" xfId="4334"/>
    <cellStyle name="표준 20 3 4 2" xfId="4335"/>
    <cellStyle name="표준 20 3 4 3" xfId="4336"/>
    <cellStyle name="표준 20 3 5" xfId="4337"/>
    <cellStyle name="표준 20 3 6" xfId="4338"/>
    <cellStyle name="표준 20 3 7" xfId="4339"/>
    <cellStyle name="표준 20 4" xfId="4340"/>
    <cellStyle name="표준 20 4 2" xfId="4341"/>
    <cellStyle name="표준 20 4 2 2" xfId="4342"/>
    <cellStyle name="표준 20 4 2 2 2" xfId="4343"/>
    <cellStyle name="표준 20 4 2 2 3" xfId="4344"/>
    <cellStyle name="표준 20 4 2 3" xfId="4345"/>
    <cellStyle name="표준 20 4 2 4" xfId="4346"/>
    <cellStyle name="표준 20 4 2 5" xfId="4347"/>
    <cellStyle name="표준 20 4 3" xfId="4348"/>
    <cellStyle name="표준 20 4 3 2" xfId="4349"/>
    <cellStyle name="표준 20 4 3 3" xfId="4350"/>
    <cellStyle name="표준 20 4 4" xfId="4351"/>
    <cellStyle name="표준 20 4 5" xfId="4352"/>
    <cellStyle name="표준 20 4 6" xfId="4353"/>
    <cellStyle name="표준 20 5" xfId="4354"/>
    <cellStyle name="표준 20 5 2" xfId="4355"/>
    <cellStyle name="표준 20 5 2 2" xfId="4356"/>
    <cellStyle name="표준 20 5 2 3" xfId="4357"/>
    <cellStyle name="표준 20 5 3" xfId="4358"/>
    <cellStyle name="표준 20 5 4" xfId="4359"/>
    <cellStyle name="표준 20 5 5" xfId="4360"/>
    <cellStyle name="표준 20 6" xfId="4361"/>
    <cellStyle name="표준 20 6 2" xfId="4362"/>
    <cellStyle name="표준 20 6 3" xfId="4363"/>
    <cellStyle name="표준 20 7" xfId="4364"/>
    <cellStyle name="표준 20 8" xfId="4365"/>
    <cellStyle name="표준 20 9" xfId="4366"/>
    <cellStyle name="표준 21" xfId="4367"/>
    <cellStyle name="표준 21 2" xfId="4368"/>
    <cellStyle name="표준 21 2 2" xfId="4369"/>
    <cellStyle name="표준 21 2 2 2" xfId="4370"/>
    <cellStyle name="표준 21 2 2 2 2" xfId="4371"/>
    <cellStyle name="표준 21 2 2 2 3" xfId="4372"/>
    <cellStyle name="표준 21 2 2 3" xfId="4373"/>
    <cellStyle name="표준 21 2 2 4" xfId="4374"/>
    <cellStyle name="표준 21 2 2 5" xfId="4375"/>
    <cellStyle name="표준 21 2 3" xfId="4376"/>
    <cellStyle name="표준 21 2 3 2" xfId="4377"/>
    <cellStyle name="표준 21 2 3 3" xfId="4378"/>
    <cellStyle name="표준 21 2 4" xfId="4379"/>
    <cellStyle name="표준 21 2 5" xfId="4380"/>
    <cellStyle name="표준 21 2 6" xfId="4381"/>
    <cellStyle name="표준 21 3" xfId="4382"/>
    <cellStyle name="표준 21 3 2" xfId="4383"/>
    <cellStyle name="표준 21 3 2 2" xfId="4384"/>
    <cellStyle name="표준 21 3 2 3" xfId="4385"/>
    <cellStyle name="표준 21 3 3" xfId="4386"/>
    <cellStyle name="표준 21 3 4" xfId="4387"/>
    <cellStyle name="표준 21 3 5" xfId="4388"/>
    <cellStyle name="표준 21 4" xfId="4389"/>
    <cellStyle name="표준 21 4 2" xfId="4390"/>
    <cellStyle name="표준 21 4 3" xfId="4391"/>
    <cellStyle name="표준 21 5" xfId="4392"/>
    <cellStyle name="표준 21 6" xfId="4393"/>
    <cellStyle name="표준 21 7" xfId="4394"/>
    <cellStyle name="표준 22" xfId="4395"/>
    <cellStyle name="표준 22 2" xfId="4396"/>
    <cellStyle name="표준 22 2 2" xfId="4397"/>
    <cellStyle name="표준 22 2 2 2" xfId="4398"/>
    <cellStyle name="표준 22 2 2 2 2" xfId="4399"/>
    <cellStyle name="표준 22 2 2 2 3" xfId="4400"/>
    <cellStyle name="표준 22 2 2 3" xfId="4401"/>
    <cellStyle name="표준 22 2 2 4" xfId="4402"/>
    <cellStyle name="표준 22 2 2 5" xfId="4403"/>
    <cellStyle name="표준 22 2 3" xfId="4404"/>
    <cellStyle name="표준 22 2 3 2" xfId="4405"/>
    <cellStyle name="표준 22 2 3 3" xfId="4406"/>
    <cellStyle name="표준 22 2 4" xfId="4407"/>
    <cellStyle name="표준 22 2 5" xfId="4408"/>
    <cellStyle name="표준 22 2 6" xfId="4409"/>
    <cellStyle name="표준 22 3" xfId="4410"/>
    <cellStyle name="표준 22 3 2" xfId="4411"/>
    <cellStyle name="표준 22 3 2 2" xfId="4412"/>
    <cellStyle name="표준 22 3 2 3" xfId="4413"/>
    <cellStyle name="표준 22 3 3" xfId="4414"/>
    <cellStyle name="표준 22 3 4" xfId="4415"/>
    <cellStyle name="표준 22 3 5" xfId="4416"/>
    <cellStyle name="표준 22 4" xfId="4417"/>
    <cellStyle name="표준 22 4 2" xfId="4418"/>
    <cellStyle name="표준 22 4 3" xfId="4419"/>
    <cellStyle name="표준 22 5" xfId="4420"/>
    <cellStyle name="표준 22 6" xfId="4421"/>
    <cellStyle name="표준 22 7" xfId="4422"/>
    <cellStyle name="표준 23" xfId="4423"/>
    <cellStyle name="표준 24" xfId="4424"/>
    <cellStyle name="표준 25" xfId="4425"/>
    <cellStyle name="표준 26" xfId="4426"/>
    <cellStyle name="표준 27" xfId="4427"/>
    <cellStyle name="표준 28" xfId="4428"/>
    <cellStyle name="표준 28 2" xfId="4429"/>
    <cellStyle name="표준 28 2 2" xfId="4430"/>
    <cellStyle name="표준 28 2 2 2" xfId="4431"/>
    <cellStyle name="표준 28 2 2 2 2" xfId="4432"/>
    <cellStyle name="표준 28 2 2 2 3" xfId="4433"/>
    <cellStyle name="표준 28 2 2 3" xfId="4434"/>
    <cellStyle name="표준 28 2 2 4" xfId="4435"/>
    <cellStyle name="표준 28 2 2 5" xfId="4436"/>
    <cellStyle name="표준 28 2 3" xfId="4437"/>
    <cellStyle name="표준 28 2 3 2" xfId="4438"/>
    <cellStyle name="표준 28 2 3 3" xfId="4439"/>
    <cellStyle name="표준 28 2 4" xfId="4440"/>
    <cellStyle name="표준 28 2 5" xfId="4441"/>
    <cellStyle name="표준 28 2 6" xfId="4442"/>
    <cellStyle name="표준 28 3" xfId="4443"/>
    <cellStyle name="표준 28 3 2" xfId="4444"/>
    <cellStyle name="표준 28 3 2 2" xfId="4445"/>
    <cellStyle name="표준 28 3 2 3" xfId="4446"/>
    <cellStyle name="표준 28 3 3" xfId="4447"/>
    <cellStyle name="표준 28 3 4" xfId="4448"/>
    <cellStyle name="표준 28 3 5" xfId="4449"/>
    <cellStyle name="표준 28 4" xfId="4450"/>
    <cellStyle name="표준 28 4 2" xfId="4451"/>
    <cellStyle name="표준 28 4 3" xfId="4452"/>
    <cellStyle name="표준 28 5" xfId="4453"/>
    <cellStyle name="표준 28 6" xfId="4454"/>
    <cellStyle name="표준 28 7" xfId="4455"/>
    <cellStyle name="표준 29" xfId="4456"/>
    <cellStyle name="표준 29 2" xfId="4457"/>
    <cellStyle name="표준 29 2 2" xfId="4458"/>
    <cellStyle name="표준 29 2 2 2" xfId="4459"/>
    <cellStyle name="표준 29 2 2 2 2" xfId="4460"/>
    <cellStyle name="표준 29 2 2 2 3" xfId="4461"/>
    <cellStyle name="표준 29 2 2 3" xfId="4462"/>
    <cellStyle name="표준 29 2 2 4" xfId="4463"/>
    <cellStyle name="표준 29 2 2 5" xfId="4464"/>
    <cellStyle name="표준 29 2 3" xfId="4465"/>
    <cellStyle name="표준 29 2 3 2" xfId="4466"/>
    <cellStyle name="표준 29 2 3 3" xfId="4467"/>
    <cellStyle name="표준 29 2 4" xfId="4468"/>
    <cellStyle name="표준 29 2 5" xfId="4469"/>
    <cellStyle name="표준 29 2 6" xfId="4470"/>
    <cellStyle name="표준 29 3" xfId="4471"/>
    <cellStyle name="표준 29 3 10" xfId="4472"/>
    <cellStyle name="표준 29 3 2" xfId="4473"/>
    <cellStyle name="표준 29 3 2 2" xfId="4474"/>
    <cellStyle name="표준 29 3 2 3" xfId="4475"/>
    <cellStyle name="표준 29 3 3" xfId="4476"/>
    <cellStyle name="표준 29 3 4" xfId="4477"/>
    <cellStyle name="표준 29 3 5" xfId="4478"/>
    <cellStyle name="표준 29 4" xfId="4479"/>
    <cellStyle name="표준 29 4 2" xfId="4480"/>
    <cellStyle name="표준 29 4 3" xfId="4481"/>
    <cellStyle name="표준 29 5" xfId="4482"/>
    <cellStyle name="표준 29 6" xfId="4483"/>
    <cellStyle name="표준 29 7" xfId="4484"/>
    <cellStyle name="표준 3" xfId="5"/>
    <cellStyle name="표준 3 2" xfId="4485"/>
    <cellStyle name="표준 3 2 2" xfId="4486"/>
    <cellStyle name="표준 3 2 2 2" xfId="4487"/>
    <cellStyle name="표준 3 2 3" xfId="4488"/>
    <cellStyle name="표준 3 3" xfId="4489"/>
    <cellStyle name="표준 3 4" xfId="4490"/>
    <cellStyle name="표준 3 5" xfId="4491"/>
    <cellStyle name="표준 3 6" xfId="4492"/>
    <cellStyle name="표준 3 7" xfId="4493"/>
    <cellStyle name="표준 31 4" xfId="4494"/>
    <cellStyle name="표준 4" xfId="6"/>
    <cellStyle name="표준 4 2" xfId="4495"/>
    <cellStyle name="표준 4 2 2" xfId="4496"/>
    <cellStyle name="표준 4 3" xfId="4497"/>
    <cellStyle name="표준 4 4" xfId="4498"/>
    <cellStyle name="표준 4 5" xfId="4499"/>
    <cellStyle name="표준 4 6" xfId="4500"/>
    <cellStyle name="표준 5" xfId="11"/>
    <cellStyle name="표준 5 2" xfId="4501"/>
    <cellStyle name="표준 5 2 2" xfId="4502"/>
    <cellStyle name="표준 5 2 2 2" xfId="4503"/>
    <cellStyle name="표준 5 2 2 2 2" xfId="4504"/>
    <cellStyle name="표준 5 2 2 2 2 2" xfId="4505"/>
    <cellStyle name="표준 5 2 2 2 2 3" xfId="4506"/>
    <cellStyle name="표준 5 2 2 2 3" xfId="4507"/>
    <cellStyle name="표준 5 2 2 2 4" xfId="4508"/>
    <cellStyle name="표준 5 2 2 2 5" xfId="4509"/>
    <cellStyle name="표준 5 2 2 3" xfId="4510"/>
    <cellStyle name="표준 5 2 2 3 2" xfId="4511"/>
    <cellStyle name="표준 5 2 2 3 3" xfId="4512"/>
    <cellStyle name="표준 5 2 2 4" xfId="4513"/>
    <cellStyle name="표준 5 2 2 5" xfId="4514"/>
    <cellStyle name="표준 5 2 2 6" xfId="4515"/>
    <cellStyle name="표준 5 3" xfId="4516"/>
    <cellStyle name="표준 5 4" xfId="4517"/>
    <cellStyle name="표준 5 4 2" xfId="4518"/>
    <cellStyle name="표준 5 4 2 2" xfId="4519"/>
    <cellStyle name="표준 5 4 2 2 2" xfId="4520"/>
    <cellStyle name="표준 5 4 2 2 2 2" xfId="4521"/>
    <cellStyle name="표준 5 4 2 2 2 3" xfId="4522"/>
    <cellStyle name="표준 5 4 2 2 3" xfId="4523"/>
    <cellStyle name="표준 5 4 2 2 4" xfId="4524"/>
    <cellStyle name="표준 5 4 2 2 5" xfId="4525"/>
    <cellStyle name="표준 5 4 2 3" xfId="4526"/>
    <cellStyle name="표준 5 4 2 3 2" xfId="4527"/>
    <cellStyle name="표준 5 4 2 3 3" xfId="4528"/>
    <cellStyle name="표준 5 4 2 4" xfId="4529"/>
    <cellStyle name="표준 5 4 2 5" xfId="4530"/>
    <cellStyle name="표준 5 4 2 6" xfId="4531"/>
    <cellStyle name="표준 5 4 3" xfId="4532"/>
    <cellStyle name="표준 5 4 3 2" xfId="4533"/>
    <cellStyle name="표준 5 4 3 2 2" xfId="4534"/>
    <cellStyle name="표준 5 4 3 2 3" xfId="4535"/>
    <cellStyle name="표준 5 4 3 3" xfId="4536"/>
    <cellStyle name="표준 5 4 3 4" xfId="4537"/>
    <cellStyle name="표준 5 4 3 5" xfId="4538"/>
    <cellStyle name="표준 5 4 4" xfId="4539"/>
    <cellStyle name="표준 5 4 4 2" xfId="4540"/>
    <cellStyle name="표준 5 4 4 3" xfId="4541"/>
    <cellStyle name="표준 5 4 5" xfId="4542"/>
    <cellStyle name="표준 5 4 6" xfId="4543"/>
    <cellStyle name="표준 5 4 7" xfId="4544"/>
    <cellStyle name="표준 5 5" xfId="4545"/>
    <cellStyle name="표준 5 6" xfId="4546"/>
    <cellStyle name="표준 6" xfId="15"/>
    <cellStyle name="표준 6 2" xfId="4547"/>
    <cellStyle name="표준 6 2 2" xfId="4548"/>
    <cellStyle name="표준 6 2 3" xfId="4549"/>
    <cellStyle name="표준 6 3" xfId="4550"/>
    <cellStyle name="표준 6 4" xfId="4551"/>
    <cellStyle name="표준 6 5" xfId="4552"/>
    <cellStyle name="표준 6 6" xfId="4553"/>
    <cellStyle name="표준 7" xfId="4554"/>
    <cellStyle name="표준 7 2" xfId="4555"/>
    <cellStyle name="표준 7 3" xfId="4556"/>
    <cellStyle name="표준 7 4" xfId="4557"/>
    <cellStyle name="표준 8" xfId="4558"/>
    <cellStyle name="표준 8 2" xfId="4559"/>
    <cellStyle name="표준 9" xfId="4560"/>
    <cellStyle name="표준 9 2" xfId="4561"/>
    <cellStyle name="표준_15_도로설계실적현황관리(수성+용마)" xfId="7"/>
    <cellStyle name="표준_15_도로설계실적현황관리(수성+용마) 2" xfId="13"/>
    <cellStyle name="標準_Akia(F）-8" xfId="4562"/>
    <cellStyle name="하이퍼링크" xfId="4571" builtinId="8"/>
    <cellStyle name="합계" xfId="4563"/>
    <cellStyle name="합산" xfId="4564"/>
    <cellStyle name="貨幣 [0]_GARMENT STEP FORM HK" xfId="4565"/>
    <cellStyle name="貨幣_GARMENT STEP FORM HK" xfId="4566"/>
    <cellStyle name="화폐기호" xfId="4567"/>
    <cellStyle name="화폐기호0" xfId="4568"/>
  </cellStyles>
  <dxfs count="0"/>
  <tableStyles count="0" defaultTableStyle="TableStyleMedium9" defaultPivotStyle="PivotStyleLight16"/>
  <colors>
    <mruColors>
      <color rgb="FFCCFFCC"/>
      <color rgb="FFFFCC99"/>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382732</xdr:colOff>
      <xdr:row>3</xdr:row>
      <xdr:rowOff>73602</xdr:rowOff>
    </xdr:from>
    <xdr:to>
      <xdr:col>2</xdr:col>
      <xdr:colOff>49357</xdr:colOff>
      <xdr:row>3</xdr:row>
      <xdr:rowOff>311727</xdr:rowOff>
    </xdr:to>
    <xdr:sp macro="" textlink="">
      <xdr:nvSpPr>
        <xdr:cNvPr id="38913" name="Rectangle 1"/>
        <xdr:cNvSpPr>
          <a:spLocks noChangeArrowheads="1"/>
        </xdr:cNvSpPr>
      </xdr:nvSpPr>
      <xdr:spPr bwMode="auto">
        <a:xfrm>
          <a:off x="1144732" y="826943"/>
          <a:ext cx="428625" cy="238125"/>
        </a:xfrm>
        <a:prstGeom prst="rect">
          <a:avLst/>
        </a:prstGeom>
        <a:solidFill>
          <a:srgbClr val="CCFFCC"/>
        </a:solidFill>
        <a:ln w="9525">
          <a:solidFill>
            <a:srgbClr val="000000"/>
          </a:solidFill>
          <a:miter lim="800000"/>
          <a:headEnd/>
          <a:tailEnd/>
        </a:ln>
      </xdr:spPr>
    </xdr:sp>
    <xdr:clientData/>
  </xdr:twoCellAnchor>
  <xdr:twoCellAnchor>
    <xdr:from>
      <xdr:col>2</xdr:col>
      <xdr:colOff>234661</xdr:colOff>
      <xdr:row>4</xdr:row>
      <xdr:rowOff>73602</xdr:rowOff>
    </xdr:from>
    <xdr:to>
      <xdr:col>2</xdr:col>
      <xdr:colOff>663286</xdr:colOff>
      <xdr:row>4</xdr:row>
      <xdr:rowOff>311727</xdr:rowOff>
    </xdr:to>
    <xdr:sp macro="" textlink="">
      <xdr:nvSpPr>
        <xdr:cNvPr id="38914" name="Rectangle 2"/>
        <xdr:cNvSpPr>
          <a:spLocks noChangeArrowheads="1"/>
        </xdr:cNvSpPr>
      </xdr:nvSpPr>
      <xdr:spPr bwMode="auto">
        <a:xfrm>
          <a:off x="1758661" y="1207943"/>
          <a:ext cx="428625" cy="238125"/>
        </a:xfrm>
        <a:prstGeom prst="rect">
          <a:avLst/>
        </a:prstGeom>
        <a:solidFill>
          <a:srgbClr val="FFCC99"/>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25</xdr:row>
      <xdr:rowOff>28575</xdr:rowOff>
    </xdr:from>
    <xdr:to>
      <xdr:col>1</xdr:col>
      <xdr:colOff>390525</xdr:colOff>
      <xdr:row>25</xdr:row>
      <xdr:rowOff>171450</xdr:rowOff>
    </xdr:to>
    <xdr:sp macro="" textlink="">
      <xdr:nvSpPr>
        <xdr:cNvPr id="39937" name="Rectangle 31"/>
        <xdr:cNvSpPr>
          <a:spLocks noChangeArrowheads="1"/>
        </xdr:cNvSpPr>
      </xdr:nvSpPr>
      <xdr:spPr bwMode="auto">
        <a:xfrm>
          <a:off x="361950" y="4943475"/>
          <a:ext cx="352425" cy="142875"/>
        </a:xfrm>
        <a:prstGeom prst="rect">
          <a:avLst/>
        </a:prstGeom>
        <a:solidFill>
          <a:srgbClr val="CCFFCC"/>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P23"/>
  <sheetViews>
    <sheetView view="pageBreakPreview" zoomScale="85" zoomScaleNormal="100" zoomScaleSheetLayoutView="85" workbookViewId="0">
      <selection activeCell="B9" sqref="B9"/>
    </sheetView>
  </sheetViews>
  <sheetFormatPr defaultRowHeight="13.5"/>
  <cols>
    <col min="1" max="13" width="8.88671875" style="70"/>
  </cols>
  <sheetData>
    <row r="2" spans="1:13" ht="32.25" customHeight="1">
      <c r="A2" s="71" t="s">
        <v>648</v>
      </c>
    </row>
    <row r="4" spans="1:13" s="74" customFormat="1" ht="30" customHeight="1">
      <c r="A4" s="72" t="s">
        <v>100</v>
      </c>
      <c r="B4" s="73"/>
      <c r="C4" s="72"/>
      <c r="D4" s="72"/>
      <c r="E4" s="72"/>
      <c r="F4" s="72"/>
      <c r="G4" s="72"/>
      <c r="H4" s="72"/>
      <c r="I4" s="72"/>
      <c r="J4" s="72"/>
      <c r="K4" s="72"/>
      <c r="L4" s="72"/>
      <c r="M4" s="72"/>
    </row>
    <row r="5" spans="1:13" s="74" customFormat="1" ht="30" customHeight="1">
      <c r="A5" s="72" t="s">
        <v>126</v>
      </c>
      <c r="B5" s="73"/>
      <c r="C5" s="72"/>
      <c r="D5" s="72" t="s">
        <v>649</v>
      </c>
      <c r="E5" s="72"/>
      <c r="F5" s="72"/>
      <c r="G5" s="72"/>
      <c r="H5" s="72"/>
      <c r="I5" s="72"/>
      <c r="J5" s="72"/>
      <c r="K5" s="72"/>
      <c r="L5" s="72"/>
      <c r="M5" s="72"/>
    </row>
    <row r="6" spans="1:13" s="74" customFormat="1" ht="30" customHeight="1">
      <c r="A6" s="72" t="s">
        <v>826</v>
      </c>
      <c r="B6" s="72"/>
      <c r="C6" s="72"/>
      <c r="D6" s="72"/>
      <c r="E6" s="72"/>
      <c r="F6" s="72"/>
      <c r="G6" s="72"/>
      <c r="H6" s="72"/>
      <c r="I6" s="72"/>
      <c r="J6" s="72"/>
      <c r="K6" s="72"/>
      <c r="L6" s="72"/>
      <c r="M6" s="72"/>
    </row>
    <row r="7" spans="1:13" s="74" customFormat="1" ht="30" customHeight="1">
      <c r="A7" s="72" t="s">
        <v>127</v>
      </c>
      <c r="B7" s="72"/>
      <c r="C7" s="72"/>
      <c r="D7" s="72"/>
      <c r="E7" s="72"/>
      <c r="F7" s="72"/>
      <c r="G7" s="72"/>
      <c r="H7" s="72"/>
      <c r="I7" s="72"/>
      <c r="J7" s="72"/>
      <c r="K7" s="72"/>
      <c r="L7" s="72"/>
      <c r="M7" s="72"/>
    </row>
    <row r="8" spans="1:13" s="74" customFormat="1" ht="30" customHeight="1">
      <c r="A8" s="570" t="s">
        <v>646</v>
      </c>
      <c r="B8" s="570"/>
      <c r="C8" s="570"/>
      <c r="D8" s="570"/>
      <c r="E8" s="570"/>
      <c r="F8" s="570"/>
      <c r="G8" s="570"/>
      <c r="H8" s="570"/>
      <c r="I8" s="570"/>
      <c r="J8" s="570"/>
      <c r="K8" s="570"/>
      <c r="L8" s="72"/>
      <c r="M8" s="72"/>
    </row>
    <row r="9" spans="1:13" s="74" customFormat="1" ht="30" customHeight="1">
      <c r="A9" s="72" t="s">
        <v>128</v>
      </c>
      <c r="B9" s="72"/>
      <c r="C9" s="72"/>
      <c r="D9" s="72"/>
      <c r="E9" s="72"/>
      <c r="F9" s="72"/>
      <c r="G9" s="72"/>
      <c r="H9" s="72"/>
      <c r="I9" s="72"/>
      <c r="J9" s="72"/>
      <c r="K9" s="72"/>
      <c r="L9" s="72"/>
      <c r="M9" s="72"/>
    </row>
    <row r="10" spans="1:13" ht="45" customHeight="1">
      <c r="A10" s="569" t="s">
        <v>129</v>
      </c>
      <c r="B10" s="569"/>
      <c r="C10" s="569"/>
      <c r="D10" s="569"/>
      <c r="E10" s="569"/>
      <c r="F10" s="569"/>
      <c r="G10" s="569"/>
      <c r="H10" s="569"/>
      <c r="I10" s="569"/>
      <c r="J10" s="569"/>
      <c r="K10" s="569"/>
      <c r="L10" s="569"/>
      <c r="M10" s="569"/>
    </row>
    <row r="11" spans="1:13" ht="30" customHeight="1">
      <c r="A11" s="72" t="s">
        <v>130</v>
      </c>
    </row>
    <row r="12" spans="1:13" ht="30" customHeight="1">
      <c r="A12" s="72" t="s">
        <v>650</v>
      </c>
    </row>
    <row r="13" spans="1:13" ht="30" customHeight="1">
      <c r="A13" s="72" t="s">
        <v>647</v>
      </c>
    </row>
    <row r="14" spans="1:13" ht="26.25" customHeight="1"/>
    <row r="15" spans="1:13" ht="26.25" customHeight="1"/>
    <row r="16" spans="1:13" ht="26.25" customHeight="1"/>
    <row r="23" spans="16:16">
      <c r="P23" s="150"/>
    </row>
  </sheetData>
  <mergeCells count="2">
    <mergeCell ref="A10:M10"/>
    <mergeCell ref="A8:K8"/>
  </mergeCells>
  <phoneticPr fontId="4" type="noConversion"/>
  <pageMargins left="0.75" right="0.75" top="1" bottom="1" header="0.5" footer="0.5"/>
  <pageSetup paperSize="9" scale="97"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FFFF99"/>
    <pageSetUpPr fitToPage="1"/>
  </sheetPr>
  <dimension ref="A1:J26"/>
  <sheetViews>
    <sheetView view="pageBreakPreview" zoomScale="85" zoomScaleNormal="100" zoomScaleSheetLayoutView="85" workbookViewId="0">
      <pane ySplit="2" topLeftCell="A3" activePane="bottomLeft" state="frozen"/>
      <selection pane="bottomLeft" activeCell="A2" sqref="A2"/>
    </sheetView>
  </sheetViews>
  <sheetFormatPr defaultRowHeight="13.5"/>
  <cols>
    <col min="1" max="1" width="8.21875" customWidth="1"/>
    <col min="2" max="2" width="7.21875" customWidth="1"/>
    <col min="3" max="3" width="26.6640625" customWidth="1"/>
    <col min="4" max="4" width="47.44140625" customWidth="1"/>
    <col min="5" max="5" width="7.33203125" customWidth="1"/>
    <col min="6" max="6" width="5.5546875" customWidth="1"/>
    <col min="7" max="7" width="13.77734375" customWidth="1"/>
    <col min="8" max="8" width="11.33203125" customWidth="1"/>
    <col min="9" max="9" width="10.21875" customWidth="1"/>
    <col min="10" max="10" width="7.21875" bestFit="1" customWidth="1"/>
  </cols>
  <sheetData>
    <row r="1" spans="1:10" ht="39.950000000000003" customHeight="1" thickBot="1">
      <c r="A1" s="124" t="s">
        <v>177</v>
      </c>
      <c r="B1" s="125"/>
      <c r="C1" s="124" t="str">
        <f>'#2 기술역량(4)'!B12</f>
        <v>부관사1</v>
      </c>
      <c r="D1" s="124"/>
      <c r="E1" s="124"/>
      <c r="F1" s="60"/>
      <c r="G1" s="513" t="s">
        <v>141</v>
      </c>
      <c r="H1" s="514">
        <f>배점기준!B4</f>
        <v>45200</v>
      </c>
      <c r="I1" s="118"/>
      <c r="J1" s="60"/>
    </row>
    <row r="2" spans="1:10" ht="50.1" customHeight="1">
      <c r="A2" s="147" t="s">
        <v>85</v>
      </c>
      <c r="B2" s="129" t="s">
        <v>86</v>
      </c>
      <c r="C2" s="129" t="s">
        <v>87</v>
      </c>
      <c r="D2" s="129" t="s">
        <v>142</v>
      </c>
      <c r="E2" s="129" t="s">
        <v>143</v>
      </c>
      <c r="F2" s="129" t="s">
        <v>144</v>
      </c>
      <c r="G2" s="129" t="s">
        <v>145</v>
      </c>
      <c r="H2" s="129" t="s">
        <v>88</v>
      </c>
      <c r="I2" s="129" t="s">
        <v>89</v>
      </c>
      <c r="J2" s="148" t="s">
        <v>77</v>
      </c>
    </row>
    <row r="3" spans="1:10" ht="50.1" customHeight="1">
      <c r="A3" s="328" t="s">
        <v>165</v>
      </c>
      <c r="B3" s="301">
        <v>1</v>
      </c>
      <c r="C3" s="286" t="s">
        <v>419</v>
      </c>
      <c r="D3" s="301" t="s">
        <v>415</v>
      </c>
      <c r="E3" s="330" t="s">
        <v>860</v>
      </c>
      <c r="F3" s="386">
        <v>3</v>
      </c>
      <c r="G3" s="341">
        <v>41278</v>
      </c>
      <c r="H3" s="342">
        <f>$H$1-G3</f>
        <v>3922</v>
      </c>
      <c r="I3" s="332">
        <v>46755</v>
      </c>
      <c r="J3" s="320">
        <f>2/F3</f>
        <v>0.66666666666666663</v>
      </c>
    </row>
    <row r="4" spans="1:10" ht="50.1" customHeight="1">
      <c r="A4" s="328" t="s">
        <v>165</v>
      </c>
      <c r="B4" s="301">
        <v>2</v>
      </c>
      <c r="C4" s="286" t="s">
        <v>420</v>
      </c>
      <c r="D4" s="301" t="s">
        <v>421</v>
      </c>
      <c r="E4" s="339"/>
      <c r="F4" s="386">
        <v>3</v>
      </c>
      <c r="G4" s="341">
        <v>41432</v>
      </c>
      <c r="H4" s="342">
        <f>$H$1-G4</f>
        <v>3768</v>
      </c>
      <c r="I4" s="332">
        <v>46544</v>
      </c>
      <c r="J4" s="320">
        <f t="shared" ref="J4:J8" si="0">2/F4</f>
        <v>0.66666666666666663</v>
      </c>
    </row>
    <row r="5" spans="1:10" ht="50.1" customHeight="1">
      <c r="A5" s="328" t="s">
        <v>165</v>
      </c>
      <c r="B5" s="301">
        <v>3</v>
      </c>
      <c r="C5" s="286" t="s">
        <v>422</v>
      </c>
      <c r="D5" s="301" t="s">
        <v>423</v>
      </c>
      <c r="E5" s="339"/>
      <c r="F5" s="386">
        <v>4</v>
      </c>
      <c r="G5" s="341">
        <v>42188</v>
      </c>
      <c r="H5" s="342">
        <f>$H$1-G5</f>
        <v>3012</v>
      </c>
      <c r="I5" s="332">
        <v>45109</v>
      </c>
      <c r="J5" s="320">
        <f t="shared" si="0"/>
        <v>0.5</v>
      </c>
    </row>
    <row r="6" spans="1:10" ht="50.1" customHeight="1">
      <c r="A6" s="328" t="s">
        <v>165</v>
      </c>
      <c r="B6" s="301">
        <v>4</v>
      </c>
      <c r="C6" s="286" t="s">
        <v>424</v>
      </c>
      <c r="D6" s="301" t="s">
        <v>416</v>
      </c>
      <c r="E6" s="339"/>
      <c r="F6" s="386">
        <v>4</v>
      </c>
      <c r="G6" s="341">
        <v>42429</v>
      </c>
      <c r="H6" s="387">
        <f>$H$1-G6</f>
        <v>2771</v>
      </c>
      <c r="I6" s="332">
        <v>45350</v>
      </c>
      <c r="J6" s="320">
        <f t="shared" si="0"/>
        <v>0.5</v>
      </c>
    </row>
    <row r="7" spans="1:10" ht="50.1" customHeight="1">
      <c r="A7" s="328" t="s">
        <v>165</v>
      </c>
      <c r="B7" s="301">
        <v>5</v>
      </c>
      <c r="C7" s="286" t="s">
        <v>417</v>
      </c>
      <c r="D7" s="301" t="s">
        <v>425</v>
      </c>
      <c r="E7" s="339"/>
      <c r="F7" s="386">
        <v>4</v>
      </c>
      <c r="G7" s="341">
        <v>42934</v>
      </c>
      <c r="H7" s="387">
        <f t="shared" ref="H7:H8" si="1">$H$1-G7</f>
        <v>2266</v>
      </c>
      <c r="I7" s="332">
        <v>45855</v>
      </c>
      <c r="J7" s="320">
        <f t="shared" si="0"/>
        <v>0.5</v>
      </c>
    </row>
    <row r="8" spans="1:10" ht="50.1" customHeight="1">
      <c r="A8" s="328" t="s">
        <v>165</v>
      </c>
      <c r="B8" s="301">
        <v>6</v>
      </c>
      <c r="C8" s="286" t="s">
        <v>426</v>
      </c>
      <c r="D8" s="301" t="s">
        <v>418</v>
      </c>
      <c r="E8" s="339"/>
      <c r="F8" s="386">
        <v>4</v>
      </c>
      <c r="G8" s="341">
        <v>43795</v>
      </c>
      <c r="H8" s="387">
        <f t="shared" si="1"/>
        <v>1405</v>
      </c>
      <c r="I8" s="332">
        <v>46716</v>
      </c>
      <c r="J8" s="320">
        <f t="shared" si="0"/>
        <v>0.5</v>
      </c>
    </row>
    <row r="9" spans="1:10" ht="50.1" customHeight="1">
      <c r="A9" s="670" t="s">
        <v>166</v>
      </c>
      <c r="B9" s="671"/>
      <c r="C9" s="671"/>
      <c r="D9" s="671"/>
      <c r="E9" s="671"/>
      <c r="F9" s="671"/>
      <c r="G9" s="671"/>
      <c r="H9" s="671"/>
      <c r="I9" s="672"/>
      <c r="J9" s="319">
        <f>SUM(J3:J8)</f>
        <v>3.333333333333333</v>
      </c>
    </row>
    <row r="10" spans="1:10" ht="50.1" customHeight="1">
      <c r="A10" s="328" t="s">
        <v>139</v>
      </c>
      <c r="B10" s="301">
        <v>1</v>
      </c>
      <c r="C10" s="300" t="s">
        <v>188</v>
      </c>
      <c r="D10" s="286" t="s">
        <v>189</v>
      </c>
      <c r="E10" s="339"/>
      <c r="F10" s="340">
        <v>1</v>
      </c>
      <c r="G10" s="343">
        <v>38688</v>
      </c>
      <c r="H10" s="342">
        <f t="shared" ref="H10:H16" si="2">$H$1-G10</f>
        <v>6512</v>
      </c>
      <c r="I10" s="332">
        <v>45671</v>
      </c>
      <c r="J10" s="344">
        <f t="shared" ref="J10:J17" si="3">1/F10</f>
        <v>1</v>
      </c>
    </row>
    <row r="11" spans="1:10" ht="50.1" customHeight="1">
      <c r="A11" s="328" t="s">
        <v>139</v>
      </c>
      <c r="B11" s="301">
        <v>2</v>
      </c>
      <c r="C11" s="300" t="s">
        <v>190</v>
      </c>
      <c r="D11" s="286" t="s">
        <v>191</v>
      </c>
      <c r="E11" s="339"/>
      <c r="F11" s="340">
        <v>1</v>
      </c>
      <c r="G11" s="343">
        <v>38688</v>
      </c>
      <c r="H11" s="342">
        <f t="shared" si="2"/>
        <v>6512</v>
      </c>
      <c r="I11" s="332">
        <v>45671</v>
      </c>
      <c r="J11" s="344">
        <f t="shared" si="3"/>
        <v>1</v>
      </c>
    </row>
    <row r="12" spans="1:10" ht="50.1" customHeight="1">
      <c r="A12" s="328" t="s">
        <v>139</v>
      </c>
      <c r="B12" s="301">
        <v>3</v>
      </c>
      <c r="C12" s="300" t="s">
        <v>192</v>
      </c>
      <c r="D12" s="286" t="s">
        <v>193</v>
      </c>
      <c r="E12" s="339"/>
      <c r="F12" s="340">
        <v>1</v>
      </c>
      <c r="G12" s="343">
        <v>38688</v>
      </c>
      <c r="H12" s="342">
        <f t="shared" si="2"/>
        <v>6512</v>
      </c>
      <c r="I12" s="332">
        <v>45671</v>
      </c>
      <c r="J12" s="344">
        <f t="shared" si="3"/>
        <v>1</v>
      </c>
    </row>
    <row r="13" spans="1:10" ht="50.1" customHeight="1">
      <c r="A13" s="328" t="s">
        <v>139</v>
      </c>
      <c r="B13" s="301">
        <v>4</v>
      </c>
      <c r="C13" s="300" t="s">
        <v>192</v>
      </c>
      <c r="D13" s="286" t="s">
        <v>194</v>
      </c>
      <c r="E13" s="339"/>
      <c r="F13" s="340">
        <v>1</v>
      </c>
      <c r="G13" s="343">
        <v>38688</v>
      </c>
      <c r="H13" s="342">
        <f>$H$1-G13</f>
        <v>6512</v>
      </c>
      <c r="I13" s="332">
        <v>45671</v>
      </c>
      <c r="J13" s="344">
        <f t="shared" si="3"/>
        <v>1</v>
      </c>
    </row>
    <row r="14" spans="1:10" ht="50.1" customHeight="1">
      <c r="A14" s="328" t="s">
        <v>139</v>
      </c>
      <c r="B14" s="301">
        <v>5</v>
      </c>
      <c r="C14" s="300" t="s">
        <v>195</v>
      </c>
      <c r="D14" s="286" t="s">
        <v>196</v>
      </c>
      <c r="E14" s="339"/>
      <c r="F14" s="340">
        <v>1</v>
      </c>
      <c r="G14" s="343">
        <v>38688</v>
      </c>
      <c r="H14" s="342">
        <f t="shared" si="2"/>
        <v>6512</v>
      </c>
      <c r="I14" s="332">
        <v>45688</v>
      </c>
      <c r="J14" s="344">
        <f t="shared" si="3"/>
        <v>1</v>
      </c>
    </row>
    <row r="15" spans="1:10" ht="50.1" customHeight="1">
      <c r="A15" s="328" t="s">
        <v>139</v>
      </c>
      <c r="B15" s="301">
        <v>6</v>
      </c>
      <c r="C15" s="300" t="s">
        <v>197</v>
      </c>
      <c r="D15" s="286" t="s">
        <v>427</v>
      </c>
      <c r="E15" s="339"/>
      <c r="F15" s="340">
        <v>1</v>
      </c>
      <c r="G15" s="343">
        <v>38688</v>
      </c>
      <c r="H15" s="342">
        <f t="shared" si="2"/>
        <v>6512</v>
      </c>
      <c r="I15" s="332">
        <v>45688</v>
      </c>
      <c r="J15" s="344">
        <f t="shared" si="3"/>
        <v>1</v>
      </c>
    </row>
    <row r="16" spans="1:10" ht="50.1" customHeight="1">
      <c r="A16" s="328" t="s">
        <v>139</v>
      </c>
      <c r="B16" s="301">
        <v>7</v>
      </c>
      <c r="C16" s="300" t="s">
        <v>198</v>
      </c>
      <c r="D16" s="286" t="s">
        <v>199</v>
      </c>
      <c r="E16" s="339"/>
      <c r="F16" s="340">
        <v>1</v>
      </c>
      <c r="G16" s="343">
        <v>38688</v>
      </c>
      <c r="H16" s="342">
        <f t="shared" si="2"/>
        <v>6512</v>
      </c>
      <c r="I16" s="332">
        <v>45688</v>
      </c>
      <c r="J16" s="344">
        <f t="shared" si="3"/>
        <v>1</v>
      </c>
    </row>
    <row r="17" spans="1:10" ht="50.1" customHeight="1">
      <c r="A17" s="328" t="s">
        <v>139</v>
      </c>
      <c r="B17" s="301">
        <v>8</v>
      </c>
      <c r="C17" s="300" t="s">
        <v>200</v>
      </c>
      <c r="D17" s="286" t="s">
        <v>201</v>
      </c>
      <c r="E17" s="339"/>
      <c r="F17" s="340">
        <v>1</v>
      </c>
      <c r="G17" s="343">
        <v>38817</v>
      </c>
      <c r="H17" s="342">
        <f>$H$1-G17</f>
        <v>6383</v>
      </c>
      <c r="I17" s="332">
        <v>45688</v>
      </c>
      <c r="J17" s="344">
        <f t="shared" si="3"/>
        <v>1</v>
      </c>
    </row>
    <row r="18" spans="1:10" ht="50.1" customHeight="1">
      <c r="A18" s="670" t="s">
        <v>167</v>
      </c>
      <c r="B18" s="671"/>
      <c r="C18" s="671"/>
      <c r="D18" s="671"/>
      <c r="E18" s="671"/>
      <c r="F18" s="671"/>
      <c r="G18" s="671"/>
      <c r="H18" s="671"/>
      <c r="I18" s="672"/>
      <c r="J18" s="319">
        <f>SUM(J10:J17)</f>
        <v>8</v>
      </c>
    </row>
    <row r="19" spans="1:10" ht="50.1" customHeight="1">
      <c r="A19" s="265" t="s">
        <v>139</v>
      </c>
      <c r="B19" s="212"/>
      <c r="C19" s="142"/>
      <c r="D19" s="183" t="s">
        <v>168</v>
      </c>
      <c r="E19" s="213"/>
      <c r="F19" s="232"/>
      <c r="G19" s="106"/>
      <c r="H19" s="236"/>
      <c r="I19" s="214"/>
      <c r="J19" s="315"/>
    </row>
    <row r="20" spans="1:10" ht="50.1" customHeight="1">
      <c r="A20" s="670" t="s">
        <v>169</v>
      </c>
      <c r="B20" s="671"/>
      <c r="C20" s="671"/>
      <c r="D20" s="671"/>
      <c r="E20" s="671"/>
      <c r="F20" s="671"/>
      <c r="G20" s="671"/>
      <c r="H20" s="671"/>
      <c r="I20" s="672"/>
      <c r="J20" s="319">
        <f>SUM(J19:J19)</f>
        <v>0</v>
      </c>
    </row>
    <row r="21" spans="1:10" ht="50.1" customHeight="1">
      <c r="A21" s="226" t="s">
        <v>139</v>
      </c>
      <c r="B21" s="181"/>
      <c r="C21" s="182"/>
      <c r="D21" s="183" t="s">
        <v>168</v>
      </c>
      <c r="E21" s="184"/>
      <c r="F21" s="267"/>
      <c r="G21" s="268"/>
      <c r="H21" s="185"/>
      <c r="I21" s="185"/>
      <c r="J21" s="320"/>
    </row>
    <row r="22" spans="1:10" ht="50.1" customHeight="1">
      <c r="A22" s="670" t="s">
        <v>170</v>
      </c>
      <c r="B22" s="671"/>
      <c r="C22" s="671"/>
      <c r="D22" s="671"/>
      <c r="E22" s="671"/>
      <c r="F22" s="671"/>
      <c r="G22" s="671"/>
      <c r="H22" s="671"/>
      <c r="I22" s="672"/>
      <c r="J22" s="319">
        <f>SUM(J21:J21)</f>
        <v>0</v>
      </c>
    </row>
    <row r="23" spans="1:10" ht="50.1" customHeight="1">
      <c r="A23" s="226" t="s">
        <v>171</v>
      </c>
      <c r="B23" s="175"/>
      <c r="C23" s="175"/>
      <c r="D23" s="175" t="s">
        <v>168</v>
      </c>
      <c r="E23" s="186"/>
      <c r="F23" s="269"/>
      <c r="G23" s="179"/>
      <c r="H23" s="180"/>
      <c r="I23" s="180"/>
      <c r="J23" s="314"/>
    </row>
    <row r="24" spans="1:10" ht="50.1" customHeight="1">
      <c r="A24" s="670" t="s">
        <v>172</v>
      </c>
      <c r="B24" s="671"/>
      <c r="C24" s="671"/>
      <c r="D24" s="671"/>
      <c r="E24" s="671"/>
      <c r="F24" s="671"/>
      <c r="G24" s="671"/>
      <c r="H24" s="671"/>
      <c r="I24" s="672"/>
      <c r="J24" s="319">
        <f>SUM(J23:J23)</f>
        <v>0</v>
      </c>
    </row>
    <row r="25" spans="1:10" ht="50.1" customHeight="1">
      <c r="A25" s="226" t="s">
        <v>171</v>
      </c>
      <c r="B25" s="175"/>
      <c r="C25" s="175"/>
      <c r="D25" s="175" t="s">
        <v>168</v>
      </c>
      <c r="E25" s="186"/>
      <c r="F25" s="269"/>
      <c r="G25" s="179"/>
      <c r="H25" s="180"/>
      <c r="I25" s="180"/>
      <c r="J25" s="314"/>
    </row>
    <row r="26" spans="1:10" ht="50.1" customHeight="1" thickBot="1">
      <c r="A26" s="667" t="s">
        <v>173</v>
      </c>
      <c r="B26" s="668"/>
      <c r="C26" s="668"/>
      <c r="D26" s="668"/>
      <c r="E26" s="668"/>
      <c r="F26" s="668"/>
      <c r="G26" s="668"/>
      <c r="H26" s="668"/>
      <c r="I26" s="669"/>
      <c r="J26" s="321">
        <f>SUM(J25:J25)</f>
        <v>0</v>
      </c>
    </row>
  </sheetData>
  <mergeCells count="6">
    <mergeCell ref="A26:I26"/>
    <mergeCell ref="A9:I9"/>
    <mergeCell ref="A18:I18"/>
    <mergeCell ref="A20:I20"/>
    <mergeCell ref="A22:I22"/>
    <mergeCell ref="A24:I24"/>
  </mergeCells>
  <phoneticPr fontId="4" type="noConversion"/>
  <pageMargins left="0.74803149606299213" right="0.74803149606299213" top="0.98425196850393704" bottom="0.98425196850393704" header="0.51181102362204722" footer="0.51181102362204722"/>
  <pageSetup paperSize="9" scale="78" fitToHeight="0" orientation="landscape" r:id="rId1"/>
  <headerFooter alignWithMargins="0"/>
  <ignoredErrors>
    <ignoredError sqref="H6:H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FFFF99"/>
    <pageSetUpPr fitToPage="1"/>
  </sheetPr>
  <dimension ref="A1:J31"/>
  <sheetViews>
    <sheetView view="pageBreakPreview" zoomScale="85" zoomScaleNormal="100" zoomScaleSheetLayoutView="85" workbookViewId="0">
      <pane ySplit="2" topLeftCell="A3" activePane="bottomLeft" state="frozen"/>
      <selection pane="bottomLeft" activeCell="A2" sqref="A2"/>
    </sheetView>
  </sheetViews>
  <sheetFormatPr defaultRowHeight="13.5"/>
  <cols>
    <col min="1" max="1" width="8.21875" customWidth="1"/>
    <col min="2" max="2" width="7.21875" customWidth="1"/>
    <col min="3" max="3" width="26.6640625" customWidth="1"/>
    <col min="4" max="4" width="47.44140625" customWidth="1"/>
    <col min="5" max="5" width="7.33203125" customWidth="1"/>
    <col min="6" max="6" width="5.5546875" customWidth="1"/>
    <col min="7" max="7" width="13.77734375" customWidth="1"/>
    <col min="8" max="8" width="11.33203125" customWidth="1"/>
    <col min="9" max="9" width="10.21875" customWidth="1"/>
    <col min="10" max="10" width="7.21875" bestFit="1" customWidth="1"/>
  </cols>
  <sheetData>
    <row r="1" spans="1:10" ht="39.950000000000003" customHeight="1" thickBot="1">
      <c r="A1" s="124" t="s">
        <v>177</v>
      </c>
      <c r="B1" s="125"/>
      <c r="C1" s="124" t="str">
        <f>'#2 기술역량(4)'!B13</f>
        <v>부관사2</v>
      </c>
      <c r="D1" s="124"/>
      <c r="E1" s="124"/>
      <c r="F1" s="60"/>
      <c r="G1" s="513" t="s">
        <v>141</v>
      </c>
      <c r="H1" s="514">
        <f>배점기준!B4</f>
        <v>45200</v>
      </c>
      <c r="I1" s="118"/>
      <c r="J1" s="60"/>
    </row>
    <row r="2" spans="1:10" ht="50.1" customHeight="1">
      <c r="A2" s="147" t="s">
        <v>85</v>
      </c>
      <c r="B2" s="129" t="s">
        <v>86</v>
      </c>
      <c r="C2" s="129" t="s">
        <v>87</v>
      </c>
      <c r="D2" s="129" t="s">
        <v>142</v>
      </c>
      <c r="E2" s="129" t="s">
        <v>143</v>
      </c>
      <c r="F2" s="129" t="s">
        <v>144</v>
      </c>
      <c r="G2" s="129" t="s">
        <v>145</v>
      </c>
      <c r="H2" s="129" t="s">
        <v>88</v>
      </c>
      <c r="I2" s="129" t="s">
        <v>89</v>
      </c>
      <c r="J2" s="148" t="s">
        <v>77</v>
      </c>
    </row>
    <row r="3" spans="1:10" ht="50.1" customHeight="1">
      <c r="A3" s="260" t="s">
        <v>165</v>
      </c>
      <c r="B3" s="175"/>
      <c r="C3" s="176"/>
      <c r="D3" s="175" t="s">
        <v>168</v>
      </c>
      <c r="E3" s="177"/>
      <c r="F3" s="178"/>
      <c r="G3" s="179"/>
      <c r="H3" s="180"/>
      <c r="I3" s="180"/>
      <c r="J3" s="352"/>
    </row>
    <row r="4" spans="1:10" ht="50.1" customHeight="1">
      <c r="A4" s="670" t="s">
        <v>166</v>
      </c>
      <c r="B4" s="671"/>
      <c r="C4" s="671"/>
      <c r="D4" s="671"/>
      <c r="E4" s="671"/>
      <c r="F4" s="671"/>
      <c r="G4" s="671"/>
      <c r="H4" s="671"/>
      <c r="I4" s="672"/>
      <c r="J4" s="353">
        <f>SUM(J3:J3)</f>
        <v>0</v>
      </c>
    </row>
    <row r="5" spans="1:10" ht="50.1" customHeight="1">
      <c r="A5" s="328" t="s">
        <v>139</v>
      </c>
      <c r="B5" s="329">
        <v>1</v>
      </c>
      <c r="C5" s="302" t="s">
        <v>449</v>
      </c>
      <c r="D5" s="302" t="s">
        <v>450</v>
      </c>
      <c r="E5" s="330" t="s">
        <v>860</v>
      </c>
      <c r="F5" s="362">
        <v>1</v>
      </c>
      <c r="G5" s="363">
        <v>38658</v>
      </c>
      <c r="H5" s="337">
        <f t="shared" ref="H5:H22" si="0">$H$1-G5</f>
        <v>6542</v>
      </c>
      <c r="I5" s="337">
        <v>45963</v>
      </c>
      <c r="J5" s="350">
        <f t="shared" ref="J5:J22" si="1">1/F5</f>
        <v>1</v>
      </c>
    </row>
    <row r="6" spans="1:10" ht="50.1" customHeight="1">
      <c r="A6" s="328" t="s">
        <v>139</v>
      </c>
      <c r="B6" s="329">
        <v>2</v>
      </c>
      <c r="C6" s="302" t="s">
        <v>451</v>
      </c>
      <c r="D6" s="302" t="s">
        <v>452</v>
      </c>
      <c r="E6" s="361"/>
      <c r="F6" s="362">
        <v>1</v>
      </c>
      <c r="G6" s="363">
        <v>38658</v>
      </c>
      <c r="H6" s="337">
        <f t="shared" si="0"/>
        <v>6542</v>
      </c>
      <c r="I6" s="337">
        <v>45963</v>
      </c>
      <c r="J6" s="350">
        <f t="shared" si="1"/>
        <v>1</v>
      </c>
    </row>
    <row r="7" spans="1:10" ht="50.1" customHeight="1">
      <c r="A7" s="328" t="s">
        <v>139</v>
      </c>
      <c r="B7" s="329">
        <v>3</v>
      </c>
      <c r="C7" s="302" t="s">
        <v>453</v>
      </c>
      <c r="D7" s="302" t="s">
        <v>454</v>
      </c>
      <c r="E7" s="361"/>
      <c r="F7" s="362">
        <v>1</v>
      </c>
      <c r="G7" s="363">
        <v>38654</v>
      </c>
      <c r="H7" s="337">
        <f t="shared" si="0"/>
        <v>6546</v>
      </c>
      <c r="I7" s="337">
        <v>45959</v>
      </c>
      <c r="J7" s="350">
        <f t="shared" si="1"/>
        <v>1</v>
      </c>
    </row>
    <row r="8" spans="1:10" ht="50.1" customHeight="1">
      <c r="A8" s="328" t="s">
        <v>139</v>
      </c>
      <c r="B8" s="329">
        <v>4</v>
      </c>
      <c r="C8" s="302" t="s">
        <v>455</v>
      </c>
      <c r="D8" s="302" t="s">
        <v>456</v>
      </c>
      <c r="E8" s="361"/>
      <c r="F8" s="362">
        <v>1</v>
      </c>
      <c r="G8" s="363">
        <v>38555</v>
      </c>
      <c r="H8" s="337">
        <f t="shared" si="0"/>
        <v>6645</v>
      </c>
      <c r="I8" s="337">
        <v>45860</v>
      </c>
      <c r="J8" s="350">
        <f t="shared" si="1"/>
        <v>1</v>
      </c>
    </row>
    <row r="9" spans="1:10" ht="50.1" customHeight="1">
      <c r="A9" s="328" t="s">
        <v>139</v>
      </c>
      <c r="B9" s="329">
        <v>5</v>
      </c>
      <c r="C9" s="302" t="s">
        <v>457</v>
      </c>
      <c r="D9" s="302" t="s">
        <v>458</v>
      </c>
      <c r="E9" s="361"/>
      <c r="F9" s="362">
        <v>1</v>
      </c>
      <c r="G9" s="363">
        <v>38658</v>
      </c>
      <c r="H9" s="337">
        <f t="shared" si="0"/>
        <v>6542</v>
      </c>
      <c r="I9" s="337">
        <v>45963</v>
      </c>
      <c r="J9" s="350">
        <f t="shared" si="1"/>
        <v>1</v>
      </c>
    </row>
    <row r="10" spans="1:10" ht="50.1" customHeight="1">
      <c r="A10" s="328" t="s">
        <v>139</v>
      </c>
      <c r="B10" s="329">
        <v>6</v>
      </c>
      <c r="C10" s="302" t="s">
        <v>459</v>
      </c>
      <c r="D10" s="302" t="s">
        <v>460</v>
      </c>
      <c r="E10" s="361"/>
      <c r="F10" s="362">
        <v>1</v>
      </c>
      <c r="G10" s="363">
        <v>38658</v>
      </c>
      <c r="H10" s="337">
        <f t="shared" si="0"/>
        <v>6542</v>
      </c>
      <c r="I10" s="337">
        <v>45963</v>
      </c>
      <c r="J10" s="350">
        <f t="shared" si="1"/>
        <v>1</v>
      </c>
    </row>
    <row r="11" spans="1:10" ht="50.1" customHeight="1">
      <c r="A11" s="328" t="s">
        <v>139</v>
      </c>
      <c r="B11" s="329">
        <v>7</v>
      </c>
      <c r="C11" s="302" t="s">
        <v>461</v>
      </c>
      <c r="D11" s="302" t="s">
        <v>462</v>
      </c>
      <c r="E11" s="361"/>
      <c r="F11" s="362">
        <v>1</v>
      </c>
      <c r="G11" s="363">
        <v>38658</v>
      </c>
      <c r="H11" s="337">
        <f t="shared" si="0"/>
        <v>6542</v>
      </c>
      <c r="I11" s="337">
        <v>45963</v>
      </c>
      <c r="J11" s="350">
        <f t="shared" si="1"/>
        <v>1</v>
      </c>
    </row>
    <row r="12" spans="1:10" ht="50.1" customHeight="1">
      <c r="A12" s="328" t="s">
        <v>139</v>
      </c>
      <c r="B12" s="329">
        <v>8</v>
      </c>
      <c r="C12" s="302" t="s">
        <v>463</v>
      </c>
      <c r="D12" s="302" t="s">
        <v>464</v>
      </c>
      <c r="E12" s="361"/>
      <c r="F12" s="362">
        <v>1</v>
      </c>
      <c r="G12" s="363">
        <v>38658</v>
      </c>
      <c r="H12" s="337">
        <f t="shared" si="0"/>
        <v>6542</v>
      </c>
      <c r="I12" s="337">
        <v>45963</v>
      </c>
      <c r="J12" s="350">
        <f t="shared" si="1"/>
        <v>1</v>
      </c>
    </row>
    <row r="13" spans="1:10" ht="50.1" customHeight="1">
      <c r="A13" s="328" t="s">
        <v>139</v>
      </c>
      <c r="B13" s="329">
        <v>9</v>
      </c>
      <c r="C13" s="302" t="s">
        <v>465</v>
      </c>
      <c r="D13" s="302" t="s">
        <v>466</v>
      </c>
      <c r="E13" s="361"/>
      <c r="F13" s="362">
        <v>1</v>
      </c>
      <c r="G13" s="363">
        <v>38658</v>
      </c>
      <c r="H13" s="337">
        <f t="shared" si="0"/>
        <v>6542</v>
      </c>
      <c r="I13" s="337">
        <v>45963</v>
      </c>
      <c r="J13" s="350">
        <f t="shared" si="1"/>
        <v>1</v>
      </c>
    </row>
    <row r="14" spans="1:10" ht="50.1" customHeight="1">
      <c r="A14" s="328" t="s">
        <v>139</v>
      </c>
      <c r="B14" s="329">
        <v>10</v>
      </c>
      <c r="C14" s="302" t="s">
        <v>467</v>
      </c>
      <c r="D14" s="302" t="s">
        <v>468</v>
      </c>
      <c r="E14" s="361"/>
      <c r="F14" s="362">
        <v>1</v>
      </c>
      <c r="G14" s="363">
        <v>38658</v>
      </c>
      <c r="H14" s="337">
        <f t="shared" si="0"/>
        <v>6542</v>
      </c>
      <c r="I14" s="337">
        <v>45963</v>
      </c>
      <c r="J14" s="350">
        <f t="shared" si="1"/>
        <v>1</v>
      </c>
    </row>
    <row r="15" spans="1:10" ht="50.1" customHeight="1">
      <c r="A15" s="328" t="s">
        <v>139</v>
      </c>
      <c r="B15" s="329">
        <v>11</v>
      </c>
      <c r="C15" s="302" t="s">
        <v>469</v>
      </c>
      <c r="D15" s="302" t="s">
        <v>470</v>
      </c>
      <c r="E15" s="361"/>
      <c r="F15" s="362">
        <v>1</v>
      </c>
      <c r="G15" s="363">
        <v>38658</v>
      </c>
      <c r="H15" s="337">
        <f t="shared" si="0"/>
        <v>6542</v>
      </c>
      <c r="I15" s="337">
        <v>45963</v>
      </c>
      <c r="J15" s="350">
        <f t="shared" si="1"/>
        <v>1</v>
      </c>
    </row>
    <row r="16" spans="1:10" ht="50.1" customHeight="1">
      <c r="A16" s="328" t="s">
        <v>139</v>
      </c>
      <c r="B16" s="329">
        <v>12</v>
      </c>
      <c r="C16" s="302" t="s">
        <v>471</v>
      </c>
      <c r="D16" s="302" t="s">
        <v>472</v>
      </c>
      <c r="E16" s="361"/>
      <c r="F16" s="362">
        <v>1</v>
      </c>
      <c r="G16" s="363">
        <v>39295</v>
      </c>
      <c r="H16" s="337">
        <f t="shared" si="0"/>
        <v>5905</v>
      </c>
      <c r="I16" s="337">
        <v>46600</v>
      </c>
      <c r="J16" s="350">
        <f t="shared" si="1"/>
        <v>1</v>
      </c>
    </row>
    <row r="17" spans="1:10" ht="50.1" customHeight="1">
      <c r="A17" s="328" t="s">
        <v>139</v>
      </c>
      <c r="B17" s="329">
        <v>13</v>
      </c>
      <c r="C17" s="302" t="s">
        <v>473</v>
      </c>
      <c r="D17" s="302" t="s">
        <v>474</v>
      </c>
      <c r="E17" s="361"/>
      <c r="F17" s="362">
        <v>2</v>
      </c>
      <c r="G17" s="363">
        <v>40011</v>
      </c>
      <c r="H17" s="337">
        <f t="shared" si="0"/>
        <v>5189</v>
      </c>
      <c r="I17" s="337">
        <v>47316</v>
      </c>
      <c r="J17" s="350">
        <f t="shared" si="1"/>
        <v>0.5</v>
      </c>
    </row>
    <row r="18" spans="1:10" ht="50.1" customHeight="1">
      <c r="A18" s="328" t="s">
        <v>139</v>
      </c>
      <c r="B18" s="329">
        <v>14</v>
      </c>
      <c r="C18" s="302" t="s">
        <v>644</v>
      </c>
      <c r="D18" s="302" t="s">
        <v>475</v>
      </c>
      <c r="E18" s="361"/>
      <c r="F18" s="362">
        <v>4</v>
      </c>
      <c r="G18" s="363">
        <v>40329</v>
      </c>
      <c r="H18" s="337">
        <f t="shared" si="0"/>
        <v>4871</v>
      </c>
      <c r="I18" s="337">
        <v>47634</v>
      </c>
      <c r="J18" s="350">
        <f t="shared" si="1"/>
        <v>0.25</v>
      </c>
    </row>
    <row r="19" spans="1:10" ht="50.1" customHeight="1">
      <c r="A19" s="328" t="s">
        <v>139</v>
      </c>
      <c r="B19" s="329">
        <v>15</v>
      </c>
      <c r="C19" s="302" t="s">
        <v>476</v>
      </c>
      <c r="D19" s="302" t="s">
        <v>477</v>
      </c>
      <c r="E19" s="361"/>
      <c r="F19" s="362">
        <v>2</v>
      </c>
      <c r="G19" s="363">
        <v>39923</v>
      </c>
      <c r="H19" s="337">
        <f t="shared" si="0"/>
        <v>5277</v>
      </c>
      <c r="I19" s="337">
        <v>47228</v>
      </c>
      <c r="J19" s="350">
        <f t="shared" si="1"/>
        <v>0.5</v>
      </c>
    </row>
    <row r="20" spans="1:10" ht="50.1" customHeight="1">
      <c r="A20" s="328" t="s">
        <v>139</v>
      </c>
      <c r="B20" s="329">
        <v>16</v>
      </c>
      <c r="C20" s="302" t="s">
        <v>478</v>
      </c>
      <c r="D20" s="302" t="s">
        <v>479</v>
      </c>
      <c r="E20" s="361"/>
      <c r="F20" s="362">
        <v>4</v>
      </c>
      <c r="G20" s="363">
        <v>40395</v>
      </c>
      <c r="H20" s="337">
        <f t="shared" si="0"/>
        <v>4805</v>
      </c>
      <c r="I20" s="337">
        <v>47700</v>
      </c>
      <c r="J20" s="350">
        <f t="shared" si="1"/>
        <v>0.25</v>
      </c>
    </row>
    <row r="21" spans="1:10" ht="50.1" customHeight="1">
      <c r="A21" s="328" t="s">
        <v>139</v>
      </c>
      <c r="B21" s="329">
        <v>17</v>
      </c>
      <c r="C21" s="302" t="s">
        <v>480</v>
      </c>
      <c r="D21" s="302" t="s">
        <v>481</v>
      </c>
      <c r="E21" s="361"/>
      <c r="F21" s="362">
        <v>3</v>
      </c>
      <c r="G21" s="363">
        <v>40351</v>
      </c>
      <c r="H21" s="337">
        <f t="shared" si="0"/>
        <v>4849</v>
      </c>
      <c r="I21" s="337">
        <v>47656</v>
      </c>
      <c r="J21" s="350">
        <f t="shared" si="1"/>
        <v>0.33333333333333331</v>
      </c>
    </row>
    <row r="22" spans="1:10" ht="50.1" customHeight="1">
      <c r="A22" s="328" t="s">
        <v>139</v>
      </c>
      <c r="B22" s="329">
        <v>18</v>
      </c>
      <c r="C22" s="302" t="s">
        <v>482</v>
      </c>
      <c r="D22" s="302" t="s">
        <v>483</v>
      </c>
      <c r="E22" s="361"/>
      <c r="F22" s="362">
        <v>1</v>
      </c>
      <c r="G22" s="363">
        <v>40242</v>
      </c>
      <c r="H22" s="337">
        <f t="shared" si="0"/>
        <v>4958</v>
      </c>
      <c r="I22" s="337">
        <v>47547</v>
      </c>
      <c r="J22" s="350">
        <f t="shared" si="1"/>
        <v>1</v>
      </c>
    </row>
    <row r="23" spans="1:10" ht="50.1" customHeight="1">
      <c r="A23" s="670" t="s">
        <v>167</v>
      </c>
      <c r="B23" s="671"/>
      <c r="C23" s="671"/>
      <c r="D23" s="671"/>
      <c r="E23" s="671"/>
      <c r="F23" s="671"/>
      <c r="G23" s="671"/>
      <c r="H23" s="671"/>
      <c r="I23" s="672"/>
      <c r="J23" s="353">
        <f>SUM(J5:J22)</f>
        <v>14.833333333333334</v>
      </c>
    </row>
    <row r="24" spans="1:10" ht="50.1" customHeight="1">
      <c r="A24" s="226" t="s">
        <v>139</v>
      </c>
      <c r="B24" s="212"/>
      <c r="C24" s="142"/>
      <c r="D24" s="175" t="s">
        <v>276</v>
      </c>
      <c r="E24" s="233"/>
      <c r="F24" s="234"/>
      <c r="G24" s="235"/>
      <c r="H24" s="236"/>
      <c r="I24" s="236"/>
      <c r="J24" s="364"/>
    </row>
    <row r="25" spans="1:10" ht="50.1" customHeight="1">
      <c r="A25" s="670" t="s">
        <v>169</v>
      </c>
      <c r="B25" s="671"/>
      <c r="C25" s="671"/>
      <c r="D25" s="671"/>
      <c r="E25" s="671"/>
      <c r="F25" s="671"/>
      <c r="G25" s="671"/>
      <c r="H25" s="671"/>
      <c r="I25" s="672"/>
      <c r="J25" s="353">
        <f>SUM(J24:J24)</f>
        <v>0</v>
      </c>
    </row>
    <row r="26" spans="1:10" ht="50.1" customHeight="1">
      <c r="A26" s="226" t="s">
        <v>139</v>
      </c>
      <c r="B26" s="237"/>
      <c r="C26" s="238"/>
      <c r="D26" s="175" t="s">
        <v>168</v>
      </c>
      <c r="E26" s="239"/>
      <c r="F26" s="240"/>
      <c r="G26" s="241"/>
      <c r="H26" s="236"/>
      <c r="I26" s="242"/>
      <c r="J26" s="364"/>
    </row>
    <row r="27" spans="1:10" ht="50.1" customHeight="1">
      <c r="A27" s="670" t="s">
        <v>170</v>
      </c>
      <c r="B27" s="671"/>
      <c r="C27" s="671"/>
      <c r="D27" s="671"/>
      <c r="E27" s="671"/>
      <c r="F27" s="671"/>
      <c r="G27" s="671"/>
      <c r="H27" s="671"/>
      <c r="I27" s="672"/>
      <c r="J27" s="353">
        <f>SUM(J26:J26)</f>
        <v>0</v>
      </c>
    </row>
    <row r="28" spans="1:10" ht="50.1" customHeight="1">
      <c r="A28" s="226" t="s">
        <v>171</v>
      </c>
      <c r="B28" s="175"/>
      <c r="C28" s="175"/>
      <c r="D28" s="175" t="s">
        <v>168</v>
      </c>
      <c r="E28" s="186"/>
      <c r="F28" s="187"/>
      <c r="G28" s="188"/>
      <c r="H28" s="189"/>
      <c r="I28" s="180"/>
      <c r="J28" s="355"/>
    </row>
    <row r="29" spans="1:10" ht="50.1" customHeight="1">
      <c r="A29" s="670" t="s">
        <v>172</v>
      </c>
      <c r="B29" s="671"/>
      <c r="C29" s="671"/>
      <c r="D29" s="671"/>
      <c r="E29" s="671"/>
      <c r="F29" s="671"/>
      <c r="G29" s="671"/>
      <c r="H29" s="671"/>
      <c r="I29" s="672"/>
      <c r="J29" s="353">
        <f>SUM(J28:J28)</f>
        <v>0</v>
      </c>
    </row>
    <row r="30" spans="1:10" ht="50.1" customHeight="1">
      <c r="A30" s="226" t="s">
        <v>171</v>
      </c>
      <c r="B30" s="175"/>
      <c r="C30" s="175"/>
      <c r="D30" s="175" t="s">
        <v>168</v>
      </c>
      <c r="E30" s="186"/>
      <c r="F30" s="187"/>
      <c r="G30" s="188"/>
      <c r="H30" s="189"/>
      <c r="I30" s="180"/>
      <c r="J30" s="355"/>
    </row>
    <row r="31" spans="1:10" ht="50.1" customHeight="1" thickBot="1">
      <c r="A31" s="667" t="s">
        <v>173</v>
      </c>
      <c r="B31" s="668"/>
      <c r="C31" s="668"/>
      <c r="D31" s="668"/>
      <c r="E31" s="668"/>
      <c r="F31" s="668"/>
      <c r="G31" s="668"/>
      <c r="H31" s="668"/>
      <c r="I31" s="669"/>
      <c r="J31" s="356">
        <f>SUM(J30:J30)</f>
        <v>0</v>
      </c>
    </row>
  </sheetData>
  <mergeCells count="6">
    <mergeCell ref="A31:I31"/>
    <mergeCell ref="A4:I4"/>
    <mergeCell ref="A23:I23"/>
    <mergeCell ref="A25:I25"/>
    <mergeCell ref="A27:I27"/>
    <mergeCell ref="A29:I29"/>
  </mergeCells>
  <phoneticPr fontId="4" type="noConversion"/>
  <pageMargins left="0.74803149606299213" right="0.74803149606299213" top="0.98425196850393704" bottom="0.98425196850393704" header="0.51181102362204722" footer="0.51181102362204722"/>
  <pageSetup paperSize="9" scale="7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FFFF99"/>
    <pageSetUpPr fitToPage="1"/>
  </sheetPr>
  <dimension ref="A1:J18"/>
  <sheetViews>
    <sheetView view="pageBreakPreview" zoomScale="85" zoomScaleNormal="100" zoomScaleSheetLayoutView="85" workbookViewId="0">
      <pane ySplit="2" topLeftCell="A3" activePane="bottomLeft" state="frozen"/>
      <selection pane="bottomLeft" activeCell="A2" sqref="A2"/>
    </sheetView>
  </sheetViews>
  <sheetFormatPr defaultRowHeight="13.5"/>
  <cols>
    <col min="1" max="1" width="8.21875" customWidth="1"/>
    <col min="2" max="2" width="7.21875" customWidth="1"/>
    <col min="3" max="3" width="26.6640625" customWidth="1"/>
    <col min="4" max="4" width="47.44140625" customWidth="1"/>
    <col min="5" max="5" width="7.33203125" customWidth="1"/>
    <col min="6" max="6" width="5.5546875" customWidth="1"/>
    <col min="7" max="7" width="13.77734375" customWidth="1"/>
    <col min="8" max="8" width="11.33203125" customWidth="1"/>
    <col min="9" max="9" width="10.21875" customWidth="1"/>
    <col min="10" max="10" width="7.21875" bestFit="1" customWidth="1"/>
  </cols>
  <sheetData>
    <row r="1" spans="1:10" ht="39.950000000000003" customHeight="1" thickBot="1">
      <c r="A1" s="124" t="s">
        <v>177</v>
      </c>
      <c r="B1" s="125"/>
      <c r="C1" s="124" t="str">
        <f>'#2 기술역량(4)'!B14</f>
        <v>부관사3</v>
      </c>
      <c r="D1" s="124"/>
      <c r="E1" s="124"/>
      <c r="F1" s="60"/>
      <c r="G1" s="513" t="s">
        <v>141</v>
      </c>
      <c r="H1" s="514">
        <f>배점기준!B4</f>
        <v>45200</v>
      </c>
      <c r="I1" s="118"/>
      <c r="J1" s="60"/>
    </row>
    <row r="2" spans="1:10" ht="50.1" customHeight="1">
      <c r="A2" s="147" t="s">
        <v>85</v>
      </c>
      <c r="B2" s="129" t="s">
        <v>86</v>
      </c>
      <c r="C2" s="129" t="s">
        <v>87</v>
      </c>
      <c r="D2" s="129" t="s">
        <v>142</v>
      </c>
      <c r="E2" s="129" t="s">
        <v>143</v>
      </c>
      <c r="F2" s="129" t="s">
        <v>144</v>
      </c>
      <c r="G2" s="129" t="s">
        <v>145</v>
      </c>
      <c r="H2" s="129" t="s">
        <v>88</v>
      </c>
      <c r="I2" s="129" t="s">
        <v>89</v>
      </c>
      <c r="J2" s="148" t="s">
        <v>77</v>
      </c>
    </row>
    <row r="3" spans="1:10" ht="50.1" customHeight="1">
      <c r="A3" s="345" t="s">
        <v>370</v>
      </c>
      <c r="B3" s="346">
        <v>1</v>
      </c>
      <c r="C3" s="347" t="s">
        <v>371</v>
      </c>
      <c r="D3" s="347" t="s">
        <v>372</v>
      </c>
      <c r="E3" s="330" t="s">
        <v>861</v>
      </c>
      <c r="F3" s="349">
        <v>2</v>
      </c>
      <c r="G3" s="268">
        <v>41012</v>
      </c>
      <c r="H3" s="342">
        <f>$H$1-G3</f>
        <v>4188</v>
      </c>
      <c r="I3" s="185">
        <v>45028</v>
      </c>
      <c r="J3" s="350">
        <f>2/F3</f>
        <v>1</v>
      </c>
    </row>
    <row r="4" spans="1:10" ht="50.1" customHeight="1">
      <c r="A4" s="345" t="s">
        <v>373</v>
      </c>
      <c r="B4" s="346">
        <v>2</v>
      </c>
      <c r="C4" s="347" t="s">
        <v>374</v>
      </c>
      <c r="D4" s="347" t="s">
        <v>375</v>
      </c>
      <c r="E4" s="348"/>
      <c r="F4" s="349">
        <v>5</v>
      </c>
      <c r="G4" s="268">
        <v>41333</v>
      </c>
      <c r="H4" s="342">
        <f>$H$1-G4</f>
        <v>3867</v>
      </c>
      <c r="I4" s="185">
        <v>45715</v>
      </c>
      <c r="J4" s="350">
        <f>2/F4</f>
        <v>0.4</v>
      </c>
    </row>
    <row r="5" spans="1:10" ht="50.1" customHeight="1">
      <c r="A5" s="345" t="s">
        <v>370</v>
      </c>
      <c r="B5" s="346">
        <v>3</v>
      </c>
      <c r="C5" s="347" t="s">
        <v>376</v>
      </c>
      <c r="D5" s="347" t="s">
        <v>377</v>
      </c>
      <c r="E5" s="348"/>
      <c r="F5" s="349">
        <v>2</v>
      </c>
      <c r="G5" s="268">
        <v>41607</v>
      </c>
      <c r="H5" s="342">
        <f>$H$1-G5</f>
        <v>3593</v>
      </c>
      <c r="I5" s="185">
        <v>47085</v>
      </c>
      <c r="J5" s="350">
        <f>2/F5</f>
        <v>1</v>
      </c>
    </row>
    <row r="6" spans="1:10" ht="50.1" customHeight="1">
      <c r="A6" s="345" t="s">
        <v>370</v>
      </c>
      <c r="B6" s="346">
        <v>4</v>
      </c>
      <c r="C6" s="347" t="s">
        <v>378</v>
      </c>
      <c r="D6" s="347" t="s">
        <v>379</v>
      </c>
      <c r="E6" s="348"/>
      <c r="F6" s="349">
        <v>2</v>
      </c>
      <c r="G6" s="268">
        <v>41857</v>
      </c>
      <c r="H6" s="342">
        <f>$H$1-G6</f>
        <v>3343</v>
      </c>
      <c r="I6" s="185">
        <v>46239</v>
      </c>
      <c r="J6" s="350">
        <f>2/F6</f>
        <v>1</v>
      </c>
    </row>
    <row r="7" spans="1:10" ht="50.1" customHeight="1">
      <c r="A7" s="345" t="s">
        <v>373</v>
      </c>
      <c r="B7" s="346">
        <v>5</v>
      </c>
      <c r="C7" s="347" t="s">
        <v>380</v>
      </c>
      <c r="D7" s="347" t="s">
        <v>381</v>
      </c>
      <c r="E7" s="348"/>
      <c r="F7" s="349">
        <v>3</v>
      </c>
      <c r="G7" s="268">
        <v>44068</v>
      </c>
      <c r="H7" s="342">
        <f>$H$1-G7</f>
        <v>1132</v>
      </c>
      <c r="I7" s="185">
        <v>46989</v>
      </c>
      <c r="J7" s="350">
        <f>2/F7</f>
        <v>0.66666666666666663</v>
      </c>
    </row>
    <row r="8" spans="1:10" ht="50.1" customHeight="1">
      <c r="A8" s="670" t="s">
        <v>166</v>
      </c>
      <c r="B8" s="671"/>
      <c r="C8" s="671"/>
      <c r="D8" s="671"/>
      <c r="E8" s="671"/>
      <c r="F8" s="671"/>
      <c r="G8" s="671"/>
      <c r="H8" s="671"/>
      <c r="I8" s="672"/>
      <c r="J8" s="351">
        <f>SUM(J3:J7)</f>
        <v>4.0666666666666664</v>
      </c>
    </row>
    <row r="9" spans="1:10" ht="50.1" customHeight="1">
      <c r="A9" s="265" t="s">
        <v>139</v>
      </c>
      <c r="B9" s="183"/>
      <c r="C9" s="270"/>
      <c r="D9" s="183" t="s">
        <v>168</v>
      </c>
      <c r="E9" s="177"/>
      <c r="F9" s="269"/>
      <c r="G9" s="179"/>
      <c r="H9" s="214"/>
      <c r="I9" s="271"/>
      <c r="J9" s="352"/>
    </row>
    <row r="10" spans="1:10" ht="50.1" customHeight="1">
      <c r="A10" s="670" t="s">
        <v>167</v>
      </c>
      <c r="B10" s="671"/>
      <c r="C10" s="671"/>
      <c r="D10" s="671"/>
      <c r="E10" s="671"/>
      <c r="F10" s="671"/>
      <c r="G10" s="671"/>
      <c r="H10" s="671"/>
      <c r="I10" s="672"/>
      <c r="J10" s="353">
        <f>SUM(J9:J9)</f>
        <v>0</v>
      </c>
    </row>
    <row r="11" spans="1:10" ht="50.1" customHeight="1">
      <c r="A11" s="265" t="s">
        <v>139</v>
      </c>
      <c r="B11" s="183"/>
      <c r="C11" s="270"/>
      <c r="D11" s="183" t="s">
        <v>168</v>
      </c>
      <c r="E11" s="177"/>
      <c r="F11" s="269"/>
      <c r="G11" s="179"/>
      <c r="H11" s="214"/>
      <c r="I11" s="271"/>
      <c r="J11" s="354"/>
    </row>
    <row r="12" spans="1:10" ht="50.1" customHeight="1">
      <c r="A12" s="670" t="s">
        <v>169</v>
      </c>
      <c r="B12" s="671"/>
      <c r="C12" s="671"/>
      <c r="D12" s="671"/>
      <c r="E12" s="671"/>
      <c r="F12" s="671"/>
      <c r="G12" s="671"/>
      <c r="H12" s="671"/>
      <c r="I12" s="672"/>
      <c r="J12" s="353">
        <f>SUM(J11:J11)</f>
        <v>0</v>
      </c>
    </row>
    <row r="13" spans="1:10" ht="50.1" customHeight="1">
      <c r="A13" s="226" t="s">
        <v>139</v>
      </c>
      <c r="B13" s="183"/>
      <c r="C13" s="270"/>
      <c r="D13" s="175" t="s">
        <v>168</v>
      </c>
      <c r="E13" s="186"/>
      <c r="F13" s="269"/>
      <c r="G13" s="179"/>
      <c r="H13" s="236"/>
      <c r="I13" s="180"/>
      <c r="J13" s="352"/>
    </row>
    <row r="14" spans="1:10" ht="50.1" customHeight="1">
      <c r="A14" s="670" t="s">
        <v>170</v>
      </c>
      <c r="B14" s="671"/>
      <c r="C14" s="671"/>
      <c r="D14" s="671"/>
      <c r="E14" s="671"/>
      <c r="F14" s="671"/>
      <c r="G14" s="671"/>
      <c r="H14" s="671"/>
      <c r="I14" s="672"/>
      <c r="J14" s="353">
        <f>SUM(J13:J13)</f>
        <v>0</v>
      </c>
    </row>
    <row r="15" spans="1:10" ht="50.1" customHeight="1">
      <c r="A15" s="226" t="s">
        <v>171</v>
      </c>
      <c r="B15" s="175"/>
      <c r="C15" s="175"/>
      <c r="D15" s="175" t="s">
        <v>168</v>
      </c>
      <c r="E15" s="186"/>
      <c r="F15" s="187"/>
      <c r="G15" s="188"/>
      <c r="H15" s="189"/>
      <c r="I15" s="180"/>
      <c r="J15" s="355"/>
    </row>
    <row r="16" spans="1:10" ht="50.1" customHeight="1">
      <c r="A16" s="670" t="s">
        <v>172</v>
      </c>
      <c r="B16" s="671"/>
      <c r="C16" s="671"/>
      <c r="D16" s="671"/>
      <c r="E16" s="671"/>
      <c r="F16" s="671"/>
      <c r="G16" s="671"/>
      <c r="H16" s="671"/>
      <c r="I16" s="672"/>
      <c r="J16" s="353">
        <f>SUM(J15:J15)</f>
        <v>0</v>
      </c>
    </row>
    <row r="17" spans="1:10" ht="50.1" customHeight="1">
      <c r="A17" s="226" t="s">
        <v>171</v>
      </c>
      <c r="B17" s="175"/>
      <c r="C17" s="175"/>
      <c r="D17" s="175" t="s">
        <v>168</v>
      </c>
      <c r="E17" s="186"/>
      <c r="F17" s="187"/>
      <c r="G17" s="188"/>
      <c r="H17" s="189"/>
      <c r="I17" s="180"/>
      <c r="J17" s="355"/>
    </row>
    <row r="18" spans="1:10" ht="50.1" customHeight="1" thickBot="1">
      <c r="A18" s="667" t="s">
        <v>173</v>
      </c>
      <c r="B18" s="668"/>
      <c r="C18" s="668"/>
      <c r="D18" s="668"/>
      <c r="E18" s="668"/>
      <c r="F18" s="668"/>
      <c r="G18" s="668"/>
      <c r="H18" s="668"/>
      <c r="I18" s="669"/>
      <c r="J18" s="356">
        <f>SUM(J17:J17)</f>
        <v>0</v>
      </c>
    </row>
  </sheetData>
  <mergeCells count="6">
    <mergeCell ref="A18:I18"/>
    <mergeCell ref="A8:I8"/>
    <mergeCell ref="A10:I10"/>
    <mergeCell ref="A12:I12"/>
    <mergeCell ref="A14:I14"/>
    <mergeCell ref="A16:I16"/>
  </mergeCells>
  <phoneticPr fontId="4" type="noConversion"/>
  <pageMargins left="0.74803149606299213" right="0.74803149606299213" top="0.98425196850393704" bottom="0.98425196850393704" header="0.51181102362204722" footer="0.51181102362204722"/>
  <pageSetup paperSize="9" scale="7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FFFF99"/>
    <pageSetUpPr fitToPage="1"/>
  </sheetPr>
  <dimension ref="A1:J24"/>
  <sheetViews>
    <sheetView view="pageBreakPreview" zoomScale="85" zoomScaleNormal="100" zoomScaleSheetLayoutView="85" workbookViewId="0">
      <pane ySplit="2" topLeftCell="A3" activePane="bottomLeft" state="frozen"/>
      <selection pane="bottomLeft" activeCell="E3" sqref="E3"/>
    </sheetView>
  </sheetViews>
  <sheetFormatPr defaultRowHeight="13.5"/>
  <cols>
    <col min="1" max="1" width="8.21875" customWidth="1"/>
    <col min="2" max="2" width="7.21875" customWidth="1"/>
    <col min="3" max="3" width="26.6640625" customWidth="1"/>
    <col min="4" max="4" width="47.44140625" customWidth="1"/>
    <col min="5" max="5" width="7.33203125" customWidth="1"/>
    <col min="6" max="6" width="5.5546875" customWidth="1"/>
    <col min="7" max="7" width="13.77734375" customWidth="1"/>
    <col min="8" max="8" width="11.33203125" customWidth="1"/>
    <col min="9" max="9" width="10.21875" customWidth="1"/>
    <col min="10" max="10" width="7.21875" bestFit="1" customWidth="1"/>
  </cols>
  <sheetData>
    <row r="1" spans="1:10" ht="39.950000000000003" customHeight="1" thickBot="1">
      <c r="A1" s="124" t="s">
        <v>177</v>
      </c>
      <c r="B1" s="125"/>
      <c r="C1" s="124" t="str">
        <f>'#2 기술역량(4)'!B15</f>
        <v>부관사4</v>
      </c>
      <c r="D1" s="124"/>
      <c r="E1" s="124"/>
      <c r="F1" s="60"/>
      <c r="G1" s="513" t="s">
        <v>141</v>
      </c>
      <c r="H1" s="514">
        <f>배점기준!B4</f>
        <v>45200</v>
      </c>
      <c r="I1" s="118"/>
      <c r="J1" s="60"/>
    </row>
    <row r="2" spans="1:10" ht="50.1" customHeight="1">
      <c r="A2" s="147" t="s">
        <v>85</v>
      </c>
      <c r="B2" s="129" t="s">
        <v>86</v>
      </c>
      <c r="C2" s="129" t="s">
        <v>87</v>
      </c>
      <c r="D2" s="129" t="s">
        <v>142</v>
      </c>
      <c r="E2" s="129" t="s">
        <v>143</v>
      </c>
      <c r="F2" s="129" t="s">
        <v>144</v>
      </c>
      <c r="G2" s="129" t="s">
        <v>145</v>
      </c>
      <c r="H2" s="129" t="s">
        <v>517</v>
      </c>
      <c r="I2" s="129" t="s">
        <v>89</v>
      </c>
      <c r="J2" s="148" t="s">
        <v>77</v>
      </c>
    </row>
    <row r="3" spans="1:10" ht="50.1" customHeight="1">
      <c r="A3" s="328" t="s">
        <v>165</v>
      </c>
      <c r="B3" s="181">
        <v>1</v>
      </c>
      <c r="C3" s="305" t="s">
        <v>521</v>
      </c>
      <c r="D3" s="302" t="s">
        <v>522</v>
      </c>
      <c r="E3" s="330" t="s">
        <v>860</v>
      </c>
      <c r="F3" s="261">
        <v>3</v>
      </c>
      <c r="G3" s="331">
        <v>43291</v>
      </c>
      <c r="H3" s="332">
        <f>$H$1-G3</f>
        <v>1909</v>
      </c>
      <c r="I3" s="332">
        <v>46212</v>
      </c>
      <c r="J3" s="350">
        <f>2/F3</f>
        <v>0.66666666666666663</v>
      </c>
    </row>
    <row r="4" spans="1:10" ht="50.1" customHeight="1">
      <c r="A4" s="328" t="s">
        <v>165</v>
      </c>
      <c r="B4" s="181">
        <v>2</v>
      </c>
      <c r="C4" s="305" t="s">
        <v>523</v>
      </c>
      <c r="D4" s="302" t="s">
        <v>524</v>
      </c>
      <c r="E4" s="330"/>
      <c r="F4" s="261">
        <v>5</v>
      </c>
      <c r="G4" s="331">
        <v>43336</v>
      </c>
      <c r="H4" s="332">
        <f>$H$1-G4</f>
        <v>1864</v>
      </c>
      <c r="I4" s="332">
        <v>46257</v>
      </c>
      <c r="J4" s="350">
        <f>2/F4</f>
        <v>0.4</v>
      </c>
    </row>
    <row r="5" spans="1:10" ht="50.1" customHeight="1">
      <c r="A5" s="670" t="s">
        <v>277</v>
      </c>
      <c r="B5" s="671"/>
      <c r="C5" s="671"/>
      <c r="D5" s="671"/>
      <c r="E5" s="671"/>
      <c r="F5" s="671"/>
      <c r="G5" s="671"/>
      <c r="H5" s="671"/>
      <c r="I5" s="672"/>
      <c r="J5" s="353">
        <f>SUM(J3:J4)</f>
        <v>1.0666666666666667</v>
      </c>
    </row>
    <row r="6" spans="1:10" ht="50.1" customHeight="1">
      <c r="A6" s="328" t="s">
        <v>139</v>
      </c>
      <c r="B6" s="181">
        <v>1</v>
      </c>
      <c r="C6" s="388" t="s">
        <v>525</v>
      </c>
      <c r="D6" s="302" t="s">
        <v>526</v>
      </c>
      <c r="E6" s="330"/>
      <c r="F6" s="362">
        <v>3</v>
      </c>
      <c r="G6" s="363">
        <v>39482</v>
      </c>
      <c r="H6" s="332">
        <f>$H$1-G6</f>
        <v>5718</v>
      </c>
      <c r="I6" s="185">
        <v>46787</v>
      </c>
      <c r="J6" s="350">
        <f>1/F6</f>
        <v>0.33333333333333331</v>
      </c>
    </row>
    <row r="7" spans="1:10" ht="50.1" customHeight="1">
      <c r="A7" s="328" t="s">
        <v>139</v>
      </c>
      <c r="B7" s="181">
        <v>2</v>
      </c>
      <c r="C7" s="302" t="s">
        <v>527</v>
      </c>
      <c r="D7" s="302" t="s">
        <v>528</v>
      </c>
      <c r="E7" s="330"/>
      <c r="F7" s="362">
        <v>3</v>
      </c>
      <c r="G7" s="363">
        <v>39482</v>
      </c>
      <c r="H7" s="332">
        <f>$H$1-G7</f>
        <v>5718</v>
      </c>
      <c r="I7" s="185">
        <v>46787</v>
      </c>
      <c r="J7" s="350">
        <f>1/F7</f>
        <v>0.33333333333333331</v>
      </c>
    </row>
    <row r="8" spans="1:10" ht="50.1" customHeight="1">
      <c r="A8" s="328" t="s">
        <v>139</v>
      </c>
      <c r="B8" s="181">
        <v>3</v>
      </c>
      <c r="C8" s="302" t="s">
        <v>529</v>
      </c>
      <c r="D8" s="302" t="s">
        <v>530</v>
      </c>
      <c r="E8" s="330"/>
      <c r="F8" s="362">
        <v>1</v>
      </c>
      <c r="G8" s="363">
        <v>40711</v>
      </c>
      <c r="H8" s="332">
        <f>$H$1-G8</f>
        <v>4489</v>
      </c>
      <c r="I8" s="185">
        <v>48016</v>
      </c>
      <c r="J8" s="350">
        <f>1/F8</f>
        <v>1</v>
      </c>
    </row>
    <row r="9" spans="1:10" ht="50.1" customHeight="1">
      <c r="A9" s="328" t="s">
        <v>139</v>
      </c>
      <c r="B9" s="181">
        <v>4</v>
      </c>
      <c r="C9" s="302" t="s">
        <v>531</v>
      </c>
      <c r="D9" s="302" t="s">
        <v>532</v>
      </c>
      <c r="E9" s="330"/>
      <c r="F9" s="362">
        <v>3</v>
      </c>
      <c r="G9" s="363">
        <v>39482</v>
      </c>
      <c r="H9" s="332">
        <f>$H$1-G9</f>
        <v>5718</v>
      </c>
      <c r="I9" s="185">
        <v>46787</v>
      </c>
      <c r="J9" s="350">
        <f>1/F9</f>
        <v>0.33333333333333331</v>
      </c>
    </row>
    <row r="10" spans="1:10" ht="50.1" customHeight="1">
      <c r="A10" s="328" t="s">
        <v>139</v>
      </c>
      <c r="B10" s="181">
        <v>5</v>
      </c>
      <c r="C10" s="302" t="s">
        <v>533</v>
      </c>
      <c r="D10" s="302" t="s">
        <v>534</v>
      </c>
      <c r="E10" s="330"/>
      <c r="F10" s="362">
        <v>2</v>
      </c>
      <c r="G10" s="363">
        <v>39524</v>
      </c>
      <c r="H10" s="332">
        <f>$H$1-G10</f>
        <v>5676</v>
      </c>
      <c r="I10" s="185">
        <v>46829</v>
      </c>
      <c r="J10" s="350">
        <f>1/F10</f>
        <v>0.5</v>
      </c>
    </row>
    <row r="11" spans="1:10" ht="50.1" customHeight="1">
      <c r="A11" s="670" t="s">
        <v>167</v>
      </c>
      <c r="B11" s="671"/>
      <c r="C11" s="671"/>
      <c r="D11" s="671"/>
      <c r="E11" s="671"/>
      <c r="F11" s="671"/>
      <c r="G11" s="671"/>
      <c r="H11" s="671"/>
      <c r="I11" s="672"/>
      <c r="J11" s="353">
        <f>SUM(J6:J10)</f>
        <v>2.5</v>
      </c>
    </row>
    <row r="12" spans="1:10" ht="50.1" customHeight="1">
      <c r="A12" s="328" t="s">
        <v>139</v>
      </c>
      <c r="B12" s="181">
        <v>1</v>
      </c>
      <c r="C12" s="302" t="s">
        <v>535</v>
      </c>
      <c r="D12" s="302" t="s">
        <v>536</v>
      </c>
      <c r="E12" s="330"/>
      <c r="F12" s="362">
        <v>2</v>
      </c>
      <c r="G12" s="363">
        <v>42585</v>
      </c>
      <c r="H12" s="337">
        <f>$H$1-G12</f>
        <v>2615</v>
      </c>
      <c r="I12" s="363" t="s">
        <v>537</v>
      </c>
      <c r="J12" s="350">
        <f t="shared" ref="J12:J17" si="0">1/F12</f>
        <v>0.5</v>
      </c>
    </row>
    <row r="13" spans="1:10" ht="50.1" customHeight="1">
      <c r="A13" s="328" t="s">
        <v>139</v>
      </c>
      <c r="B13" s="181">
        <v>2</v>
      </c>
      <c r="C13" s="302" t="s">
        <v>538</v>
      </c>
      <c r="D13" s="302" t="s">
        <v>539</v>
      </c>
      <c r="E13" s="330"/>
      <c r="F13" s="362">
        <v>2</v>
      </c>
      <c r="G13" s="363">
        <v>42585</v>
      </c>
      <c r="H13" s="337">
        <f>$H$1-G13</f>
        <v>2615</v>
      </c>
      <c r="I13" s="363" t="s">
        <v>537</v>
      </c>
      <c r="J13" s="350">
        <f t="shared" si="0"/>
        <v>0.5</v>
      </c>
    </row>
    <row r="14" spans="1:10" ht="50.1" customHeight="1">
      <c r="A14" s="328" t="s">
        <v>139</v>
      </c>
      <c r="B14" s="181">
        <v>3</v>
      </c>
      <c r="C14" s="302" t="s">
        <v>540</v>
      </c>
      <c r="D14" s="302" t="s">
        <v>541</v>
      </c>
      <c r="E14" s="330"/>
      <c r="F14" s="362">
        <v>2</v>
      </c>
      <c r="G14" s="363">
        <v>42585</v>
      </c>
      <c r="H14" s="337">
        <f>$H$1-G14</f>
        <v>2615</v>
      </c>
      <c r="I14" s="363" t="s">
        <v>537</v>
      </c>
      <c r="J14" s="350">
        <f t="shared" si="0"/>
        <v>0.5</v>
      </c>
    </row>
    <row r="15" spans="1:10" ht="50.1" customHeight="1">
      <c r="A15" s="328" t="s">
        <v>139</v>
      </c>
      <c r="B15" s="181">
        <v>4</v>
      </c>
      <c r="C15" s="302" t="s">
        <v>542</v>
      </c>
      <c r="D15" s="302" t="s">
        <v>543</v>
      </c>
      <c r="E15" s="330"/>
      <c r="F15" s="362">
        <v>1</v>
      </c>
      <c r="G15" s="363">
        <v>41908</v>
      </c>
      <c r="H15" s="337">
        <f>$H$1-G15</f>
        <v>3292</v>
      </c>
      <c r="I15" s="363" t="s">
        <v>544</v>
      </c>
      <c r="J15" s="350">
        <f t="shared" si="0"/>
        <v>1</v>
      </c>
    </row>
    <row r="16" spans="1:10" ht="50.1" customHeight="1">
      <c r="A16" s="328" t="s">
        <v>139</v>
      </c>
      <c r="B16" s="181">
        <v>5</v>
      </c>
      <c r="C16" s="302" t="s">
        <v>545</v>
      </c>
      <c r="D16" s="302" t="s">
        <v>546</v>
      </c>
      <c r="E16" s="330"/>
      <c r="F16" s="362">
        <v>2</v>
      </c>
      <c r="G16" s="363">
        <v>42397</v>
      </c>
      <c r="H16" s="337">
        <f>H1-G16</f>
        <v>2803</v>
      </c>
      <c r="I16" s="363" t="s">
        <v>547</v>
      </c>
      <c r="J16" s="350">
        <f t="shared" si="0"/>
        <v>0.5</v>
      </c>
    </row>
    <row r="17" spans="1:10" ht="50.1" customHeight="1">
      <c r="A17" s="328" t="s">
        <v>139</v>
      </c>
      <c r="B17" s="181">
        <v>6</v>
      </c>
      <c r="C17" s="302" t="s">
        <v>548</v>
      </c>
      <c r="D17" s="302" t="s">
        <v>549</v>
      </c>
      <c r="E17" s="330"/>
      <c r="F17" s="362">
        <v>2</v>
      </c>
      <c r="G17" s="363">
        <v>42397</v>
      </c>
      <c r="H17" s="337">
        <f>$H$1-G17</f>
        <v>2803</v>
      </c>
      <c r="I17" s="363" t="s">
        <v>547</v>
      </c>
      <c r="J17" s="350">
        <f t="shared" si="0"/>
        <v>0.5</v>
      </c>
    </row>
    <row r="18" spans="1:10" ht="50.1" customHeight="1">
      <c r="A18" s="670" t="s">
        <v>169</v>
      </c>
      <c r="B18" s="671"/>
      <c r="C18" s="671"/>
      <c r="D18" s="671"/>
      <c r="E18" s="671"/>
      <c r="F18" s="671"/>
      <c r="G18" s="671"/>
      <c r="H18" s="671"/>
      <c r="I18" s="672"/>
      <c r="J18" s="353">
        <f>SUM(J12:J17)</f>
        <v>3.5</v>
      </c>
    </row>
    <row r="19" spans="1:10" ht="50.1" customHeight="1">
      <c r="A19" s="274" t="s">
        <v>139</v>
      </c>
      <c r="B19" s="183"/>
      <c r="C19" s="270"/>
      <c r="D19" s="175" t="s">
        <v>168</v>
      </c>
      <c r="E19" s="186"/>
      <c r="F19" s="269"/>
      <c r="G19" s="179"/>
      <c r="H19" s="214"/>
      <c r="I19" s="180"/>
      <c r="J19" s="352"/>
    </row>
    <row r="20" spans="1:10" ht="50.1" customHeight="1">
      <c r="A20" s="670" t="s">
        <v>170</v>
      </c>
      <c r="B20" s="671"/>
      <c r="C20" s="671"/>
      <c r="D20" s="671"/>
      <c r="E20" s="671"/>
      <c r="F20" s="671"/>
      <c r="G20" s="671"/>
      <c r="H20" s="671"/>
      <c r="I20" s="672"/>
      <c r="J20" s="353">
        <f>SUM(J19:J19)</f>
        <v>0</v>
      </c>
    </row>
    <row r="21" spans="1:10" ht="50.1" customHeight="1">
      <c r="A21" s="226" t="s">
        <v>171</v>
      </c>
      <c r="B21" s="175"/>
      <c r="C21" s="175"/>
      <c r="D21" s="175" t="s">
        <v>168</v>
      </c>
      <c r="E21" s="186"/>
      <c r="F21" s="187"/>
      <c r="G21" s="188"/>
      <c r="H21" s="189"/>
      <c r="I21" s="180"/>
      <c r="J21" s="355"/>
    </row>
    <row r="22" spans="1:10" ht="50.1" customHeight="1">
      <c r="A22" s="670" t="s">
        <v>172</v>
      </c>
      <c r="B22" s="671"/>
      <c r="C22" s="671"/>
      <c r="D22" s="671"/>
      <c r="E22" s="671"/>
      <c r="F22" s="671"/>
      <c r="G22" s="671"/>
      <c r="H22" s="671"/>
      <c r="I22" s="672"/>
      <c r="J22" s="353">
        <f>SUM(J21:J21)</f>
        <v>0</v>
      </c>
    </row>
    <row r="23" spans="1:10" ht="50.1" customHeight="1">
      <c r="A23" s="226" t="s">
        <v>171</v>
      </c>
      <c r="B23" s="175"/>
      <c r="C23" s="175"/>
      <c r="D23" s="175" t="s">
        <v>168</v>
      </c>
      <c r="E23" s="186"/>
      <c r="F23" s="187"/>
      <c r="G23" s="188"/>
      <c r="H23" s="189"/>
      <c r="I23" s="180"/>
      <c r="J23" s="355"/>
    </row>
    <row r="24" spans="1:10" ht="50.1" customHeight="1" thickBot="1">
      <c r="A24" s="667" t="s">
        <v>173</v>
      </c>
      <c r="B24" s="668"/>
      <c r="C24" s="668"/>
      <c r="D24" s="668"/>
      <c r="E24" s="668"/>
      <c r="F24" s="668"/>
      <c r="G24" s="668"/>
      <c r="H24" s="668"/>
      <c r="I24" s="669"/>
      <c r="J24" s="356">
        <f>SUM(J23:J23)</f>
        <v>0</v>
      </c>
    </row>
  </sheetData>
  <mergeCells count="6">
    <mergeCell ref="A24:I24"/>
    <mergeCell ref="A5:I5"/>
    <mergeCell ref="A11:I11"/>
    <mergeCell ref="A18:I18"/>
    <mergeCell ref="A20:I20"/>
    <mergeCell ref="A22:I22"/>
  </mergeCells>
  <phoneticPr fontId="4" type="noConversion"/>
  <pageMargins left="0.74803149606299213" right="0.74803149606299213" top="0.98425196850393704" bottom="0.98425196850393704" header="0.51181102362204722" footer="0.51181102362204722"/>
  <pageSetup paperSize="9" scale="7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indexed="41"/>
    <pageSetUpPr fitToPage="1"/>
  </sheetPr>
  <dimension ref="A1:K23"/>
  <sheetViews>
    <sheetView view="pageBreakPreview" zoomScale="85" zoomScaleNormal="100" zoomScaleSheetLayoutView="85" workbookViewId="0">
      <pane ySplit="2" topLeftCell="A3" activePane="bottomLeft" state="frozen"/>
      <selection pane="bottomLeft"/>
    </sheetView>
  </sheetViews>
  <sheetFormatPr defaultColWidth="8.88671875" defaultRowHeight="12" customHeight="1"/>
  <cols>
    <col min="1" max="1" width="6.109375" style="61" customWidth="1"/>
    <col min="2" max="2" width="3.88671875" style="61" customWidth="1"/>
    <col min="3" max="3" width="5.5546875" style="61" customWidth="1"/>
    <col min="4" max="4" width="44.44140625" style="69" customWidth="1"/>
    <col min="5" max="7" width="9.77734375" style="69" customWidth="1"/>
    <col min="8" max="10" width="9.77734375" style="511" customWidth="1"/>
    <col min="11" max="11" width="5" style="61" customWidth="1"/>
    <col min="12" max="16384" width="8.88671875" style="61"/>
  </cols>
  <sheetData>
    <row r="1" spans="1:11" customFormat="1" ht="39.950000000000003" customHeight="1" thickBot="1">
      <c r="A1" s="124" t="s">
        <v>689</v>
      </c>
      <c r="B1" s="125"/>
      <c r="C1" s="66"/>
      <c r="D1" s="124" t="str">
        <f>'#2 기술역량(4)'!B11</f>
        <v>주관사</v>
      </c>
      <c r="E1" s="124"/>
      <c r="F1" s="60"/>
      <c r="G1" s="512" t="s">
        <v>141</v>
      </c>
      <c r="H1" s="559">
        <f>배점기준!B4</f>
        <v>45200</v>
      </c>
      <c r="I1" s="118"/>
      <c r="J1" s="60"/>
    </row>
    <row r="2" spans="1:11" s="90" customFormat="1" ht="39.950000000000003" customHeight="1">
      <c r="A2" s="154" t="s">
        <v>102</v>
      </c>
      <c r="B2" s="131" t="s">
        <v>4</v>
      </c>
      <c r="C2" s="131" t="s">
        <v>108</v>
      </c>
      <c r="D2" s="131" t="s">
        <v>103</v>
      </c>
      <c r="E2" s="130" t="s">
        <v>104</v>
      </c>
      <c r="F2" s="131" t="s">
        <v>105</v>
      </c>
      <c r="G2" s="132" t="s">
        <v>92</v>
      </c>
      <c r="H2" s="132" t="s">
        <v>90</v>
      </c>
      <c r="I2" s="132" t="s">
        <v>91</v>
      </c>
      <c r="J2" s="133" t="s">
        <v>106</v>
      </c>
      <c r="K2" s="155" t="s">
        <v>9</v>
      </c>
    </row>
    <row r="3" spans="1:11" s="117" customFormat="1" ht="39.950000000000003" customHeight="1">
      <c r="A3" s="259" t="s">
        <v>146</v>
      </c>
      <c r="B3" s="212">
        <v>1</v>
      </c>
      <c r="C3" s="212">
        <v>646</v>
      </c>
      <c r="D3" s="215" t="s">
        <v>184</v>
      </c>
      <c r="E3" s="216">
        <v>1</v>
      </c>
      <c r="F3" s="217">
        <v>3163</v>
      </c>
      <c r="G3" s="218">
        <v>2</v>
      </c>
      <c r="H3" s="192">
        <f t="shared" ref="H3" si="0">IF(F3&gt;=2000,1,IF(F3&gt;=1800,0.9,IF(F3&gt;=1600,0.8,IF(F3&gt;=1400,0.7,IF(F3&gt;=1200,0.6,0)))))</f>
        <v>1</v>
      </c>
      <c r="I3" s="193">
        <f>IF(G3&gt;=5,1,IF(G3&gt;=4,0.9,IF(G3&gt;=3,0.8,IF(G3&gt;=2,0.7,IF(G3&gt;=1,0.6,0)))))</f>
        <v>0.7</v>
      </c>
      <c r="J3" s="245">
        <f>배점기준!$E$32*MAX(H3,I3)*E3</f>
        <v>1</v>
      </c>
      <c r="K3" s="194"/>
    </row>
    <row r="4" spans="1:11" s="117" customFormat="1" ht="39.950000000000003" customHeight="1">
      <c r="A4" s="259" t="s">
        <v>146</v>
      </c>
      <c r="B4" s="212">
        <v>2</v>
      </c>
      <c r="C4" s="212">
        <v>701</v>
      </c>
      <c r="D4" s="215" t="s">
        <v>185</v>
      </c>
      <c r="E4" s="216">
        <v>1</v>
      </c>
      <c r="F4" s="217">
        <v>571</v>
      </c>
      <c r="G4" s="218">
        <v>1</v>
      </c>
      <c r="H4" s="192">
        <f t="shared" ref="H4:H7" si="1">IF(F4&gt;=2000,1,IF(F4&gt;=1800,0.9,IF(F4&gt;=1600,0.8,IF(F4&gt;=1400,0.7,IF(F4&gt;=1200,0.6,0)))))</f>
        <v>0</v>
      </c>
      <c r="I4" s="193">
        <f t="shared" ref="I4:I7" si="2">IF(G4&gt;=5,1,IF(G4&gt;=4,0.9,IF(G4&gt;=3,0.8,IF(G4&gt;=2,0.7,IF(G4&gt;=1,0.6,0)))))</f>
        <v>0.6</v>
      </c>
      <c r="J4" s="245">
        <f>배점기준!$E$32*MAX(H4,I4)*E4</f>
        <v>0.6</v>
      </c>
      <c r="K4" s="194"/>
    </row>
    <row r="5" spans="1:11" s="117" customFormat="1" ht="39.950000000000003" customHeight="1">
      <c r="A5" s="259" t="s">
        <v>146</v>
      </c>
      <c r="B5" s="212">
        <v>3</v>
      </c>
      <c r="C5" s="212">
        <v>714</v>
      </c>
      <c r="D5" s="215" t="s">
        <v>262</v>
      </c>
      <c r="E5" s="216">
        <v>1</v>
      </c>
      <c r="F5" s="217">
        <v>796</v>
      </c>
      <c r="G5" s="218">
        <v>3</v>
      </c>
      <c r="H5" s="192">
        <f t="shared" si="1"/>
        <v>0</v>
      </c>
      <c r="I5" s="193">
        <f t="shared" si="2"/>
        <v>0.8</v>
      </c>
      <c r="J5" s="245">
        <f>배점기준!$E$32*MAX(H5,I5)*E5</f>
        <v>0.8</v>
      </c>
      <c r="K5" s="194"/>
    </row>
    <row r="6" spans="1:11" s="117" customFormat="1" ht="39.950000000000003" customHeight="1">
      <c r="A6" s="259" t="s">
        <v>146</v>
      </c>
      <c r="B6" s="212">
        <v>4</v>
      </c>
      <c r="C6" s="212">
        <v>715</v>
      </c>
      <c r="D6" s="215" t="s">
        <v>263</v>
      </c>
      <c r="E6" s="216">
        <v>1</v>
      </c>
      <c r="F6" s="217">
        <v>1890</v>
      </c>
      <c r="G6" s="218">
        <v>4</v>
      </c>
      <c r="H6" s="192">
        <f t="shared" si="1"/>
        <v>0.9</v>
      </c>
      <c r="I6" s="193">
        <f t="shared" si="2"/>
        <v>0.9</v>
      </c>
      <c r="J6" s="245">
        <f>배점기준!$E$32*MAX(H6,I6)*E6</f>
        <v>0.9</v>
      </c>
      <c r="K6" s="194"/>
    </row>
    <row r="7" spans="1:11" s="93" customFormat="1" ht="39.950000000000003" customHeight="1">
      <c r="A7" s="259" t="s">
        <v>146</v>
      </c>
      <c r="B7" s="212">
        <v>5</v>
      </c>
      <c r="C7" s="212">
        <v>726</v>
      </c>
      <c r="D7" s="215" t="s">
        <v>186</v>
      </c>
      <c r="E7" s="216">
        <v>1</v>
      </c>
      <c r="F7" s="217">
        <v>186</v>
      </c>
      <c r="G7" s="218">
        <v>2</v>
      </c>
      <c r="H7" s="192">
        <f t="shared" si="1"/>
        <v>0</v>
      </c>
      <c r="I7" s="193">
        <f t="shared" si="2"/>
        <v>0.7</v>
      </c>
      <c r="J7" s="245">
        <f>배점기준!$E$32*MAX(H7,I7)*E7</f>
        <v>0.7</v>
      </c>
      <c r="K7" s="194"/>
    </row>
    <row r="8" spans="1:11" s="117" customFormat="1" ht="39.950000000000003" customHeight="1">
      <c r="A8" s="259" t="s">
        <v>146</v>
      </c>
      <c r="B8" s="212">
        <v>6</v>
      </c>
      <c r="C8" s="212">
        <v>750</v>
      </c>
      <c r="D8" s="215" t="s">
        <v>187</v>
      </c>
      <c r="E8" s="216">
        <v>1</v>
      </c>
      <c r="F8" s="217">
        <v>1284</v>
      </c>
      <c r="G8" s="218">
        <v>3</v>
      </c>
      <c r="H8" s="192">
        <f t="shared" ref="H8:H16" si="3">IF(F8&gt;=2000,1,IF(F8&gt;=1800,0.9,IF(F8&gt;=1600,0.8,IF(F8&gt;=1400,0.7,IF(F8&gt;=1200,0.6,0)))))</f>
        <v>0.6</v>
      </c>
      <c r="I8" s="193">
        <f t="shared" ref="I8:I16" si="4">IF(G8&gt;=5,1,IF(G8&gt;=4,0.9,IF(G8&gt;=3,0.8,IF(G8&gt;=2,0.7,IF(G8&gt;=1,0.6,0)))))</f>
        <v>0.8</v>
      </c>
      <c r="J8" s="245">
        <f>배점기준!$E$32*MAX(H8,I8)*E8</f>
        <v>0.8</v>
      </c>
      <c r="K8" s="194"/>
    </row>
    <row r="9" spans="1:11" s="117" customFormat="1" ht="39.950000000000003" customHeight="1">
      <c r="A9" s="259" t="s">
        <v>146</v>
      </c>
      <c r="B9" s="212">
        <v>7</v>
      </c>
      <c r="C9" s="212">
        <v>751</v>
      </c>
      <c r="D9" s="215" t="s">
        <v>254</v>
      </c>
      <c r="E9" s="216">
        <v>1</v>
      </c>
      <c r="F9" s="217">
        <v>225</v>
      </c>
      <c r="G9" s="218">
        <v>1</v>
      </c>
      <c r="H9" s="192">
        <f t="shared" si="3"/>
        <v>0</v>
      </c>
      <c r="I9" s="193">
        <f t="shared" si="4"/>
        <v>0.6</v>
      </c>
      <c r="J9" s="245">
        <f>배점기준!$E$32*MAX(H9,I9)*E9</f>
        <v>0.6</v>
      </c>
      <c r="K9" s="194"/>
    </row>
    <row r="10" spans="1:11" s="117" customFormat="1" ht="39.950000000000003" customHeight="1">
      <c r="A10" s="284" t="s">
        <v>146</v>
      </c>
      <c r="B10" s="212">
        <v>8</v>
      </c>
      <c r="C10" s="212">
        <v>763</v>
      </c>
      <c r="D10" s="215" t="s">
        <v>271</v>
      </c>
      <c r="E10" s="216">
        <v>1</v>
      </c>
      <c r="F10" s="217">
        <v>232</v>
      </c>
      <c r="G10" s="218">
        <v>1</v>
      </c>
      <c r="H10" s="192">
        <f t="shared" si="3"/>
        <v>0</v>
      </c>
      <c r="I10" s="193">
        <f t="shared" si="4"/>
        <v>0.6</v>
      </c>
      <c r="J10" s="245">
        <f>배점기준!$E$32*MAX(H10,I10)*E10</f>
        <v>0.6</v>
      </c>
      <c r="K10" s="194"/>
    </row>
    <row r="11" spans="1:11" s="117" customFormat="1" ht="39.950000000000003" customHeight="1">
      <c r="A11" s="284" t="s">
        <v>146</v>
      </c>
      <c r="B11" s="212">
        <v>9</v>
      </c>
      <c r="C11" s="212">
        <v>768</v>
      </c>
      <c r="D11" s="215" t="s">
        <v>255</v>
      </c>
      <c r="E11" s="216">
        <v>1</v>
      </c>
      <c r="F11" s="217">
        <v>6</v>
      </c>
      <c r="G11" s="218">
        <v>1</v>
      </c>
      <c r="H11" s="192">
        <f t="shared" si="3"/>
        <v>0</v>
      </c>
      <c r="I11" s="193">
        <f t="shared" si="4"/>
        <v>0.6</v>
      </c>
      <c r="J11" s="245">
        <f>배점기준!$E$32*MAX(H11,I11)*E11</f>
        <v>0.6</v>
      </c>
      <c r="K11" s="194"/>
    </row>
    <row r="12" spans="1:11" s="117" customFormat="1" ht="39.950000000000003" customHeight="1">
      <c r="A12" s="284" t="s">
        <v>146</v>
      </c>
      <c r="B12" s="212">
        <v>10</v>
      </c>
      <c r="C12" s="212">
        <v>774</v>
      </c>
      <c r="D12" s="215" t="s">
        <v>264</v>
      </c>
      <c r="E12" s="216">
        <v>1</v>
      </c>
      <c r="F12" s="217">
        <v>2665</v>
      </c>
      <c r="G12" s="218">
        <v>2</v>
      </c>
      <c r="H12" s="192">
        <f t="shared" si="3"/>
        <v>1</v>
      </c>
      <c r="I12" s="193">
        <f t="shared" si="4"/>
        <v>0.7</v>
      </c>
      <c r="J12" s="245">
        <f>배점기준!$E$32*MAX(H12,I12)*E12</f>
        <v>1</v>
      </c>
      <c r="K12" s="194"/>
    </row>
    <row r="13" spans="1:11" s="117" customFormat="1" ht="39.950000000000003" customHeight="1">
      <c r="A13" s="284" t="s">
        <v>146</v>
      </c>
      <c r="B13" s="212">
        <v>11</v>
      </c>
      <c r="C13" s="212">
        <v>781</v>
      </c>
      <c r="D13" s="215" t="s">
        <v>272</v>
      </c>
      <c r="E13" s="216">
        <v>1</v>
      </c>
      <c r="F13" s="217">
        <v>478</v>
      </c>
      <c r="G13" s="218">
        <v>1</v>
      </c>
      <c r="H13" s="192">
        <f t="shared" si="3"/>
        <v>0</v>
      </c>
      <c r="I13" s="193">
        <f t="shared" si="4"/>
        <v>0.6</v>
      </c>
      <c r="J13" s="245">
        <f>배점기준!$E$32*MAX(H13,I13)*E13</f>
        <v>0.6</v>
      </c>
      <c r="K13" s="194"/>
    </row>
    <row r="14" spans="1:11" s="93" customFormat="1" ht="39.950000000000003" customHeight="1">
      <c r="A14" s="284" t="s">
        <v>146</v>
      </c>
      <c r="B14" s="212">
        <v>12</v>
      </c>
      <c r="C14" s="212">
        <v>784</v>
      </c>
      <c r="D14" s="215" t="s">
        <v>273</v>
      </c>
      <c r="E14" s="216">
        <v>1</v>
      </c>
      <c r="F14" s="217">
        <v>1457</v>
      </c>
      <c r="G14" s="218">
        <v>1</v>
      </c>
      <c r="H14" s="192">
        <f t="shared" si="3"/>
        <v>0.7</v>
      </c>
      <c r="I14" s="193">
        <f t="shared" si="4"/>
        <v>0.6</v>
      </c>
      <c r="J14" s="245">
        <f>배점기준!$E$32*MAX(H14,I14)*E14</f>
        <v>0.7</v>
      </c>
      <c r="K14" s="194"/>
    </row>
    <row r="15" spans="1:11" s="117" customFormat="1" ht="39.950000000000003" customHeight="1">
      <c r="A15" s="284" t="s">
        <v>146</v>
      </c>
      <c r="B15" s="212">
        <v>13</v>
      </c>
      <c r="C15" s="212">
        <v>815</v>
      </c>
      <c r="D15" s="215" t="s">
        <v>274</v>
      </c>
      <c r="E15" s="216">
        <v>1</v>
      </c>
      <c r="F15" s="217">
        <v>6429</v>
      </c>
      <c r="G15" s="218">
        <v>1</v>
      </c>
      <c r="H15" s="192">
        <f t="shared" si="3"/>
        <v>1</v>
      </c>
      <c r="I15" s="193">
        <f t="shared" si="4"/>
        <v>0.6</v>
      </c>
      <c r="J15" s="245">
        <f>배점기준!$E$32*MAX(H15,I15)*E15</f>
        <v>1</v>
      </c>
      <c r="K15" s="194"/>
    </row>
    <row r="16" spans="1:11" s="93" customFormat="1" ht="39.950000000000003" customHeight="1">
      <c r="A16" s="298" t="s">
        <v>146</v>
      </c>
      <c r="B16" s="212">
        <v>14</v>
      </c>
      <c r="C16" s="212">
        <v>838</v>
      </c>
      <c r="D16" s="215" t="s">
        <v>253</v>
      </c>
      <c r="E16" s="216">
        <v>1</v>
      </c>
      <c r="F16" s="217">
        <v>344</v>
      </c>
      <c r="G16" s="218">
        <v>1</v>
      </c>
      <c r="H16" s="192">
        <f t="shared" si="3"/>
        <v>0</v>
      </c>
      <c r="I16" s="193">
        <f t="shared" si="4"/>
        <v>0.6</v>
      </c>
      <c r="J16" s="245">
        <f>배점기준!$E$32*MAX(H16,I16)*E16</f>
        <v>0.6</v>
      </c>
      <c r="K16" s="194"/>
    </row>
    <row r="17" spans="1:11" s="93" customFormat="1" ht="39.950000000000003" customHeight="1">
      <c r="A17" s="284" t="s">
        <v>146</v>
      </c>
      <c r="B17" s="212">
        <v>15</v>
      </c>
      <c r="C17" s="212">
        <v>851</v>
      </c>
      <c r="D17" s="215" t="s">
        <v>393</v>
      </c>
      <c r="E17" s="216">
        <v>1</v>
      </c>
      <c r="F17" s="217">
        <v>1017</v>
      </c>
      <c r="G17" s="218">
        <v>1</v>
      </c>
      <c r="H17" s="192">
        <f t="shared" ref="H17" si="5">IF(F17&gt;=2000,1,IF(F17&gt;=1800,0.9,IF(F17&gt;=1600,0.8,IF(F17&gt;=1400,0.7,IF(F17&gt;=1200,0.6,0)))))</f>
        <v>0</v>
      </c>
      <c r="I17" s="193">
        <f t="shared" ref="I17" si="6">IF(G17&gt;=5,1,IF(G17&gt;=4,0.9,IF(G17&gt;=3,0.8,IF(G17&gt;=2,0.7,IF(G17&gt;=1,0.6,0)))))</f>
        <v>0.6</v>
      </c>
      <c r="J17" s="245">
        <f>배점기준!$E$32*MAX(H17,I17)*E17</f>
        <v>0.6</v>
      </c>
      <c r="K17" s="194"/>
    </row>
    <row r="18" spans="1:11" ht="39.950000000000003" customHeight="1">
      <c r="A18" s="673" t="s">
        <v>166</v>
      </c>
      <c r="B18" s="674"/>
      <c r="C18" s="674"/>
      <c r="D18" s="674"/>
      <c r="E18" s="674"/>
      <c r="F18" s="674"/>
      <c r="G18" s="674"/>
      <c r="H18" s="674"/>
      <c r="I18" s="675"/>
      <c r="J18" s="195">
        <f>SUM(J3:J17)</f>
        <v>11.099999999999998</v>
      </c>
      <c r="K18" s="194"/>
    </row>
    <row r="19" spans="1:11" ht="39.950000000000003" customHeight="1">
      <c r="A19" s="259" t="s">
        <v>139</v>
      </c>
      <c r="B19" s="183"/>
      <c r="C19" s="183"/>
      <c r="D19" s="183" t="s">
        <v>168</v>
      </c>
      <c r="E19" s="190"/>
      <c r="F19" s="191"/>
      <c r="G19" s="191"/>
      <c r="H19" s="192">
        <f>IF(F19&gt;=2000,1,IF(F19&gt;=1800,0.9,IF(F19&gt;=1600,0.8,IF(F19&gt;=1400,0.7,IF(F19&gt;=1200,0.6,0)))))</f>
        <v>0</v>
      </c>
      <c r="I19" s="193">
        <f>IF(G19&gt;=5,1,IF(G19&gt;=4,0.9,IF(G19&gt;=3,0.8,IF(G19&gt;=2,0.7,IF(G19&gt;=1,0.6,0)))))</f>
        <v>0</v>
      </c>
      <c r="J19" s="196">
        <v>0</v>
      </c>
      <c r="K19" s="194"/>
    </row>
    <row r="20" spans="1:11" ht="39.950000000000003" customHeight="1">
      <c r="A20" s="676" t="s">
        <v>174</v>
      </c>
      <c r="B20" s="677"/>
      <c r="C20" s="677"/>
      <c r="D20" s="677"/>
      <c r="E20" s="677"/>
      <c r="F20" s="677"/>
      <c r="G20" s="677"/>
      <c r="H20" s="677"/>
      <c r="I20" s="677"/>
      <c r="J20" s="195">
        <f>SUM(J19:J19)</f>
        <v>0</v>
      </c>
      <c r="K20" s="194"/>
    </row>
    <row r="21" spans="1:11" ht="39.950000000000003" customHeight="1">
      <c r="A21" s="260" t="s">
        <v>171</v>
      </c>
      <c r="B21" s="175"/>
      <c r="C21" s="175"/>
      <c r="D21" s="175" t="s">
        <v>168</v>
      </c>
      <c r="E21" s="190"/>
      <c r="F21" s="191"/>
      <c r="G21" s="191"/>
      <c r="H21" s="192"/>
      <c r="I21" s="193"/>
      <c r="J21" s="196"/>
      <c r="K21" s="194"/>
    </row>
    <row r="22" spans="1:11" ht="39.950000000000003" customHeight="1" thickBot="1">
      <c r="A22" s="678" t="s">
        <v>175</v>
      </c>
      <c r="B22" s="679"/>
      <c r="C22" s="679"/>
      <c r="D22" s="679"/>
      <c r="E22" s="679"/>
      <c r="F22" s="679"/>
      <c r="G22" s="679"/>
      <c r="H22" s="679"/>
      <c r="I22" s="679"/>
      <c r="J22" s="197">
        <f>SUM(J21:J21)</f>
        <v>0</v>
      </c>
      <c r="K22" s="198"/>
    </row>
    <row r="23" spans="1:11" ht="15" customHeight="1">
      <c r="A23" s="219"/>
      <c r="B23" s="219"/>
      <c r="C23" s="219"/>
      <c r="D23" s="220"/>
      <c r="E23" s="220"/>
      <c r="F23" s="220"/>
      <c r="G23" s="220"/>
      <c r="H23" s="221"/>
      <c r="I23" s="221"/>
      <c r="J23" s="221"/>
      <c r="K23" s="219"/>
    </row>
  </sheetData>
  <mergeCells count="3">
    <mergeCell ref="A18:I18"/>
    <mergeCell ref="A20:I20"/>
    <mergeCell ref="A22:I22"/>
  </mergeCells>
  <phoneticPr fontId="4" type="noConversion"/>
  <pageMargins left="0.74803149606299213" right="0.74803149606299213" top="0.94488188976377963" bottom="0.78740157480314965" header="0.51181102362204722" footer="0.51181102362204722"/>
  <pageSetup paperSize="9" scale="91" fitToHeight="0" orientation="landscape" r:id="rId1"/>
  <headerFooter alignWithMargins="0"/>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indexed="41"/>
    <pageSetUpPr fitToPage="1"/>
  </sheetPr>
  <dimension ref="A1:K21"/>
  <sheetViews>
    <sheetView view="pageBreakPreview" zoomScale="85" zoomScaleNormal="100" zoomScaleSheetLayoutView="85" workbookViewId="0">
      <pane ySplit="2" topLeftCell="A3" activePane="bottomLeft" state="frozen"/>
      <selection pane="bottomLeft"/>
    </sheetView>
  </sheetViews>
  <sheetFormatPr defaultColWidth="8.88671875" defaultRowHeight="12" customHeight="1"/>
  <cols>
    <col min="1" max="1" width="6.109375" style="61" customWidth="1"/>
    <col min="2" max="2" width="3.88671875" style="61" customWidth="1"/>
    <col min="3" max="3" width="5.5546875" style="61" customWidth="1"/>
    <col min="4" max="4" width="44.44140625" style="69" customWidth="1"/>
    <col min="5" max="7" width="9.77734375" style="69" customWidth="1"/>
    <col min="8" max="10" width="9.77734375" style="511" customWidth="1"/>
    <col min="11" max="11" width="5" style="61" customWidth="1"/>
    <col min="12" max="16384" width="8.88671875" style="61"/>
  </cols>
  <sheetData>
    <row r="1" spans="1:11" customFormat="1" ht="39.950000000000003" customHeight="1" thickBot="1">
      <c r="A1" s="124" t="s">
        <v>689</v>
      </c>
      <c r="B1" s="125"/>
      <c r="C1" s="66"/>
      <c r="D1" s="124" t="str">
        <f>참여업체!D6</f>
        <v>부관사1</v>
      </c>
      <c r="E1" s="124"/>
      <c r="F1" s="60"/>
      <c r="G1" s="512" t="s">
        <v>141</v>
      </c>
      <c r="H1" s="559">
        <f>배점기준!B4</f>
        <v>45200</v>
      </c>
      <c r="I1" s="118"/>
      <c r="J1" s="60"/>
    </row>
    <row r="2" spans="1:11" s="90" customFormat="1" ht="39.950000000000003" customHeight="1">
      <c r="A2" s="154" t="s">
        <v>102</v>
      </c>
      <c r="B2" s="131" t="s">
        <v>4</v>
      </c>
      <c r="C2" s="131" t="s">
        <v>108</v>
      </c>
      <c r="D2" s="131" t="s">
        <v>103</v>
      </c>
      <c r="E2" s="130" t="s">
        <v>104</v>
      </c>
      <c r="F2" s="131" t="s">
        <v>105</v>
      </c>
      <c r="G2" s="132" t="s">
        <v>92</v>
      </c>
      <c r="H2" s="132" t="s">
        <v>90</v>
      </c>
      <c r="I2" s="132" t="s">
        <v>91</v>
      </c>
      <c r="J2" s="133" t="s">
        <v>106</v>
      </c>
      <c r="K2" s="155" t="s">
        <v>9</v>
      </c>
    </row>
    <row r="3" spans="1:11" s="117" customFormat="1" ht="39.950000000000003" customHeight="1">
      <c r="A3" s="299" t="s">
        <v>146</v>
      </c>
      <c r="B3" s="140">
        <v>1</v>
      </c>
      <c r="C3" s="140">
        <v>640</v>
      </c>
      <c r="D3" s="310" t="s">
        <v>428</v>
      </c>
      <c r="E3" s="311">
        <v>1</v>
      </c>
      <c r="F3" s="312">
        <v>213</v>
      </c>
      <c r="G3" s="312">
        <v>1</v>
      </c>
      <c r="H3" s="192">
        <f t="shared" ref="H3" si="0">IF(F3&gt;=2000,1,IF(F3&gt;=1800,0.9,IF(F3&gt;=1600,0.8,IF(F3&gt;=1400,0.7,IF(F3&gt;=1200,0.6,0)))))</f>
        <v>0</v>
      </c>
      <c r="I3" s="193">
        <f t="shared" ref="I3" si="1">IF(G3&gt;=5,1,IF(G3&gt;=4,0.9,IF(G3&gt;=3,0.8,IF(G3&gt;=2,0.7,IF(G3&gt;=1,0.6,0)))))</f>
        <v>0.6</v>
      </c>
      <c r="J3" s="245">
        <f>배점기준!$E$32*MAX(H3,I3)*E3</f>
        <v>0.6</v>
      </c>
      <c r="K3" s="194"/>
    </row>
    <row r="4" spans="1:11" s="117" customFormat="1" ht="39.950000000000003" customHeight="1">
      <c r="A4" s="299" t="s">
        <v>146</v>
      </c>
      <c r="B4" s="140">
        <v>2</v>
      </c>
      <c r="C4" s="140">
        <v>648</v>
      </c>
      <c r="D4" s="310" t="s">
        <v>429</v>
      </c>
      <c r="E4" s="311">
        <v>1</v>
      </c>
      <c r="F4" s="312">
        <v>173</v>
      </c>
      <c r="G4" s="312">
        <v>1</v>
      </c>
      <c r="H4" s="192">
        <f t="shared" ref="H4:H8" si="2">IF(F4&gt;=2000,1,IF(F4&gt;=1800,0.9,IF(F4&gt;=1600,0.8,IF(F4&gt;=1400,0.7,IF(F4&gt;=1200,0.6,0)))))</f>
        <v>0</v>
      </c>
      <c r="I4" s="193">
        <f t="shared" ref="I4:I8" si="3">IF(G4&gt;=5,1,IF(G4&gt;=4,0.9,IF(G4&gt;=3,0.8,IF(G4&gt;=2,0.7,IF(G4&gt;=1,0.6,0)))))</f>
        <v>0.6</v>
      </c>
      <c r="J4" s="245">
        <f>배점기준!$E$32*MAX(H4,I4)*E4</f>
        <v>0.6</v>
      </c>
      <c r="K4" s="194"/>
    </row>
    <row r="5" spans="1:11" s="93" customFormat="1" ht="39.950000000000003" customHeight="1">
      <c r="A5" s="299" t="s">
        <v>146</v>
      </c>
      <c r="B5" s="140">
        <v>3</v>
      </c>
      <c r="C5" s="140">
        <v>687</v>
      </c>
      <c r="D5" s="310" t="s">
        <v>430</v>
      </c>
      <c r="E5" s="311">
        <v>1</v>
      </c>
      <c r="F5" s="312">
        <v>431</v>
      </c>
      <c r="G5" s="312">
        <v>1</v>
      </c>
      <c r="H5" s="192">
        <f t="shared" si="2"/>
        <v>0</v>
      </c>
      <c r="I5" s="193">
        <f t="shared" si="3"/>
        <v>0.6</v>
      </c>
      <c r="J5" s="245">
        <f>배점기준!$E$32*MAX(H5,I5)*E5</f>
        <v>0.6</v>
      </c>
      <c r="K5" s="194"/>
    </row>
    <row r="6" spans="1:11" s="117" customFormat="1" ht="39.950000000000003" customHeight="1">
      <c r="A6" s="299" t="s">
        <v>146</v>
      </c>
      <c r="B6" s="140">
        <v>4</v>
      </c>
      <c r="C6" s="140">
        <v>690</v>
      </c>
      <c r="D6" s="310" t="s">
        <v>431</v>
      </c>
      <c r="E6" s="311">
        <v>1</v>
      </c>
      <c r="F6" s="312">
        <v>935</v>
      </c>
      <c r="G6" s="312">
        <v>1</v>
      </c>
      <c r="H6" s="192">
        <f t="shared" si="2"/>
        <v>0</v>
      </c>
      <c r="I6" s="193">
        <f t="shared" si="3"/>
        <v>0.6</v>
      </c>
      <c r="J6" s="245">
        <f>배점기준!$E$32*MAX(H6,I6)*E6</f>
        <v>0.6</v>
      </c>
      <c r="K6" s="194"/>
    </row>
    <row r="7" spans="1:11" s="117" customFormat="1" ht="39.950000000000003" customHeight="1">
      <c r="A7" s="299" t="s">
        <v>146</v>
      </c>
      <c r="B7" s="140">
        <v>5</v>
      </c>
      <c r="C7" s="140">
        <v>696</v>
      </c>
      <c r="D7" s="310" t="s">
        <v>432</v>
      </c>
      <c r="E7" s="311">
        <v>1</v>
      </c>
      <c r="F7" s="312">
        <v>115</v>
      </c>
      <c r="G7" s="312">
        <v>1</v>
      </c>
      <c r="H7" s="192">
        <f t="shared" si="2"/>
        <v>0</v>
      </c>
      <c r="I7" s="193">
        <f t="shared" si="3"/>
        <v>0.6</v>
      </c>
      <c r="J7" s="245">
        <f>배점기준!$E$32*MAX(H7,I7)*E7</f>
        <v>0.6</v>
      </c>
      <c r="K7" s="194"/>
    </row>
    <row r="8" spans="1:11" s="117" customFormat="1" ht="39.950000000000003" customHeight="1">
      <c r="A8" s="299" t="s">
        <v>146</v>
      </c>
      <c r="B8" s="140">
        <v>6</v>
      </c>
      <c r="C8" s="140">
        <v>710</v>
      </c>
      <c r="D8" s="310" t="s">
        <v>433</v>
      </c>
      <c r="E8" s="311">
        <v>1</v>
      </c>
      <c r="F8" s="312">
        <v>165</v>
      </c>
      <c r="G8" s="312">
        <v>1</v>
      </c>
      <c r="H8" s="192">
        <f t="shared" si="2"/>
        <v>0</v>
      </c>
      <c r="I8" s="193">
        <f t="shared" si="3"/>
        <v>0.6</v>
      </c>
      <c r="J8" s="245">
        <f>배점기준!$E$32*MAX(H8,I8)*E8</f>
        <v>0.6</v>
      </c>
      <c r="K8" s="194"/>
    </row>
    <row r="9" spans="1:11" s="117" customFormat="1" ht="39.950000000000003" customHeight="1">
      <c r="A9" s="299" t="s">
        <v>146</v>
      </c>
      <c r="B9" s="140">
        <v>7</v>
      </c>
      <c r="C9" s="140">
        <v>729</v>
      </c>
      <c r="D9" s="310" t="s">
        <v>434</v>
      </c>
      <c r="E9" s="311">
        <v>1</v>
      </c>
      <c r="F9" s="312">
        <v>412</v>
      </c>
      <c r="G9" s="312">
        <v>2</v>
      </c>
      <c r="H9" s="192">
        <f t="shared" ref="H9:H13" si="4">IF(F9&gt;=2000,1,IF(F9&gt;=1800,0.9,IF(F9&gt;=1600,0.8,IF(F9&gt;=1400,0.7,IF(F9&gt;=1200,0.6,0)))))</f>
        <v>0</v>
      </c>
      <c r="I9" s="193">
        <f t="shared" ref="I9:I13" si="5">IF(G9&gt;=5,1,IF(G9&gt;=4,0.9,IF(G9&gt;=3,0.8,IF(G9&gt;=2,0.7,IF(G9&gt;=1,0.6,0)))))</f>
        <v>0.7</v>
      </c>
      <c r="J9" s="245">
        <f>배점기준!$E$32*MAX(H9,I9)*E9</f>
        <v>0.7</v>
      </c>
      <c r="K9" s="194"/>
    </row>
    <row r="10" spans="1:11" s="117" customFormat="1" ht="39.950000000000003" customHeight="1">
      <c r="A10" s="299" t="s">
        <v>146</v>
      </c>
      <c r="B10" s="140">
        <v>8</v>
      </c>
      <c r="C10" s="140">
        <v>730</v>
      </c>
      <c r="D10" s="310" t="s">
        <v>435</v>
      </c>
      <c r="E10" s="311">
        <v>1</v>
      </c>
      <c r="F10" s="312">
        <v>53</v>
      </c>
      <c r="G10" s="312">
        <v>2</v>
      </c>
      <c r="H10" s="192">
        <f t="shared" si="4"/>
        <v>0</v>
      </c>
      <c r="I10" s="193">
        <f t="shared" si="5"/>
        <v>0.7</v>
      </c>
      <c r="J10" s="245">
        <f>배점기준!$E$32*MAX(H10,I10)*E10</f>
        <v>0.7</v>
      </c>
      <c r="K10" s="194"/>
    </row>
    <row r="11" spans="1:11" s="117" customFormat="1" ht="39.950000000000003" customHeight="1">
      <c r="A11" s="299" t="s">
        <v>146</v>
      </c>
      <c r="B11" s="140">
        <v>9</v>
      </c>
      <c r="C11" s="140">
        <v>750</v>
      </c>
      <c r="D11" s="310" t="s">
        <v>436</v>
      </c>
      <c r="E11" s="311">
        <v>1</v>
      </c>
      <c r="F11" s="312">
        <v>1576</v>
      </c>
      <c r="G11" s="312">
        <v>2</v>
      </c>
      <c r="H11" s="192">
        <f t="shared" si="4"/>
        <v>0.7</v>
      </c>
      <c r="I11" s="193">
        <f t="shared" si="5"/>
        <v>0.7</v>
      </c>
      <c r="J11" s="245">
        <f>배점기준!$E$32*MAX(H11,I11)*E11</f>
        <v>0.7</v>
      </c>
      <c r="K11" s="194"/>
    </row>
    <row r="12" spans="1:11" s="93" customFormat="1" ht="39.950000000000003" customHeight="1">
      <c r="A12" s="299" t="s">
        <v>146</v>
      </c>
      <c r="B12" s="140">
        <v>10</v>
      </c>
      <c r="C12" s="140">
        <v>751</v>
      </c>
      <c r="D12" s="310" t="s">
        <v>437</v>
      </c>
      <c r="E12" s="311">
        <v>1</v>
      </c>
      <c r="F12" s="312">
        <v>356</v>
      </c>
      <c r="G12" s="312">
        <v>1</v>
      </c>
      <c r="H12" s="192">
        <f t="shared" si="4"/>
        <v>0</v>
      </c>
      <c r="I12" s="193">
        <f t="shared" si="5"/>
        <v>0.6</v>
      </c>
      <c r="J12" s="245">
        <f>배점기준!$E$32*MAX(H12,I12)*E12</f>
        <v>0.6</v>
      </c>
      <c r="K12" s="194"/>
    </row>
    <row r="13" spans="1:11" s="117" customFormat="1" ht="39.950000000000003" customHeight="1">
      <c r="A13" s="299" t="s">
        <v>146</v>
      </c>
      <c r="B13" s="140">
        <v>11</v>
      </c>
      <c r="C13" s="140">
        <v>768</v>
      </c>
      <c r="D13" s="310" t="s">
        <v>438</v>
      </c>
      <c r="E13" s="311">
        <v>1</v>
      </c>
      <c r="F13" s="312">
        <v>33</v>
      </c>
      <c r="G13" s="312">
        <v>2</v>
      </c>
      <c r="H13" s="192">
        <f t="shared" si="4"/>
        <v>0</v>
      </c>
      <c r="I13" s="193">
        <f t="shared" si="5"/>
        <v>0.7</v>
      </c>
      <c r="J13" s="245">
        <f>배점기준!$E$32*MAX(H13,I13)*E13</f>
        <v>0.7</v>
      </c>
      <c r="K13" s="194"/>
    </row>
    <row r="14" spans="1:11" s="117" customFormat="1" ht="39.950000000000003" customHeight="1">
      <c r="A14" s="299" t="s">
        <v>146</v>
      </c>
      <c r="B14" s="140">
        <v>12</v>
      </c>
      <c r="C14" s="140">
        <v>796</v>
      </c>
      <c r="D14" s="310" t="s">
        <v>439</v>
      </c>
      <c r="E14" s="311">
        <v>1</v>
      </c>
      <c r="F14" s="312">
        <v>186</v>
      </c>
      <c r="G14" s="312">
        <v>1</v>
      </c>
      <c r="H14" s="192">
        <f t="shared" ref="H14:H15" si="6">IF(F14&gt;=2000,1,IF(F14&gt;=1800,0.9,IF(F14&gt;=1600,0.8,IF(F14&gt;=1400,0.7,IF(F14&gt;=1200,0.6,0)))))</f>
        <v>0</v>
      </c>
      <c r="I14" s="193">
        <f t="shared" ref="I14:I15" si="7">IF(G14&gt;=5,1,IF(G14&gt;=4,0.9,IF(G14&gt;=3,0.8,IF(G14&gt;=2,0.7,IF(G14&gt;=1,0.6,0)))))</f>
        <v>0.6</v>
      </c>
      <c r="J14" s="245">
        <f>배점기준!$E$32*MAX(H14,I14)*E14</f>
        <v>0.6</v>
      </c>
      <c r="K14" s="194"/>
    </row>
    <row r="15" spans="1:11" s="117" customFormat="1" ht="39.950000000000003" customHeight="1">
      <c r="A15" s="299" t="s">
        <v>146</v>
      </c>
      <c r="B15" s="140">
        <v>13</v>
      </c>
      <c r="C15" s="140">
        <v>858</v>
      </c>
      <c r="D15" s="310" t="s">
        <v>440</v>
      </c>
      <c r="E15" s="311">
        <v>1</v>
      </c>
      <c r="F15" s="312">
        <v>427</v>
      </c>
      <c r="G15" s="312">
        <v>1</v>
      </c>
      <c r="H15" s="192">
        <f t="shared" si="6"/>
        <v>0</v>
      </c>
      <c r="I15" s="193">
        <f t="shared" si="7"/>
        <v>0.6</v>
      </c>
      <c r="J15" s="245">
        <f>배점기준!$E$32*MAX(H15,I15)*E15</f>
        <v>0.6</v>
      </c>
      <c r="K15" s="194"/>
    </row>
    <row r="16" spans="1:11" ht="39.950000000000003" customHeight="1">
      <c r="A16" s="673" t="s">
        <v>166</v>
      </c>
      <c r="B16" s="674"/>
      <c r="C16" s="674"/>
      <c r="D16" s="674"/>
      <c r="E16" s="674"/>
      <c r="F16" s="674"/>
      <c r="G16" s="674"/>
      <c r="H16" s="674"/>
      <c r="I16" s="675"/>
      <c r="J16" s="195">
        <f>SUM(J3:J15)</f>
        <v>8.1999999999999993</v>
      </c>
      <c r="K16" s="194"/>
    </row>
    <row r="17" spans="1:11" ht="39.950000000000003" customHeight="1">
      <c r="A17" s="225" t="s">
        <v>139</v>
      </c>
      <c r="B17" s="183"/>
      <c r="C17" s="183"/>
      <c r="D17" s="183" t="s">
        <v>168</v>
      </c>
      <c r="E17" s="190"/>
      <c r="F17" s="191"/>
      <c r="G17" s="191"/>
      <c r="H17" s="192">
        <f>IF(F17&gt;=2000,1,IF(F17&gt;=1800,0.9,IF(F17&gt;=1600,0.8,IF(F17&gt;=1400,0.7,IF(F17&gt;=1200,0.6,0)))))</f>
        <v>0</v>
      </c>
      <c r="I17" s="193">
        <f>IF(G17&gt;=5,1,IF(G17&gt;=4,0.9,IF(G17&gt;=3,0.8,IF(G17&gt;=2,0.7,IF(G17&gt;=1,0.6,0)))))</f>
        <v>0</v>
      </c>
      <c r="J17" s="196">
        <v>0</v>
      </c>
      <c r="K17" s="194"/>
    </row>
    <row r="18" spans="1:11" ht="39.950000000000003" customHeight="1">
      <c r="A18" s="676" t="s">
        <v>174</v>
      </c>
      <c r="B18" s="677"/>
      <c r="C18" s="677"/>
      <c r="D18" s="677"/>
      <c r="E18" s="677"/>
      <c r="F18" s="677"/>
      <c r="G18" s="677"/>
      <c r="H18" s="677"/>
      <c r="I18" s="677"/>
      <c r="J18" s="195">
        <f>SUM(J17:J17)</f>
        <v>0</v>
      </c>
      <c r="K18" s="194"/>
    </row>
    <row r="19" spans="1:11" ht="39.950000000000003" customHeight="1">
      <c r="A19" s="226" t="s">
        <v>171</v>
      </c>
      <c r="B19" s="175"/>
      <c r="C19" s="175"/>
      <c r="D19" s="175" t="s">
        <v>168</v>
      </c>
      <c r="E19" s="190"/>
      <c r="F19" s="191"/>
      <c r="G19" s="191"/>
      <c r="H19" s="192"/>
      <c r="I19" s="193"/>
      <c r="J19" s="196"/>
      <c r="K19" s="194"/>
    </row>
    <row r="20" spans="1:11" ht="39.950000000000003" customHeight="1" thickBot="1">
      <c r="A20" s="678" t="s">
        <v>175</v>
      </c>
      <c r="B20" s="679"/>
      <c r="C20" s="679"/>
      <c r="D20" s="679"/>
      <c r="E20" s="679"/>
      <c r="F20" s="679"/>
      <c r="G20" s="679"/>
      <c r="H20" s="679"/>
      <c r="I20" s="679"/>
      <c r="J20" s="197">
        <f>SUM(J19:J19)</f>
        <v>0</v>
      </c>
      <c r="K20" s="198"/>
    </row>
    <row r="21" spans="1:11" ht="15" customHeight="1">
      <c r="A21" s="219"/>
      <c r="B21" s="219"/>
      <c r="C21" s="219"/>
      <c r="D21" s="220"/>
      <c r="E21" s="220"/>
      <c r="F21" s="220"/>
      <c r="G21" s="220"/>
      <c r="H21" s="221"/>
      <c r="I21" s="221"/>
      <c r="J21" s="221"/>
      <c r="K21" s="219"/>
    </row>
  </sheetData>
  <mergeCells count="3">
    <mergeCell ref="A16:I16"/>
    <mergeCell ref="A18:I18"/>
    <mergeCell ref="A20:I20"/>
  </mergeCells>
  <phoneticPr fontId="4" type="noConversion"/>
  <pageMargins left="0.74803149606299213" right="0.74803149606299213" top="0.94488188976377963" bottom="0.78740157480314965" header="0.51181102362204722" footer="0.51181102362204722"/>
  <pageSetup paperSize="9" scale="91" fitToHeight="0" orientation="landscape" r:id="rId1"/>
  <headerFooter alignWithMargins="0"/>
  <rowBreaks count="1" manualBreakCount="1">
    <brk id="20" max="16383" man="1"/>
  </row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indexed="41"/>
    <pageSetUpPr fitToPage="1"/>
  </sheetPr>
  <dimension ref="A1:K17"/>
  <sheetViews>
    <sheetView view="pageBreakPreview" zoomScale="85" zoomScaleNormal="100" zoomScaleSheetLayoutView="85" workbookViewId="0">
      <pane ySplit="2" topLeftCell="A3" activePane="bottomLeft" state="frozen"/>
      <selection pane="bottomLeft"/>
    </sheetView>
  </sheetViews>
  <sheetFormatPr defaultColWidth="8.88671875" defaultRowHeight="12" customHeight="1"/>
  <cols>
    <col min="1" max="1" width="6.109375" style="61" customWidth="1"/>
    <col min="2" max="2" width="3.88671875" style="61" customWidth="1"/>
    <col min="3" max="3" width="5.5546875" style="61" customWidth="1"/>
    <col min="4" max="4" width="44.44140625" style="69" customWidth="1"/>
    <col min="5" max="7" width="9.77734375" style="69" customWidth="1"/>
    <col min="8" max="10" width="9.77734375" style="511" customWidth="1"/>
    <col min="11" max="11" width="5" style="61" customWidth="1"/>
    <col min="12" max="16384" width="8.88671875" style="61"/>
  </cols>
  <sheetData>
    <row r="1" spans="1:11" customFormat="1" ht="39.950000000000003" customHeight="1" thickBot="1">
      <c r="A1" s="124" t="s">
        <v>689</v>
      </c>
      <c r="B1" s="125"/>
      <c r="C1" s="66"/>
      <c r="D1" s="124" t="str">
        <f>참여업체!E6</f>
        <v>부관사2</v>
      </c>
      <c r="E1" s="124"/>
      <c r="F1" s="60"/>
      <c r="G1" s="512" t="s">
        <v>141</v>
      </c>
      <c r="H1" s="559">
        <f>배점기준!B4</f>
        <v>45200</v>
      </c>
      <c r="I1" s="118"/>
      <c r="J1" s="60"/>
    </row>
    <row r="2" spans="1:11" s="90" customFormat="1" ht="39.950000000000003" customHeight="1">
      <c r="A2" s="154" t="s">
        <v>102</v>
      </c>
      <c r="B2" s="131" t="s">
        <v>4</v>
      </c>
      <c r="C2" s="131" t="s">
        <v>108</v>
      </c>
      <c r="D2" s="131" t="s">
        <v>103</v>
      </c>
      <c r="E2" s="130" t="s">
        <v>104</v>
      </c>
      <c r="F2" s="131" t="s">
        <v>105</v>
      </c>
      <c r="G2" s="132" t="s">
        <v>92</v>
      </c>
      <c r="H2" s="132" t="s">
        <v>90</v>
      </c>
      <c r="I2" s="132" t="s">
        <v>91</v>
      </c>
      <c r="J2" s="133" t="s">
        <v>106</v>
      </c>
      <c r="K2" s="155" t="s">
        <v>9</v>
      </c>
    </row>
    <row r="3" spans="1:11" s="117" customFormat="1" ht="39.950000000000003" customHeight="1">
      <c r="A3" s="225" t="s">
        <v>146</v>
      </c>
      <c r="B3" s="212">
        <v>1</v>
      </c>
      <c r="C3" s="97">
        <v>597</v>
      </c>
      <c r="D3" s="92" t="s">
        <v>484</v>
      </c>
      <c r="E3" s="216">
        <v>1</v>
      </c>
      <c r="F3" s="217">
        <v>7</v>
      </c>
      <c r="G3" s="217">
        <v>1</v>
      </c>
      <c r="H3" s="243">
        <f t="shared" ref="H3" si="0">IF(F3&gt;=2000,1,IF(F3&gt;=1800,0.9,IF(F3&gt;=1600,0.8,IF(F3&gt;=1400,0.7,IF(F3&gt;=1200,0.6,0)))))</f>
        <v>0</v>
      </c>
      <c r="I3" s="244">
        <f t="shared" ref="I3" si="1">IF(G3&gt;=5,1,IF(G3&gt;=4,0.9,IF(G3&gt;=3,0.8,IF(G3&gt;=2,0.7,IF(G3&gt;=1,0.6,0)))))</f>
        <v>0.6</v>
      </c>
      <c r="J3" s="245">
        <f>배점기준!$E$32*MAX(H3,I3)*E3</f>
        <v>0.6</v>
      </c>
      <c r="K3" s="194"/>
    </row>
    <row r="4" spans="1:11" s="117" customFormat="1" ht="39.950000000000003" customHeight="1">
      <c r="A4" s="273" t="s">
        <v>146</v>
      </c>
      <c r="B4" s="212">
        <v>2</v>
      </c>
      <c r="C4" s="97">
        <v>644</v>
      </c>
      <c r="D4" s="92" t="s">
        <v>485</v>
      </c>
      <c r="E4" s="216">
        <v>1</v>
      </c>
      <c r="F4" s="217">
        <v>539</v>
      </c>
      <c r="G4" s="217">
        <v>1</v>
      </c>
      <c r="H4" s="243">
        <f t="shared" ref="H4:H9" si="2">IF(F4&gt;=2000,1,IF(F4&gt;=1800,0.9,IF(F4&gt;=1600,0.8,IF(F4&gt;=1400,0.7,IF(F4&gt;=1200,0.6,0)))))</f>
        <v>0</v>
      </c>
      <c r="I4" s="244">
        <f t="shared" ref="I4:I9" si="3">IF(G4&gt;=5,1,IF(G4&gt;=4,0.9,IF(G4&gt;=3,0.8,IF(G4&gt;=2,0.7,IF(G4&gt;=1,0.6,0)))))</f>
        <v>0.6</v>
      </c>
      <c r="J4" s="245">
        <f>배점기준!$E$32*MAX(H4,I4)*E4</f>
        <v>0.6</v>
      </c>
      <c r="K4" s="194"/>
    </row>
    <row r="5" spans="1:11" s="93" customFormat="1" ht="39.950000000000003" customHeight="1">
      <c r="A5" s="273" t="s">
        <v>146</v>
      </c>
      <c r="B5" s="212">
        <v>3</v>
      </c>
      <c r="C5" s="97">
        <v>683</v>
      </c>
      <c r="D5" s="92" t="s">
        <v>486</v>
      </c>
      <c r="E5" s="216">
        <v>1</v>
      </c>
      <c r="F5" s="217">
        <v>355</v>
      </c>
      <c r="G5" s="217">
        <v>1</v>
      </c>
      <c r="H5" s="243">
        <f t="shared" si="2"/>
        <v>0</v>
      </c>
      <c r="I5" s="244">
        <f t="shared" si="3"/>
        <v>0.6</v>
      </c>
      <c r="J5" s="245">
        <f>배점기준!$E$32*MAX(H5,I5)*E5</f>
        <v>0.6</v>
      </c>
      <c r="K5" s="194"/>
    </row>
    <row r="6" spans="1:11" s="117" customFormat="1" ht="39.950000000000003" customHeight="1">
      <c r="A6" s="273" t="s">
        <v>146</v>
      </c>
      <c r="B6" s="212">
        <v>4</v>
      </c>
      <c r="C6" s="97">
        <v>690</v>
      </c>
      <c r="D6" s="92" t="s">
        <v>487</v>
      </c>
      <c r="E6" s="216">
        <v>1</v>
      </c>
      <c r="F6" s="217">
        <v>4964</v>
      </c>
      <c r="G6" s="217">
        <v>2</v>
      </c>
      <c r="H6" s="243">
        <f t="shared" si="2"/>
        <v>1</v>
      </c>
      <c r="I6" s="244">
        <f t="shared" si="3"/>
        <v>0.7</v>
      </c>
      <c r="J6" s="245">
        <f>배점기준!$E$32*MAX(H6,I6)*E6</f>
        <v>1</v>
      </c>
      <c r="K6" s="194"/>
    </row>
    <row r="7" spans="1:11" s="117" customFormat="1" ht="39.950000000000003" customHeight="1">
      <c r="A7" s="273" t="s">
        <v>146</v>
      </c>
      <c r="B7" s="212">
        <v>5</v>
      </c>
      <c r="C7" s="97">
        <v>730</v>
      </c>
      <c r="D7" s="92" t="s">
        <v>488</v>
      </c>
      <c r="E7" s="216">
        <v>1</v>
      </c>
      <c r="F7" s="217">
        <v>23</v>
      </c>
      <c r="G7" s="217">
        <v>1</v>
      </c>
      <c r="H7" s="243">
        <f t="shared" si="2"/>
        <v>0</v>
      </c>
      <c r="I7" s="244">
        <f t="shared" si="3"/>
        <v>0.6</v>
      </c>
      <c r="J7" s="245">
        <f>배점기준!$E$32*MAX(H7,I7)*E7</f>
        <v>0.6</v>
      </c>
      <c r="K7" s="194"/>
    </row>
    <row r="8" spans="1:11" s="117" customFormat="1" ht="39.950000000000003" customHeight="1">
      <c r="A8" s="273" t="s">
        <v>146</v>
      </c>
      <c r="B8" s="212">
        <v>6</v>
      </c>
      <c r="C8" s="97">
        <v>751</v>
      </c>
      <c r="D8" s="92" t="s">
        <v>489</v>
      </c>
      <c r="E8" s="216">
        <v>1</v>
      </c>
      <c r="F8" s="217">
        <v>1365</v>
      </c>
      <c r="G8" s="217">
        <v>2</v>
      </c>
      <c r="H8" s="243">
        <f t="shared" si="2"/>
        <v>0.6</v>
      </c>
      <c r="I8" s="244">
        <f t="shared" si="3"/>
        <v>0.7</v>
      </c>
      <c r="J8" s="245">
        <f>배점기준!$E$32*MAX(H8,I8)*E8</f>
        <v>0.7</v>
      </c>
      <c r="K8" s="194"/>
    </row>
    <row r="9" spans="1:11" s="117" customFormat="1" ht="39.950000000000003" customHeight="1">
      <c r="A9" s="273" t="s">
        <v>146</v>
      </c>
      <c r="B9" s="212">
        <v>7</v>
      </c>
      <c r="C9" s="97">
        <v>768</v>
      </c>
      <c r="D9" s="92" t="s">
        <v>490</v>
      </c>
      <c r="E9" s="216">
        <v>1</v>
      </c>
      <c r="F9" s="217">
        <v>16</v>
      </c>
      <c r="G9" s="217">
        <v>1</v>
      </c>
      <c r="H9" s="243">
        <f t="shared" si="2"/>
        <v>0</v>
      </c>
      <c r="I9" s="244">
        <f t="shared" si="3"/>
        <v>0.6</v>
      </c>
      <c r="J9" s="245">
        <f>배점기준!$E$32*MAX(H9,I9)*E9</f>
        <v>0.6</v>
      </c>
      <c r="K9" s="194"/>
    </row>
    <row r="10" spans="1:11" s="93" customFormat="1" ht="39.950000000000003" customHeight="1">
      <c r="A10" s="277" t="s">
        <v>146</v>
      </c>
      <c r="B10" s="212">
        <v>8</v>
      </c>
      <c r="C10" s="97">
        <v>781</v>
      </c>
      <c r="D10" s="92" t="s">
        <v>491</v>
      </c>
      <c r="E10" s="216">
        <v>1</v>
      </c>
      <c r="F10" s="217">
        <v>395</v>
      </c>
      <c r="G10" s="217">
        <v>1</v>
      </c>
      <c r="H10" s="243">
        <f t="shared" ref="H10:H11" si="4">IF(F10&gt;=2000,1,IF(F10&gt;=1800,0.9,IF(F10&gt;=1600,0.8,IF(F10&gt;=1400,0.7,IF(F10&gt;=1200,0.6,0)))))</f>
        <v>0</v>
      </c>
      <c r="I10" s="244">
        <f t="shared" ref="I10:I11" si="5">IF(G10&gt;=5,1,IF(G10&gt;=4,0.9,IF(G10&gt;=3,0.8,IF(G10&gt;=2,0.7,IF(G10&gt;=1,0.6,0)))))</f>
        <v>0.6</v>
      </c>
      <c r="J10" s="245">
        <f>배점기준!$E$32*MAX(H10,I10)*E10</f>
        <v>0.6</v>
      </c>
      <c r="K10" s="194"/>
    </row>
    <row r="11" spans="1:11" s="117" customFormat="1" ht="39.950000000000003" customHeight="1">
      <c r="A11" s="277" t="s">
        <v>146</v>
      </c>
      <c r="B11" s="212">
        <v>9</v>
      </c>
      <c r="C11" s="97">
        <v>784</v>
      </c>
      <c r="D11" s="92" t="s">
        <v>492</v>
      </c>
      <c r="E11" s="216">
        <v>1</v>
      </c>
      <c r="F11" s="217">
        <v>1423</v>
      </c>
      <c r="G11" s="217">
        <v>1</v>
      </c>
      <c r="H11" s="243">
        <f t="shared" si="4"/>
        <v>0.7</v>
      </c>
      <c r="I11" s="244">
        <f t="shared" si="5"/>
        <v>0.6</v>
      </c>
      <c r="J11" s="245">
        <f>배점기준!$E$32*MAX(H11,I11)*E11</f>
        <v>0.7</v>
      </c>
      <c r="K11" s="194"/>
    </row>
    <row r="12" spans="1:11" ht="39.950000000000003" customHeight="1">
      <c r="A12" s="673" t="s">
        <v>166</v>
      </c>
      <c r="B12" s="674"/>
      <c r="C12" s="674"/>
      <c r="D12" s="674"/>
      <c r="E12" s="674"/>
      <c r="F12" s="674"/>
      <c r="G12" s="674"/>
      <c r="H12" s="674"/>
      <c r="I12" s="675"/>
      <c r="J12" s="195">
        <f>SUM(J3:J11)</f>
        <v>5.9999999999999991</v>
      </c>
      <c r="K12" s="194"/>
    </row>
    <row r="13" spans="1:11" ht="39.950000000000003" customHeight="1">
      <c r="A13" s="225" t="s">
        <v>139</v>
      </c>
      <c r="B13" s="183"/>
      <c r="C13" s="183"/>
      <c r="D13" s="183" t="s">
        <v>168</v>
      </c>
      <c r="E13" s="190"/>
      <c r="F13" s="191"/>
      <c r="G13" s="191"/>
      <c r="H13" s="192">
        <f>IF(F13&gt;=2000,1,IF(F13&gt;=1800,0.9,IF(F13&gt;=1600,0.8,IF(F13&gt;=1400,0.7,IF(F13&gt;=1200,0.6,0)))))</f>
        <v>0</v>
      </c>
      <c r="I13" s="193">
        <f>IF(G13&gt;=5,1,IF(G13&gt;=4,0.9,IF(G13&gt;=3,0.8,IF(G13&gt;=2,0.7,IF(G13&gt;=1,0.6,0)))))</f>
        <v>0</v>
      </c>
      <c r="J13" s="196">
        <v>0</v>
      </c>
      <c r="K13" s="194"/>
    </row>
    <row r="14" spans="1:11" ht="39.950000000000003" customHeight="1">
      <c r="A14" s="676" t="s">
        <v>174</v>
      </c>
      <c r="B14" s="677"/>
      <c r="C14" s="677"/>
      <c r="D14" s="677"/>
      <c r="E14" s="677"/>
      <c r="F14" s="677"/>
      <c r="G14" s="677"/>
      <c r="H14" s="677"/>
      <c r="I14" s="677"/>
      <c r="J14" s="195">
        <f>SUM(J13:J13)</f>
        <v>0</v>
      </c>
      <c r="K14" s="194"/>
    </row>
    <row r="15" spans="1:11" ht="39.950000000000003" customHeight="1">
      <c r="A15" s="226" t="s">
        <v>171</v>
      </c>
      <c r="B15" s="175"/>
      <c r="C15" s="175"/>
      <c r="D15" s="175" t="s">
        <v>168</v>
      </c>
      <c r="E15" s="190"/>
      <c r="F15" s="191"/>
      <c r="G15" s="191"/>
      <c r="H15" s="192"/>
      <c r="I15" s="193"/>
      <c r="J15" s="196"/>
      <c r="K15" s="194"/>
    </row>
    <row r="16" spans="1:11" ht="39.950000000000003" customHeight="1" thickBot="1">
      <c r="A16" s="678" t="s">
        <v>175</v>
      </c>
      <c r="B16" s="679"/>
      <c r="C16" s="679"/>
      <c r="D16" s="679"/>
      <c r="E16" s="679"/>
      <c r="F16" s="679"/>
      <c r="G16" s="679"/>
      <c r="H16" s="679"/>
      <c r="I16" s="679"/>
      <c r="J16" s="197">
        <f>SUM(J15:J15)</f>
        <v>0</v>
      </c>
      <c r="K16" s="198"/>
    </row>
    <row r="17" spans="1:11" ht="15" customHeight="1">
      <c r="A17" s="219"/>
      <c r="B17" s="219"/>
      <c r="C17" s="219"/>
      <c r="D17" s="220"/>
      <c r="E17" s="220"/>
      <c r="F17" s="220"/>
      <c r="G17" s="220"/>
      <c r="H17" s="221"/>
      <c r="I17" s="221"/>
      <c r="J17" s="221"/>
      <c r="K17" s="219"/>
    </row>
  </sheetData>
  <mergeCells count="3">
    <mergeCell ref="A12:I12"/>
    <mergeCell ref="A14:I14"/>
    <mergeCell ref="A16:I16"/>
  </mergeCells>
  <phoneticPr fontId="4" type="noConversion"/>
  <pageMargins left="0.74803149606299213" right="0.74803149606299213" top="0.94488188976377963" bottom="0.78740157480314965" header="0.51181102362204722" footer="0.51181102362204722"/>
  <pageSetup paperSize="9" scale="91" fitToHeight="0" orientation="landscape" r:id="rId1"/>
  <headerFooter alignWithMargins="0"/>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indexed="41"/>
    <pageSetUpPr fitToPage="1"/>
  </sheetPr>
  <dimension ref="A1:K19"/>
  <sheetViews>
    <sheetView view="pageBreakPreview" zoomScale="85" zoomScaleNormal="100" zoomScaleSheetLayoutView="85" workbookViewId="0">
      <pane ySplit="2" topLeftCell="A3" activePane="bottomLeft" state="frozen"/>
      <selection pane="bottomLeft"/>
    </sheetView>
  </sheetViews>
  <sheetFormatPr defaultColWidth="8.88671875" defaultRowHeight="12" customHeight="1"/>
  <cols>
    <col min="1" max="1" width="6.109375" style="61" customWidth="1"/>
    <col min="2" max="2" width="3.88671875" style="61" customWidth="1"/>
    <col min="3" max="3" width="5.5546875" style="61" customWidth="1"/>
    <col min="4" max="4" width="44.44140625" style="69" customWidth="1"/>
    <col min="5" max="7" width="9.77734375" style="69" customWidth="1"/>
    <col min="8" max="10" width="9.77734375" style="511" customWidth="1"/>
    <col min="11" max="11" width="5" style="61" customWidth="1"/>
    <col min="12" max="16384" width="8.88671875" style="61"/>
  </cols>
  <sheetData>
    <row r="1" spans="1:11" customFormat="1" ht="39.950000000000003" customHeight="1" thickBot="1">
      <c r="A1" s="124" t="s">
        <v>689</v>
      </c>
      <c r="B1" s="125"/>
      <c r="C1" s="66"/>
      <c r="D1" s="124" t="str">
        <f>참여업체!F6</f>
        <v>부관사3</v>
      </c>
      <c r="E1" s="124"/>
      <c r="F1" s="60"/>
      <c r="G1" s="512" t="s">
        <v>141</v>
      </c>
      <c r="H1" s="559">
        <f>배점기준!B4</f>
        <v>45200</v>
      </c>
      <c r="I1" s="118"/>
      <c r="J1" s="60"/>
    </row>
    <row r="2" spans="1:11" s="90" customFormat="1" ht="39.950000000000003" customHeight="1">
      <c r="A2" s="154" t="s">
        <v>102</v>
      </c>
      <c r="B2" s="131" t="s">
        <v>4</v>
      </c>
      <c r="C2" s="131" t="s">
        <v>108</v>
      </c>
      <c r="D2" s="131" t="s">
        <v>103</v>
      </c>
      <c r="E2" s="130" t="s">
        <v>104</v>
      </c>
      <c r="F2" s="131" t="s">
        <v>105</v>
      </c>
      <c r="G2" s="132" t="s">
        <v>92</v>
      </c>
      <c r="H2" s="132" t="s">
        <v>90</v>
      </c>
      <c r="I2" s="132" t="s">
        <v>91</v>
      </c>
      <c r="J2" s="133" t="s">
        <v>106</v>
      </c>
      <c r="K2" s="155" t="s">
        <v>9</v>
      </c>
    </row>
    <row r="3" spans="1:11" s="117" customFormat="1" ht="39.950000000000003" customHeight="1">
      <c r="A3" s="225" t="s">
        <v>146</v>
      </c>
      <c r="B3" s="212">
        <v>1</v>
      </c>
      <c r="C3" s="250">
        <v>582</v>
      </c>
      <c r="D3" s="251" t="s">
        <v>382</v>
      </c>
      <c r="E3" s="252">
        <v>1</v>
      </c>
      <c r="F3" s="253">
        <v>168</v>
      </c>
      <c r="G3" s="254">
        <v>1</v>
      </c>
      <c r="H3" s="192">
        <f t="shared" ref="H3" si="0">IF(F3&gt;=2000,1,IF(F3&gt;=1800,0.9,IF(F3&gt;=1600,0.8,IF(F3&gt;=1400,0.7,IF(F3&gt;=1200,0.6,0)))))</f>
        <v>0</v>
      </c>
      <c r="I3" s="193">
        <f t="shared" ref="I3" si="1">IF(G3&gt;=5,1,IF(G3&gt;=4,0.9,IF(G3&gt;=3,0.8,IF(G3&gt;=2,0.7,IF(G3&gt;=1,0.6,0)))))</f>
        <v>0.6</v>
      </c>
      <c r="J3" s="245">
        <f>배점기준!$E$32*MAX(H3,I3)*E3</f>
        <v>0.6</v>
      </c>
      <c r="K3" s="194"/>
    </row>
    <row r="4" spans="1:11" s="117" customFormat="1" ht="39.950000000000003" customHeight="1">
      <c r="A4" s="225" t="s">
        <v>146</v>
      </c>
      <c r="B4" s="212">
        <v>2</v>
      </c>
      <c r="C4" s="212">
        <v>610</v>
      </c>
      <c r="D4" s="142" t="s">
        <v>383</v>
      </c>
      <c r="E4" s="216">
        <v>1</v>
      </c>
      <c r="F4" s="217">
        <v>321</v>
      </c>
      <c r="G4" s="218">
        <v>1</v>
      </c>
      <c r="H4" s="192">
        <f t="shared" ref="H4:H13" si="2">IF(F4&gt;=2000,1,IF(F4&gt;=1800,0.9,IF(F4&gt;=1600,0.8,IF(F4&gt;=1400,0.7,IF(F4&gt;=1200,0.6,0)))))</f>
        <v>0</v>
      </c>
      <c r="I4" s="193">
        <f t="shared" ref="I4:I13" si="3">IF(G4&gt;=5,1,IF(G4&gt;=4,0.9,IF(G4&gt;=3,0.8,IF(G4&gt;=2,0.7,IF(G4&gt;=1,0.6,0)))))</f>
        <v>0.6</v>
      </c>
      <c r="J4" s="245">
        <f>배점기준!$E$32*MAX(H4,I4)*E4</f>
        <v>0.6</v>
      </c>
      <c r="K4" s="194"/>
    </row>
    <row r="5" spans="1:11" s="93" customFormat="1" ht="39.950000000000003" customHeight="1">
      <c r="A5" s="273" t="s">
        <v>146</v>
      </c>
      <c r="B5" s="212">
        <v>3</v>
      </c>
      <c r="C5" s="212">
        <v>612</v>
      </c>
      <c r="D5" s="142" t="s">
        <v>384</v>
      </c>
      <c r="E5" s="216">
        <v>1</v>
      </c>
      <c r="F5" s="217">
        <v>408</v>
      </c>
      <c r="G5" s="218">
        <v>1</v>
      </c>
      <c r="H5" s="192">
        <f t="shared" ref="H5:H10" si="4">IF(F5&gt;=2000,1,IF(F5&gt;=1800,0.9,IF(F5&gt;=1600,0.8,IF(F5&gt;=1400,0.7,IF(F5&gt;=1200,0.6,0)))))</f>
        <v>0</v>
      </c>
      <c r="I5" s="193">
        <f t="shared" ref="I5:I10" si="5">IF(G5&gt;=5,1,IF(G5&gt;=4,0.9,IF(G5&gt;=3,0.8,IF(G5&gt;=2,0.7,IF(G5&gt;=1,0.6,0)))))</f>
        <v>0.6</v>
      </c>
      <c r="J5" s="245">
        <f>배점기준!$E$32*MAX(H5,I5)*E5</f>
        <v>0.6</v>
      </c>
      <c r="K5" s="194"/>
    </row>
    <row r="6" spans="1:11" s="117" customFormat="1" ht="39.950000000000003" customHeight="1">
      <c r="A6" s="273" t="s">
        <v>146</v>
      </c>
      <c r="B6" s="212">
        <v>4</v>
      </c>
      <c r="C6" s="212">
        <v>651</v>
      </c>
      <c r="D6" s="142" t="s">
        <v>385</v>
      </c>
      <c r="E6" s="216">
        <v>1</v>
      </c>
      <c r="F6" s="217">
        <v>63</v>
      </c>
      <c r="G6" s="218">
        <v>1</v>
      </c>
      <c r="H6" s="192">
        <f t="shared" si="4"/>
        <v>0</v>
      </c>
      <c r="I6" s="193">
        <f t="shared" si="5"/>
        <v>0.6</v>
      </c>
      <c r="J6" s="245">
        <f>배점기준!$E$32*MAX(H6,I6)*E6</f>
        <v>0.6</v>
      </c>
      <c r="K6" s="194"/>
    </row>
    <row r="7" spans="1:11" s="117" customFormat="1" ht="39.950000000000003" customHeight="1">
      <c r="A7" s="273" t="s">
        <v>146</v>
      </c>
      <c r="B7" s="212">
        <v>5</v>
      </c>
      <c r="C7" s="212">
        <v>730</v>
      </c>
      <c r="D7" s="142" t="s">
        <v>386</v>
      </c>
      <c r="E7" s="216">
        <v>1</v>
      </c>
      <c r="F7" s="217">
        <v>25</v>
      </c>
      <c r="G7" s="218">
        <v>1</v>
      </c>
      <c r="H7" s="192">
        <f t="shared" si="4"/>
        <v>0</v>
      </c>
      <c r="I7" s="193">
        <f t="shared" si="5"/>
        <v>0.6</v>
      </c>
      <c r="J7" s="245">
        <f>배점기준!$E$32*MAX(H7,I7)*E7</f>
        <v>0.6</v>
      </c>
      <c r="K7" s="194"/>
    </row>
    <row r="8" spans="1:11" s="117" customFormat="1" ht="39.950000000000003" customHeight="1">
      <c r="A8" s="273" t="s">
        <v>146</v>
      </c>
      <c r="B8" s="212">
        <v>6</v>
      </c>
      <c r="C8" s="212">
        <v>751</v>
      </c>
      <c r="D8" s="142" t="s">
        <v>387</v>
      </c>
      <c r="E8" s="216">
        <v>1</v>
      </c>
      <c r="F8" s="217">
        <v>1124</v>
      </c>
      <c r="G8" s="218">
        <v>1</v>
      </c>
      <c r="H8" s="192">
        <f t="shared" si="4"/>
        <v>0</v>
      </c>
      <c r="I8" s="193">
        <f t="shared" si="5"/>
        <v>0.6</v>
      </c>
      <c r="J8" s="245">
        <f>배점기준!$E$32*MAX(H8,I8)*E8</f>
        <v>0.6</v>
      </c>
      <c r="K8" s="194"/>
    </row>
    <row r="9" spans="1:11" s="117" customFormat="1" ht="39.950000000000003" customHeight="1">
      <c r="A9" s="273" t="s">
        <v>146</v>
      </c>
      <c r="B9" s="212">
        <v>7</v>
      </c>
      <c r="C9" s="212">
        <v>768</v>
      </c>
      <c r="D9" s="142" t="s">
        <v>388</v>
      </c>
      <c r="E9" s="216">
        <v>1</v>
      </c>
      <c r="F9" s="217">
        <v>16</v>
      </c>
      <c r="G9" s="218">
        <v>1</v>
      </c>
      <c r="H9" s="192">
        <f t="shared" si="4"/>
        <v>0</v>
      </c>
      <c r="I9" s="193">
        <f t="shared" si="5"/>
        <v>0.6</v>
      </c>
      <c r="J9" s="245">
        <f>배점기준!$E$32*MAX(H9,I9)*E9</f>
        <v>0.6</v>
      </c>
      <c r="K9" s="194"/>
    </row>
    <row r="10" spans="1:11" s="93" customFormat="1" ht="39.950000000000003" customHeight="1">
      <c r="A10" s="273" t="s">
        <v>146</v>
      </c>
      <c r="B10" s="212">
        <v>8</v>
      </c>
      <c r="C10" s="212">
        <v>774</v>
      </c>
      <c r="D10" s="142" t="s">
        <v>389</v>
      </c>
      <c r="E10" s="216">
        <v>1</v>
      </c>
      <c r="F10" s="217">
        <v>137</v>
      </c>
      <c r="G10" s="218">
        <v>1</v>
      </c>
      <c r="H10" s="192">
        <f t="shared" si="4"/>
        <v>0</v>
      </c>
      <c r="I10" s="193">
        <f t="shared" si="5"/>
        <v>0.6</v>
      </c>
      <c r="J10" s="245">
        <f>배점기준!$E$32*MAX(H10,I10)*E10</f>
        <v>0.6</v>
      </c>
      <c r="K10" s="194"/>
    </row>
    <row r="11" spans="1:11" s="93" customFormat="1" ht="39.950000000000003" customHeight="1">
      <c r="A11" s="225" t="s">
        <v>146</v>
      </c>
      <c r="B11" s="212">
        <v>9</v>
      </c>
      <c r="C11" s="212">
        <v>775</v>
      </c>
      <c r="D11" s="142" t="s">
        <v>390</v>
      </c>
      <c r="E11" s="216">
        <v>1</v>
      </c>
      <c r="F11" s="217">
        <v>442</v>
      </c>
      <c r="G11" s="218">
        <v>1</v>
      </c>
      <c r="H11" s="192">
        <f t="shared" si="2"/>
        <v>0</v>
      </c>
      <c r="I11" s="193">
        <f t="shared" si="3"/>
        <v>0.6</v>
      </c>
      <c r="J11" s="245">
        <f>배점기준!$E$32*MAX(H11,I11)*E11</f>
        <v>0.6</v>
      </c>
      <c r="K11" s="194"/>
    </row>
    <row r="12" spans="1:11" s="117" customFormat="1" ht="39.950000000000003" customHeight="1">
      <c r="A12" s="225" t="s">
        <v>146</v>
      </c>
      <c r="B12" s="212">
        <v>10</v>
      </c>
      <c r="C12" s="212">
        <v>781</v>
      </c>
      <c r="D12" s="142" t="s">
        <v>391</v>
      </c>
      <c r="E12" s="216">
        <v>1</v>
      </c>
      <c r="F12" s="217">
        <v>425</v>
      </c>
      <c r="G12" s="218">
        <v>1</v>
      </c>
      <c r="H12" s="192">
        <f t="shared" si="2"/>
        <v>0</v>
      </c>
      <c r="I12" s="193">
        <f t="shared" si="3"/>
        <v>0.6</v>
      </c>
      <c r="J12" s="245">
        <f>배점기준!$E$32*MAX(H12,I12)*E12</f>
        <v>0.6</v>
      </c>
      <c r="K12" s="194"/>
    </row>
    <row r="13" spans="1:11" s="117" customFormat="1" ht="39.950000000000003" customHeight="1">
      <c r="A13" s="225" t="s">
        <v>146</v>
      </c>
      <c r="B13" s="212">
        <v>11</v>
      </c>
      <c r="C13" s="212">
        <v>784</v>
      </c>
      <c r="D13" s="142" t="s">
        <v>392</v>
      </c>
      <c r="E13" s="216">
        <v>1</v>
      </c>
      <c r="F13" s="217">
        <v>1533</v>
      </c>
      <c r="G13" s="218">
        <v>1</v>
      </c>
      <c r="H13" s="192">
        <f t="shared" si="2"/>
        <v>0.7</v>
      </c>
      <c r="I13" s="193">
        <f t="shared" si="3"/>
        <v>0.6</v>
      </c>
      <c r="J13" s="245">
        <f>배점기준!$E$32*MAX(H13,I13)*E13</f>
        <v>0.7</v>
      </c>
      <c r="K13" s="194"/>
    </row>
    <row r="14" spans="1:11" ht="39.950000000000003" customHeight="1">
      <c r="A14" s="673" t="s">
        <v>166</v>
      </c>
      <c r="B14" s="674"/>
      <c r="C14" s="674"/>
      <c r="D14" s="674"/>
      <c r="E14" s="674"/>
      <c r="F14" s="674"/>
      <c r="G14" s="674"/>
      <c r="H14" s="674"/>
      <c r="I14" s="675"/>
      <c r="J14" s="195">
        <f>SUM(J3:J13)</f>
        <v>6.6999999999999993</v>
      </c>
      <c r="K14" s="194"/>
    </row>
    <row r="15" spans="1:11" ht="39.950000000000003" customHeight="1">
      <c r="A15" s="264" t="s">
        <v>139</v>
      </c>
      <c r="B15" s="183"/>
      <c r="C15" s="183"/>
      <c r="D15" s="175" t="s">
        <v>168</v>
      </c>
      <c r="E15" s="190"/>
      <c r="F15" s="191"/>
      <c r="G15" s="191"/>
      <c r="H15" s="243"/>
      <c r="I15" s="244"/>
      <c r="J15" s="278"/>
      <c r="K15" s="194"/>
    </row>
    <row r="16" spans="1:11" ht="39.950000000000003" customHeight="1">
      <c r="A16" s="676" t="s">
        <v>174</v>
      </c>
      <c r="B16" s="677"/>
      <c r="C16" s="677"/>
      <c r="D16" s="677"/>
      <c r="E16" s="677"/>
      <c r="F16" s="677"/>
      <c r="G16" s="677"/>
      <c r="H16" s="677"/>
      <c r="I16" s="677"/>
      <c r="J16" s="195">
        <f>SUM(J15:J15)</f>
        <v>0</v>
      </c>
      <c r="K16" s="194"/>
    </row>
    <row r="17" spans="1:11" ht="39.950000000000003" customHeight="1">
      <c r="A17" s="226" t="s">
        <v>171</v>
      </c>
      <c r="B17" s="175"/>
      <c r="C17" s="175"/>
      <c r="D17" s="175" t="s">
        <v>168</v>
      </c>
      <c r="E17" s="190"/>
      <c r="F17" s="191"/>
      <c r="G17" s="191"/>
      <c r="H17" s="192"/>
      <c r="I17" s="193"/>
      <c r="J17" s="196"/>
      <c r="K17" s="194"/>
    </row>
    <row r="18" spans="1:11" ht="39.950000000000003" customHeight="1" thickBot="1">
      <c r="A18" s="678" t="s">
        <v>175</v>
      </c>
      <c r="B18" s="679"/>
      <c r="C18" s="679"/>
      <c r="D18" s="679"/>
      <c r="E18" s="679"/>
      <c r="F18" s="679"/>
      <c r="G18" s="679"/>
      <c r="H18" s="679"/>
      <c r="I18" s="679"/>
      <c r="J18" s="197">
        <f>SUM(J17:J17)</f>
        <v>0</v>
      </c>
      <c r="K18" s="198"/>
    </row>
    <row r="19" spans="1:11" ht="15" customHeight="1">
      <c r="A19" s="219"/>
      <c r="B19" s="219"/>
      <c r="C19" s="219"/>
      <c r="D19" s="220"/>
      <c r="E19" s="220"/>
      <c r="F19" s="220"/>
      <c r="G19" s="220"/>
      <c r="H19" s="221"/>
      <c r="I19" s="221"/>
      <c r="J19" s="221"/>
      <c r="K19" s="219"/>
    </row>
  </sheetData>
  <mergeCells count="3">
    <mergeCell ref="A14:I14"/>
    <mergeCell ref="A16:I16"/>
    <mergeCell ref="A18:I18"/>
  </mergeCells>
  <phoneticPr fontId="4" type="noConversion"/>
  <pageMargins left="0.74803149606299213" right="0.74803149606299213" top="0.94488188976377963" bottom="0.78740157480314965" header="0.51181102362204722" footer="0.51181102362204722"/>
  <pageSetup paperSize="9" scale="91" fitToHeight="0" orientation="landscape" r:id="rId1"/>
  <headerFooter alignWithMargins="0"/>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indexed="41"/>
  </sheetPr>
  <dimension ref="A1:K16"/>
  <sheetViews>
    <sheetView view="pageBreakPreview" zoomScale="85" zoomScaleNormal="100" zoomScaleSheetLayoutView="85" workbookViewId="0">
      <pane ySplit="2" topLeftCell="A3" activePane="bottomLeft" state="frozen"/>
      <selection pane="bottomLeft"/>
    </sheetView>
  </sheetViews>
  <sheetFormatPr defaultColWidth="8.88671875" defaultRowHeight="12" customHeight="1"/>
  <cols>
    <col min="1" max="1" width="6.109375" style="61" customWidth="1"/>
    <col min="2" max="2" width="3.88671875" style="61" customWidth="1"/>
    <col min="3" max="3" width="5.5546875" style="61" customWidth="1"/>
    <col min="4" max="4" width="44.44140625" style="69" customWidth="1"/>
    <col min="5" max="7" width="9.77734375" style="69" customWidth="1"/>
    <col min="8" max="10" width="9.77734375" style="511" customWidth="1"/>
    <col min="11" max="11" width="5" style="61" customWidth="1"/>
    <col min="12" max="16384" width="8.88671875" style="61"/>
  </cols>
  <sheetData>
    <row r="1" spans="1:11" customFormat="1" ht="39.950000000000003" customHeight="1" thickBot="1">
      <c r="A1" s="124" t="s">
        <v>689</v>
      </c>
      <c r="B1" s="125"/>
      <c r="C1" s="66"/>
      <c r="D1" s="124" t="str">
        <f>참여업체!G6</f>
        <v>부관사4</v>
      </c>
      <c r="E1" s="124"/>
      <c r="F1" s="60"/>
      <c r="G1" s="512" t="s">
        <v>141</v>
      </c>
      <c r="H1" s="559">
        <f>배점기준!B4</f>
        <v>45200</v>
      </c>
      <c r="I1" s="118"/>
      <c r="J1" s="60"/>
    </row>
    <row r="2" spans="1:11" s="90" customFormat="1" ht="39.950000000000003" customHeight="1">
      <c r="A2" s="154" t="s">
        <v>102</v>
      </c>
      <c r="B2" s="131" t="s">
        <v>4</v>
      </c>
      <c r="C2" s="131" t="s">
        <v>108</v>
      </c>
      <c r="D2" s="131" t="s">
        <v>103</v>
      </c>
      <c r="E2" s="130" t="s">
        <v>104</v>
      </c>
      <c r="F2" s="131" t="s">
        <v>105</v>
      </c>
      <c r="G2" s="132" t="s">
        <v>92</v>
      </c>
      <c r="H2" s="132" t="s">
        <v>90</v>
      </c>
      <c r="I2" s="132" t="s">
        <v>91</v>
      </c>
      <c r="J2" s="133" t="s">
        <v>106</v>
      </c>
      <c r="K2" s="155" t="s">
        <v>9</v>
      </c>
    </row>
    <row r="3" spans="1:11" s="117" customFormat="1" ht="39.950000000000003" customHeight="1">
      <c r="A3" s="225" t="s">
        <v>146</v>
      </c>
      <c r="B3" s="183">
        <v>1</v>
      </c>
      <c r="C3" s="183">
        <v>668</v>
      </c>
      <c r="D3" s="142" t="s">
        <v>550</v>
      </c>
      <c r="E3" s="216">
        <v>1</v>
      </c>
      <c r="F3" s="191">
        <v>2102</v>
      </c>
      <c r="G3" s="191">
        <v>1</v>
      </c>
      <c r="H3" s="192">
        <f t="shared" ref="H3" si="0">IF(F3&gt;=2000,1,IF(F3&gt;=1800,0.9,IF(F3&gt;=1600,0.8,IF(F3&gt;=1400,0.7,IF(F3&gt;=1200,0.6,0)))))</f>
        <v>1</v>
      </c>
      <c r="I3" s="193">
        <f t="shared" ref="I3" si="1">IF(G3&gt;=5,1,IF(G3&gt;=4,0.9,IF(G3&gt;=3,0.8,IF(G3&gt;=2,0.7,IF(G3&gt;=1,0.6,0)))))</f>
        <v>0.6</v>
      </c>
      <c r="J3" s="245">
        <f>배점기준!$E$32*MAX(H3,I3)*E3</f>
        <v>1</v>
      </c>
      <c r="K3" s="194"/>
    </row>
    <row r="4" spans="1:11" s="117" customFormat="1" ht="39.950000000000003" customHeight="1">
      <c r="A4" s="384" t="s">
        <v>146</v>
      </c>
      <c r="B4" s="183">
        <v>2</v>
      </c>
      <c r="C4" s="183">
        <v>717</v>
      </c>
      <c r="D4" s="142" t="s">
        <v>551</v>
      </c>
      <c r="E4" s="216">
        <v>1</v>
      </c>
      <c r="F4" s="191">
        <v>172</v>
      </c>
      <c r="G4" s="191">
        <v>1</v>
      </c>
      <c r="H4" s="192">
        <f t="shared" ref="H4:H10" si="2">IF(F4&gt;=2000,1,IF(F4&gt;=1800,0.9,IF(F4&gt;=1600,0.8,IF(F4&gt;=1400,0.7,IF(F4&gt;=1200,0.6,0)))))</f>
        <v>0</v>
      </c>
      <c r="I4" s="193">
        <f t="shared" ref="I4:I10" si="3">IF(G4&gt;=5,1,IF(G4&gt;=4,0.9,IF(G4&gt;=3,0.8,IF(G4&gt;=2,0.7,IF(G4&gt;=1,0.6,0)))))</f>
        <v>0.6</v>
      </c>
      <c r="J4" s="245">
        <f>배점기준!$E$32*MAX(H4,I4)*E4</f>
        <v>0.6</v>
      </c>
      <c r="K4" s="194"/>
    </row>
    <row r="5" spans="1:11" s="117" customFormat="1" ht="39.950000000000003" customHeight="1">
      <c r="A5" s="384" t="s">
        <v>146</v>
      </c>
      <c r="B5" s="183">
        <v>3</v>
      </c>
      <c r="C5" s="183">
        <v>729</v>
      </c>
      <c r="D5" s="142" t="s">
        <v>552</v>
      </c>
      <c r="E5" s="216">
        <v>1</v>
      </c>
      <c r="F5" s="191">
        <v>55</v>
      </c>
      <c r="G5" s="191">
        <v>1</v>
      </c>
      <c r="H5" s="192">
        <f t="shared" si="2"/>
        <v>0</v>
      </c>
      <c r="I5" s="193">
        <f t="shared" si="3"/>
        <v>0.6</v>
      </c>
      <c r="J5" s="245">
        <f>배점기준!$E$32*MAX(H5,I5)*E5</f>
        <v>0.6</v>
      </c>
      <c r="K5" s="194"/>
    </row>
    <row r="6" spans="1:11" s="117" customFormat="1" ht="39.950000000000003" customHeight="1">
      <c r="A6" s="384" t="s">
        <v>146</v>
      </c>
      <c r="B6" s="183">
        <v>4</v>
      </c>
      <c r="C6" s="183">
        <v>730</v>
      </c>
      <c r="D6" s="142" t="s">
        <v>553</v>
      </c>
      <c r="E6" s="216">
        <v>1</v>
      </c>
      <c r="F6" s="191">
        <v>100</v>
      </c>
      <c r="G6" s="191">
        <v>2</v>
      </c>
      <c r="H6" s="192">
        <f t="shared" ref="H6:H7" si="4">IF(F6&gt;=2000,1,IF(F6&gt;=1800,0.9,IF(F6&gt;=1600,0.8,IF(F6&gt;=1400,0.7,IF(F6&gt;=1200,0.6,0)))))</f>
        <v>0</v>
      </c>
      <c r="I6" s="193">
        <f t="shared" ref="I6:I7" si="5">IF(G6&gt;=5,1,IF(G6&gt;=4,0.9,IF(G6&gt;=3,0.8,IF(G6&gt;=2,0.7,IF(G6&gt;=1,0.6,0)))))</f>
        <v>0.7</v>
      </c>
      <c r="J6" s="245">
        <f>배점기준!$E$32*MAX(H6,I6)*E6</f>
        <v>0.7</v>
      </c>
      <c r="K6" s="194"/>
    </row>
    <row r="7" spans="1:11" s="117" customFormat="1" ht="39.950000000000003" customHeight="1">
      <c r="A7" s="384" t="s">
        <v>146</v>
      </c>
      <c r="B7" s="183">
        <v>5</v>
      </c>
      <c r="C7" s="183">
        <v>768</v>
      </c>
      <c r="D7" s="142" t="s">
        <v>554</v>
      </c>
      <c r="E7" s="216">
        <v>1</v>
      </c>
      <c r="F7" s="191">
        <v>6</v>
      </c>
      <c r="G7" s="191">
        <v>1</v>
      </c>
      <c r="H7" s="192">
        <f t="shared" si="4"/>
        <v>0</v>
      </c>
      <c r="I7" s="193">
        <f t="shared" si="5"/>
        <v>0.6</v>
      </c>
      <c r="J7" s="245">
        <f>배점기준!$E$32*MAX(H7,I7)*E7</f>
        <v>0.6</v>
      </c>
      <c r="K7" s="194"/>
    </row>
    <row r="8" spans="1:11" s="117" customFormat="1" ht="39.950000000000003" customHeight="1">
      <c r="A8" s="384" t="s">
        <v>146</v>
      </c>
      <c r="B8" s="183">
        <v>6</v>
      </c>
      <c r="C8" s="183">
        <v>781</v>
      </c>
      <c r="D8" s="142" t="s">
        <v>555</v>
      </c>
      <c r="E8" s="216">
        <v>1</v>
      </c>
      <c r="F8" s="191">
        <v>2107</v>
      </c>
      <c r="G8" s="191">
        <v>1</v>
      </c>
      <c r="H8" s="192">
        <f t="shared" si="2"/>
        <v>1</v>
      </c>
      <c r="I8" s="193">
        <f t="shared" si="3"/>
        <v>0.6</v>
      </c>
      <c r="J8" s="245">
        <f>배점기준!$E$32*MAX(H8,I8)*E8</f>
        <v>1</v>
      </c>
      <c r="K8" s="194"/>
    </row>
    <row r="9" spans="1:11" s="117" customFormat="1" ht="39.950000000000003" customHeight="1">
      <c r="A9" s="384" t="s">
        <v>146</v>
      </c>
      <c r="B9" s="183">
        <v>7</v>
      </c>
      <c r="C9" s="183">
        <v>803</v>
      </c>
      <c r="D9" s="142" t="s">
        <v>556</v>
      </c>
      <c r="E9" s="216">
        <v>1</v>
      </c>
      <c r="F9" s="191">
        <v>489</v>
      </c>
      <c r="G9" s="191">
        <v>1</v>
      </c>
      <c r="H9" s="192">
        <f t="shared" si="2"/>
        <v>0</v>
      </c>
      <c r="I9" s="193">
        <f t="shared" si="3"/>
        <v>0.6</v>
      </c>
      <c r="J9" s="245">
        <f>배점기준!$E$32*MAX(H9,I9)*E9</f>
        <v>0.6</v>
      </c>
      <c r="K9" s="194"/>
    </row>
    <row r="10" spans="1:11" s="117" customFormat="1" ht="39.950000000000003" customHeight="1">
      <c r="A10" s="384" t="s">
        <v>146</v>
      </c>
      <c r="B10" s="183">
        <v>8</v>
      </c>
      <c r="C10" s="183">
        <v>834</v>
      </c>
      <c r="D10" s="142" t="s">
        <v>557</v>
      </c>
      <c r="E10" s="216">
        <v>1</v>
      </c>
      <c r="F10" s="191">
        <v>168</v>
      </c>
      <c r="G10" s="191">
        <v>1</v>
      </c>
      <c r="H10" s="192">
        <f t="shared" si="2"/>
        <v>0</v>
      </c>
      <c r="I10" s="193">
        <f t="shared" si="3"/>
        <v>0.6</v>
      </c>
      <c r="J10" s="245">
        <f>배점기준!$E$32*MAX(H10,I10)*E10</f>
        <v>0.6</v>
      </c>
      <c r="K10" s="194"/>
    </row>
    <row r="11" spans="1:11" ht="39.950000000000003" customHeight="1">
      <c r="A11" s="673" t="s">
        <v>166</v>
      </c>
      <c r="B11" s="674"/>
      <c r="C11" s="674"/>
      <c r="D11" s="674"/>
      <c r="E11" s="674"/>
      <c r="F11" s="674"/>
      <c r="G11" s="674"/>
      <c r="H11" s="674"/>
      <c r="I11" s="675"/>
      <c r="J11" s="195">
        <f>SUM(J3:J10)</f>
        <v>5.6999999999999993</v>
      </c>
      <c r="K11" s="194"/>
    </row>
    <row r="12" spans="1:11" ht="39.950000000000003" customHeight="1">
      <c r="A12" s="276" t="s">
        <v>139</v>
      </c>
      <c r="B12" s="183">
        <v>1</v>
      </c>
      <c r="C12" s="183"/>
      <c r="D12" s="175" t="s">
        <v>168</v>
      </c>
      <c r="E12" s="190"/>
      <c r="F12" s="191"/>
      <c r="G12" s="191"/>
      <c r="H12" s="243">
        <f>IF(F12&gt;=2000,1,IF(F12&gt;=1800,0.9,IF(F12&gt;=1600,0.8,IF(F12&gt;=1400,0.7,IF(F12&gt;=1200,0.6,0)))))</f>
        <v>0</v>
      </c>
      <c r="I12" s="244">
        <f>IF(G12&gt;=5,1,IF(G12&gt;=4,0.9,IF(G12&gt;=3,0.8,IF(G12&gt;=2,0.7,IF(G12&gt;=1,0.6,0)))))</f>
        <v>0</v>
      </c>
      <c r="J12" s="278">
        <f>배점기준!$F$32*MAX(H12,I12)*E12</f>
        <v>0</v>
      </c>
      <c r="K12" s="194"/>
    </row>
    <row r="13" spans="1:11" ht="39.950000000000003" customHeight="1">
      <c r="A13" s="676" t="s">
        <v>174</v>
      </c>
      <c r="B13" s="677"/>
      <c r="C13" s="677"/>
      <c r="D13" s="677"/>
      <c r="E13" s="677"/>
      <c r="F13" s="677"/>
      <c r="G13" s="677"/>
      <c r="H13" s="677"/>
      <c r="I13" s="677"/>
      <c r="J13" s="195">
        <f>SUM(J12:J12)</f>
        <v>0</v>
      </c>
      <c r="K13" s="194"/>
    </row>
    <row r="14" spans="1:11" ht="39.950000000000003" customHeight="1">
      <c r="A14" s="226" t="s">
        <v>171</v>
      </c>
      <c r="B14" s="175"/>
      <c r="C14" s="175"/>
      <c r="D14" s="175" t="s">
        <v>168</v>
      </c>
      <c r="E14" s="190"/>
      <c r="F14" s="191"/>
      <c r="G14" s="191"/>
      <c r="H14" s="192"/>
      <c r="I14" s="193"/>
      <c r="J14" s="196"/>
      <c r="K14" s="194"/>
    </row>
    <row r="15" spans="1:11" ht="39.950000000000003" customHeight="1" thickBot="1">
      <c r="A15" s="678" t="s">
        <v>175</v>
      </c>
      <c r="B15" s="679"/>
      <c r="C15" s="679"/>
      <c r="D15" s="679"/>
      <c r="E15" s="679"/>
      <c r="F15" s="679"/>
      <c r="G15" s="679"/>
      <c r="H15" s="679"/>
      <c r="I15" s="679"/>
      <c r="J15" s="197">
        <f>SUM(J14:J14)</f>
        <v>0</v>
      </c>
      <c r="K15" s="198"/>
    </row>
    <row r="16" spans="1:11" ht="15" customHeight="1">
      <c r="A16" s="219"/>
      <c r="B16" s="219"/>
      <c r="C16" s="219"/>
      <c r="D16" s="220"/>
      <c r="E16" s="220"/>
      <c r="F16" s="220"/>
      <c r="G16" s="220"/>
      <c r="H16" s="221"/>
      <c r="I16" s="221"/>
      <c r="J16" s="221"/>
      <c r="K16" s="219"/>
    </row>
  </sheetData>
  <mergeCells count="3">
    <mergeCell ref="A11:I11"/>
    <mergeCell ref="A13:I13"/>
    <mergeCell ref="A15:I15"/>
  </mergeCells>
  <phoneticPr fontId="4" type="noConversion"/>
  <pageMargins left="0.74803149606299213" right="0.74803149606299213" top="0.94488188976377963" bottom="0.78740157480314965" header="0.51181102362204722" footer="0.51181102362204722"/>
  <pageSetup paperSize="9" scale="91" orientation="landscape" r:id="rId1"/>
  <headerFooter alignWithMargins="0"/>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10"/>
  </sheetPr>
  <dimension ref="A1:T13"/>
  <sheetViews>
    <sheetView view="pageBreakPreview" zoomScale="85" zoomScaleNormal="100" zoomScaleSheetLayoutView="85" workbookViewId="0">
      <selection activeCell="G9" sqref="G9:G13"/>
    </sheetView>
  </sheetViews>
  <sheetFormatPr defaultColWidth="8.88671875" defaultRowHeight="15.95" customHeight="1"/>
  <cols>
    <col min="1" max="1" width="2.77734375" style="17" customWidth="1"/>
    <col min="2" max="6" width="11.77734375" style="17" customWidth="1"/>
    <col min="7" max="7" width="11.77734375" style="37" customWidth="1"/>
    <col min="8" max="8" width="11.77734375" style="27" customWidth="1"/>
    <col min="9" max="10" width="11.77734375" style="17" customWidth="1"/>
    <col min="11" max="11" width="11.77734375" style="41" customWidth="1"/>
    <col min="12" max="12" width="11.77734375" style="17" customWidth="1"/>
    <col min="13" max="13" width="11.77734375" style="1" customWidth="1"/>
    <col min="14" max="15" width="11.77734375" style="12" customWidth="1"/>
    <col min="16" max="16" width="9" style="12" bestFit="1" customWidth="1"/>
    <col min="17" max="18" width="7.77734375" style="12" customWidth="1"/>
    <col min="19" max="19" width="8.88671875" style="1"/>
    <col min="20" max="20" width="3.33203125" style="1" customWidth="1"/>
    <col min="21" max="23" width="11.88671875" style="1" customWidth="1"/>
    <col min="24" max="16384" width="8.88671875" style="1"/>
  </cols>
  <sheetData>
    <row r="1" spans="2:20" s="6" customFormat="1" ht="30" customHeight="1">
      <c r="B1" s="620" t="s">
        <v>690</v>
      </c>
      <c r="C1" s="620"/>
      <c r="D1" s="620"/>
      <c r="E1" s="409"/>
      <c r="F1" s="409"/>
      <c r="G1" s="409"/>
      <c r="O1" s="11"/>
      <c r="P1" s="11"/>
      <c r="Q1" s="11"/>
      <c r="R1" s="11"/>
      <c r="S1" s="11"/>
    </row>
    <row r="2" spans="2:20" ht="9.9499999999999993" customHeight="1">
      <c r="H2" s="6"/>
      <c r="I2" s="6"/>
      <c r="J2" s="6"/>
      <c r="K2" s="6"/>
      <c r="L2" s="6"/>
      <c r="M2" s="6"/>
    </row>
    <row r="3" spans="2:20" ht="33.75" customHeight="1">
      <c r="B3" s="648" t="s">
        <v>665</v>
      </c>
      <c r="C3" s="649"/>
      <c r="D3" s="649"/>
      <c r="E3" s="650"/>
      <c r="F3" s="394" t="s">
        <v>664</v>
      </c>
      <c r="G3" s="394" t="s">
        <v>23</v>
      </c>
      <c r="H3" s="18"/>
      <c r="I3" s="6"/>
      <c r="J3" s="6"/>
      <c r="K3" s="6"/>
      <c r="L3" s="6"/>
      <c r="M3" s="6"/>
      <c r="N3" s="6"/>
      <c r="O3" s="1"/>
      <c r="S3" s="12"/>
      <c r="T3" s="12"/>
    </row>
    <row r="4" spans="2:20" ht="39.950000000000003" customHeight="1">
      <c r="B4" s="645" t="s">
        <v>691</v>
      </c>
      <c r="C4" s="646"/>
      <c r="D4" s="646"/>
      <c r="E4" s="647"/>
      <c r="F4" s="410" t="s">
        <v>666</v>
      </c>
      <c r="G4" s="411">
        <f>배점기준!E41</f>
        <v>25</v>
      </c>
      <c r="H4" s="18"/>
      <c r="I4" s="6"/>
      <c r="J4" s="6"/>
      <c r="K4" s="6"/>
      <c r="L4" s="6"/>
      <c r="M4" s="6"/>
      <c r="N4" s="6"/>
      <c r="O4" s="1"/>
      <c r="S4" s="12"/>
      <c r="T4" s="12"/>
    </row>
    <row r="5" spans="2:20" ht="30" customHeight="1"/>
    <row r="6" spans="2:20" s="6" customFormat="1" ht="30" customHeight="1">
      <c r="B6" s="620" t="s">
        <v>692</v>
      </c>
      <c r="C6" s="620"/>
      <c r="D6" s="620"/>
      <c r="E6" s="409"/>
      <c r="F6" s="409"/>
      <c r="G6" s="409"/>
      <c r="O6" s="11"/>
      <c r="P6" s="11"/>
      <c r="Q6" s="11"/>
      <c r="R6" s="11"/>
      <c r="S6" s="11"/>
    </row>
    <row r="7" spans="2:20" ht="9.9499999999999993" customHeight="1"/>
    <row r="8" spans="2:20" ht="39.950000000000003" customHeight="1">
      <c r="B8" s="648" t="s">
        <v>22</v>
      </c>
      <c r="C8" s="650"/>
      <c r="D8" s="393" t="s">
        <v>693</v>
      </c>
      <c r="E8" s="393" t="s">
        <v>28</v>
      </c>
      <c r="F8" s="393" t="s">
        <v>34</v>
      </c>
      <c r="G8" s="393" t="s">
        <v>23</v>
      </c>
      <c r="H8" s="17"/>
      <c r="I8" s="1"/>
      <c r="J8" s="12"/>
      <c r="K8" s="12"/>
      <c r="L8" s="12"/>
      <c r="M8" s="12"/>
      <c r="O8" s="1"/>
      <c r="P8" s="1"/>
      <c r="Q8" s="1"/>
      <c r="R8" s="1"/>
    </row>
    <row r="9" spans="2:20" ht="39.950000000000003" customHeight="1">
      <c r="B9" s="634" t="str">
        <f>참여업체!C6</f>
        <v>주관사</v>
      </c>
      <c r="C9" s="635"/>
      <c r="D9" s="255">
        <f>용역평가결과!J3</f>
        <v>94.795000000000002</v>
      </c>
      <c r="E9" s="255">
        <f>IF(AVERAGE(D9)&gt;=배점기준!$E$42,배점기준!$E$43,IF(AVERAGE(D9)&gt;=배점기준!$F$42,배점기준!$F$43,IF(AVERAGE(D9)&gt;=배점기준!$G$42,배점기준!$G$43,IF(AVERAGE(D9)&gt;=배점기준!$H$42,배점기준!$H$43,배점기준!$G$43))))</f>
        <v>1.8</v>
      </c>
      <c r="F9" s="162">
        <f>참여업체!C7</f>
        <v>0.35</v>
      </c>
      <c r="G9" s="680">
        <f>ROUND(SUMPRODUCT(E9:E13,F9:F13),4)</f>
        <v>1.8759999999999999</v>
      </c>
      <c r="H9" s="17"/>
      <c r="I9" s="1"/>
      <c r="J9" s="12"/>
      <c r="K9" s="12"/>
      <c r="L9" s="12"/>
      <c r="M9" s="12"/>
      <c r="O9" s="1"/>
      <c r="P9" s="1"/>
      <c r="Q9" s="1"/>
      <c r="R9" s="1"/>
    </row>
    <row r="10" spans="2:20" ht="39.950000000000003" customHeight="1">
      <c r="B10" s="634" t="str">
        <f>참여업체!D6</f>
        <v>부관사1</v>
      </c>
      <c r="C10" s="635"/>
      <c r="D10" s="255">
        <f>용역평가결과!J9</f>
        <v>95.182500000000005</v>
      </c>
      <c r="E10" s="255">
        <f>IF(AVERAGE(D10)&gt;=배점기준!$E$42,배점기준!$E$43,IF(AVERAGE(D10)&gt;=배점기준!$F$42,배점기준!$F$43,IF(AVERAGE(D10)&gt;=배점기준!$G$42,배점기준!$G$43,IF(AVERAGE(D10)&gt;=배점기준!$H$42,배점기준!$H$43,배점기준!$G$43))))</f>
        <v>2</v>
      </c>
      <c r="F10" s="162">
        <f>참여업체!D7</f>
        <v>0.25</v>
      </c>
      <c r="G10" s="681"/>
      <c r="H10" s="17"/>
      <c r="I10" s="1"/>
      <c r="J10" s="12"/>
      <c r="K10" s="12"/>
      <c r="L10" s="12"/>
      <c r="M10" s="12"/>
      <c r="O10" s="1"/>
      <c r="P10" s="1"/>
      <c r="Q10" s="1"/>
      <c r="R10" s="1"/>
    </row>
    <row r="11" spans="2:20" ht="39.950000000000003" customHeight="1">
      <c r="B11" s="634" t="str">
        <f>참여업체!E6</f>
        <v>부관사2</v>
      </c>
      <c r="C11" s="635"/>
      <c r="D11" s="255">
        <f>용역평가결과!J13</f>
        <v>93.630002339680985</v>
      </c>
      <c r="E11" s="255">
        <f>IF(AVERAGE(D11)&gt;=배점기준!$E$42,배점기준!$E$43,IF(AVERAGE(D11)&gt;=배점기준!$F$42,배점기준!$F$43,IF(AVERAGE(D11)&gt;=배점기준!$G$42,배점기준!$G$43,IF(AVERAGE(D11)&gt;=배점기준!$H$42,배점기준!$H$43,배점기준!$G$43))))</f>
        <v>1.8</v>
      </c>
      <c r="F11" s="162">
        <f>참여업체!E7</f>
        <v>0.14000000000000001</v>
      </c>
      <c r="G11" s="681"/>
      <c r="H11" s="17"/>
      <c r="I11" s="1"/>
      <c r="J11" s="12"/>
      <c r="K11" s="12"/>
      <c r="L11" s="12"/>
      <c r="M11" s="12"/>
      <c r="O11" s="1"/>
      <c r="P11" s="1"/>
      <c r="Q11" s="1"/>
      <c r="R11" s="1"/>
    </row>
    <row r="12" spans="2:20" ht="39.950000000000003" customHeight="1">
      <c r="B12" s="634" t="str">
        <f>참여업체!F6</f>
        <v>부관사3</v>
      </c>
      <c r="C12" s="635"/>
      <c r="D12" s="255">
        <f>용역평가결과!J16</f>
        <v>96.068333333333342</v>
      </c>
      <c r="E12" s="255">
        <f>IF(AVERAGE(D12)&gt;=배점기준!$E$42,배점기준!$E$43,IF(AVERAGE(D12)&gt;=배점기준!$F$42,배점기준!$F$43,IF(AVERAGE(D12)&gt;=배점기준!$G$42,배점기준!$G$43,IF(AVERAGE(D12)&gt;=배점기준!$H$42,배점기준!$H$43,배점기준!$G$43))))</f>
        <v>2</v>
      </c>
      <c r="F12" s="162">
        <f>참여업체!F7</f>
        <v>0.13</v>
      </c>
      <c r="G12" s="681"/>
      <c r="H12" s="17"/>
      <c r="I12" s="1"/>
      <c r="J12" s="12"/>
      <c r="K12" s="12"/>
      <c r="L12" s="12"/>
      <c r="M12" s="12"/>
      <c r="O12" s="1"/>
      <c r="P12" s="1"/>
      <c r="Q12" s="1"/>
      <c r="R12" s="1"/>
    </row>
    <row r="13" spans="2:20" ht="39.950000000000003" customHeight="1">
      <c r="B13" s="683" t="str">
        <f>참여업체!G6</f>
        <v>부관사4</v>
      </c>
      <c r="C13" s="684"/>
      <c r="D13" s="255">
        <f>용역평가결과!J22</f>
        <v>94.436666666666667</v>
      </c>
      <c r="E13" s="255">
        <f>IF(AVERAGE(D13)&gt;=배점기준!$E$42,배점기준!$E$43,IF(AVERAGE(D13)&gt;=배점기준!$F$42,배점기준!$F$43,IF(AVERAGE(D13)&gt;=배점기준!$G$42,배점기준!$G$43,IF(AVERAGE(D13)&gt;=배점기준!$H$42,배점기준!$H$43,배점기준!$G$43))))</f>
        <v>1.8</v>
      </c>
      <c r="F13" s="162">
        <f>참여업체!G7</f>
        <v>0.13</v>
      </c>
      <c r="G13" s="682"/>
      <c r="H13" s="17"/>
      <c r="I13" s="1"/>
      <c r="J13" s="12"/>
      <c r="K13" s="12"/>
      <c r="L13" s="12"/>
      <c r="M13" s="12"/>
      <c r="O13" s="1"/>
      <c r="P13" s="1"/>
      <c r="Q13" s="1"/>
      <c r="R13" s="1"/>
    </row>
  </sheetData>
  <protectedRanges>
    <protectedRange password="CF2F" sqref="F4" name="범위1"/>
  </protectedRanges>
  <mergeCells count="11">
    <mergeCell ref="G9:G13"/>
    <mergeCell ref="B13:C13"/>
    <mergeCell ref="B12:C12"/>
    <mergeCell ref="B11:C11"/>
    <mergeCell ref="B10:C10"/>
    <mergeCell ref="B1:D1"/>
    <mergeCell ref="B6:D6"/>
    <mergeCell ref="B9:C9"/>
    <mergeCell ref="B8:C8"/>
    <mergeCell ref="B4:E4"/>
    <mergeCell ref="B3:E3"/>
  </mergeCells>
  <phoneticPr fontId="4" type="noConversion"/>
  <dataValidations disablePrompts="1" count="1">
    <dataValidation type="list" allowBlank="1" showInputMessage="1" showErrorMessage="1" sqref="F4">
      <formula1>"제출,미제출"</formula1>
    </dataValidation>
  </dataValidations>
  <pageMargins left="0.74803149606299213" right="0.70866141732283472" top="1.0236220472440944" bottom="0.98425196850393704" header="0.51181102362204722" footer="0.51181102362204722"/>
  <pageSetup paperSize="9"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pageSetUpPr fitToPage="1"/>
  </sheetPr>
  <dimension ref="A1:Q43"/>
  <sheetViews>
    <sheetView view="pageBreakPreview" zoomScale="80" zoomScaleNormal="100" zoomScaleSheetLayoutView="80" workbookViewId="0">
      <selection activeCell="A3" sqref="A3"/>
    </sheetView>
  </sheetViews>
  <sheetFormatPr defaultColWidth="8.88671875" defaultRowHeight="13.5"/>
  <cols>
    <col min="1" max="1" width="3.77734375" style="1" customWidth="1"/>
    <col min="2" max="2" width="13.109375" style="1" customWidth="1"/>
    <col min="3" max="4" width="20.88671875" style="1" customWidth="1"/>
    <col min="5" max="5" width="22.5546875" style="1" customWidth="1"/>
    <col min="6" max="6" width="20.88671875" style="1" customWidth="1"/>
    <col min="7" max="7" width="20.77734375" style="1" customWidth="1"/>
    <col min="8" max="8" width="10.77734375" style="1" customWidth="1"/>
    <col min="9" max="9" width="3.77734375" style="1" customWidth="1"/>
    <col min="10" max="10" width="8.88671875" style="1"/>
    <col min="11" max="11" width="11.5546875" style="1" customWidth="1"/>
    <col min="12" max="16384" width="8.88671875" style="1"/>
  </cols>
  <sheetData>
    <row r="1" spans="1:9" ht="12" customHeight="1" thickBot="1"/>
    <row r="2" spans="1:9" ht="47.25" customHeight="1" thickBot="1">
      <c r="B2" s="571" t="s">
        <v>829</v>
      </c>
      <c r="C2" s="572"/>
      <c r="D2" s="572"/>
      <c r="E2" s="572"/>
      <c r="F2" s="572"/>
      <c r="G2" s="572"/>
      <c r="H2" s="573"/>
    </row>
    <row r="3" spans="1:9" s="2" customFormat="1" ht="27" customHeight="1">
      <c r="B3" s="16"/>
      <c r="C3" s="16"/>
      <c r="D3" s="16"/>
      <c r="E3" s="16"/>
      <c r="F3" s="16"/>
      <c r="G3" s="16"/>
      <c r="H3" s="16"/>
    </row>
    <row r="4" spans="1:9" ht="36" customHeight="1">
      <c r="B4" s="120" t="s">
        <v>841</v>
      </c>
      <c r="C4" s="120"/>
      <c r="D4" s="120"/>
      <c r="E4" s="120"/>
      <c r="F4" s="120"/>
      <c r="G4" s="120"/>
      <c r="H4" s="120"/>
    </row>
    <row r="5" spans="1:9" ht="9" customHeight="1">
      <c r="B5" s="121"/>
      <c r="C5" s="121"/>
      <c r="D5" s="121"/>
      <c r="E5" s="121"/>
      <c r="F5" s="121"/>
      <c r="G5" s="121"/>
      <c r="H5" s="121"/>
    </row>
    <row r="6" spans="1:9" ht="120" customHeight="1">
      <c r="B6" s="122" t="s">
        <v>22</v>
      </c>
      <c r="C6" s="246" t="s">
        <v>683</v>
      </c>
      <c r="D6" s="246" t="s">
        <v>684</v>
      </c>
      <c r="E6" s="246" t="s">
        <v>685</v>
      </c>
      <c r="F6" s="246" t="s">
        <v>686</v>
      </c>
      <c r="G6" s="246" t="s">
        <v>687</v>
      </c>
      <c r="H6" s="122" t="s">
        <v>82</v>
      </c>
    </row>
    <row r="7" spans="1:9" ht="120" customHeight="1">
      <c r="B7" s="122" t="s">
        <v>34</v>
      </c>
      <c r="C7" s="247">
        <v>0.35</v>
      </c>
      <c r="D7" s="247">
        <v>0.25</v>
      </c>
      <c r="E7" s="248">
        <v>0.14000000000000001</v>
      </c>
      <c r="F7" s="247">
        <v>0.13</v>
      </c>
      <c r="G7" s="247">
        <v>0.13</v>
      </c>
      <c r="H7" s="123"/>
    </row>
    <row r="8" spans="1:9" s="136" customFormat="1" ht="19.5" customHeight="1">
      <c r="A8" s="135"/>
      <c r="B8" s="406" t="s">
        <v>651</v>
      </c>
      <c r="C8" s="405"/>
      <c r="D8" s="405"/>
      <c r="E8" s="405"/>
      <c r="F8" s="405"/>
      <c r="G8" s="405"/>
      <c r="H8" s="405"/>
      <c r="I8" s="115"/>
    </row>
    <row r="9" spans="1:9" ht="13.5" customHeight="1">
      <c r="B9" s="3"/>
      <c r="C9" s="3"/>
      <c r="D9" s="3"/>
      <c r="E9" s="3"/>
      <c r="F9" s="3"/>
      <c r="G9" s="3"/>
    </row>
    <row r="10" spans="1:9" ht="13.5" customHeight="1">
      <c r="B10" s="3"/>
      <c r="C10" s="3"/>
      <c r="D10" s="3"/>
      <c r="E10" s="3"/>
      <c r="F10" s="3"/>
      <c r="G10" s="3"/>
    </row>
    <row r="11" spans="1:9" ht="13.5" customHeight="1">
      <c r="B11" s="3"/>
      <c r="C11" s="3"/>
      <c r="D11" s="3"/>
      <c r="E11" s="3"/>
      <c r="F11" s="3"/>
      <c r="G11" s="3"/>
    </row>
    <row r="12" spans="1:9" ht="13.5" customHeight="1">
      <c r="B12" s="3"/>
      <c r="C12" s="3"/>
      <c r="D12" s="3"/>
      <c r="E12" s="3"/>
      <c r="F12" s="3"/>
      <c r="G12" s="3"/>
    </row>
    <row r="13" spans="1:9" ht="13.5" customHeight="1">
      <c r="B13" s="3"/>
      <c r="C13" s="3"/>
      <c r="D13" s="3"/>
      <c r="E13" s="3"/>
      <c r="F13" s="3"/>
      <c r="G13" s="3"/>
    </row>
    <row r="14" spans="1:9" ht="13.5" customHeight="1">
      <c r="B14" s="3"/>
      <c r="C14" s="3"/>
      <c r="D14" s="3"/>
      <c r="E14" s="3"/>
      <c r="F14" s="3"/>
      <c r="G14" s="3"/>
    </row>
    <row r="15" spans="1:9" ht="13.5" customHeight="1">
      <c r="B15" s="3"/>
      <c r="C15" s="3"/>
      <c r="D15" s="3"/>
      <c r="E15" s="3"/>
      <c r="F15" s="3"/>
      <c r="G15" s="3"/>
    </row>
    <row r="16" spans="1:9" ht="13.5" customHeight="1">
      <c r="B16" s="3"/>
      <c r="C16" s="3"/>
      <c r="D16" s="3"/>
      <c r="E16" s="3"/>
      <c r="F16" s="3"/>
      <c r="G16" s="3"/>
    </row>
    <row r="17" spans="2:17" ht="13.5" customHeight="1">
      <c r="B17" s="3"/>
      <c r="C17" s="3"/>
      <c r="D17" s="3"/>
      <c r="E17" s="3"/>
      <c r="F17" s="3"/>
      <c r="G17" s="3"/>
    </row>
    <row r="18" spans="2:17" ht="13.5" customHeight="1">
      <c r="B18" s="3"/>
      <c r="C18" s="3"/>
      <c r="D18" s="3"/>
      <c r="E18" s="3"/>
      <c r="F18" s="3"/>
      <c r="G18" s="3"/>
    </row>
    <row r="19" spans="2:17" ht="13.5" customHeight="1">
      <c r="B19" s="3"/>
      <c r="C19" s="3"/>
      <c r="D19" s="3"/>
      <c r="E19" s="3"/>
      <c r="F19" s="3"/>
      <c r="G19" s="3"/>
    </row>
    <row r="20" spans="2:17" ht="13.5" customHeight="1">
      <c r="B20" s="3"/>
      <c r="C20" s="3"/>
      <c r="D20" s="3"/>
      <c r="E20" s="3"/>
      <c r="F20" s="3"/>
      <c r="G20" s="3"/>
    </row>
    <row r="21" spans="2:17" ht="13.5" customHeight="1">
      <c r="B21" s="3"/>
      <c r="C21" s="3"/>
      <c r="D21" s="3"/>
      <c r="E21" s="3"/>
      <c r="F21" s="3"/>
      <c r="G21" s="3"/>
    </row>
    <row r="22" spans="2:17" ht="13.5" customHeight="1">
      <c r="B22" s="3"/>
      <c r="C22" s="3"/>
      <c r="D22" s="3"/>
      <c r="E22" s="3"/>
      <c r="F22" s="3"/>
      <c r="G22" s="3"/>
    </row>
    <row r="23" spans="2:17" ht="13.5" customHeight="1">
      <c r="B23" s="3"/>
      <c r="C23" s="3"/>
      <c r="D23" s="3"/>
      <c r="E23" s="3"/>
      <c r="F23" s="3"/>
      <c r="G23" s="3"/>
      <c r="Q23" s="149"/>
    </row>
    <row r="24" spans="2:17" ht="13.5" customHeight="1">
      <c r="B24" s="3"/>
      <c r="C24" s="3"/>
      <c r="D24" s="3"/>
      <c r="E24" s="3"/>
      <c r="F24" s="3"/>
      <c r="G24" s="3"/>
    </row>
    <row r="25" spans="2:17" ht="13.5" customHeight="1">
      <c r="B25" s="3"/>
      <c r="C25" s="3"/>
      <c r="D25" s="3"/>
      <c r="E25" s="3"/>
      <c r="F25" s="3"/>
      <c r="G25" s="3"/>
    </row>
    <row r="26" spans="2:17" ht="13.5" customHeight="1">
      <c r="B26" s="3"/>
      <c r="C26" s="3"/>
      <c r="D26" s="3"/>
      <c r="E26" s="3"/>
      <c r="F26" s="3"/>
      <c r="G26" s="3"/>
    </row>
    <row r="27" spans="2:17" ht="13.5" customHeight="1">
      <c r="B27" s="3"/>
      <c r="C27" s="3"/>
      <c r="D27" s="3"/>
      <c r="E27" s="3"/>
      <c r="F27" s="3"/>
      <c r="G27" s="3"/>
    </row>
    <row r="28" spans="2:17" ht="13.5" customHeight="1">
      <c r="B28" s="3"/>
      <c r="C28" s="3"/>
      <c r="D28" s="3"/>
      <c r="E28" s="3"/>
      <c r="F28" s="3"/>
      <c r="G28" s="3"/>
    </row>
    <row r="29" spans="2:17" ht="13.5" customHeight="1">
      <c r="B29" s="3"/>
      <c r="C29" s="3"/>
      <c r="D29" s="3"/>
      <c r="E29" s="3"/>
      <c r="F29" s="3"/>
      <c r="G29" s="3"/>
    </row>
    <row r="30" spans="2:17" ht="13.5" customHeight="1">
      <c r="B30" s="3"/>
      <c r="C30" s="3"/>
      <c r="D30" s="3"/>
      <c r="E30" s="3"/>
      <c r="F30" s="3"/>
      <c r="G30" s="3"/>
    </row>
    <row r="31" spans="2:17" ht="13.5" customHeight="1">
      <c r="B31" s="3"/>
      <c r="C31" s="3"/>
      <c r="D31" s="3"/>
      <c r="E31" s="3"/>
      <c r="F31" s="3"/>
      <c r="G31" s="3"/>
    </row>
    <row r="32" spans="2:17" ht="13.5" customHeight="1">
      <c r="B32" s="3"/>
      <c r="C32" s="3"/>
      <c r="D32" s="3"/>
      <c r="E32" s="3"/>
      <c r="F32" s="3"/>
      <c r="G32" s="3"/>
    </row>
    <row r="33" spans="2:7" ht="13.5" customHeight="1">
      <c r="B33" s="3"/>
      <c r="C33" s="3"/>
      <c r="D33" s="3"/>
      <c r="E33" s="3"/>
      <c r="F33" s="3"/>
      <c r="G33" s="3"/>
    </row>
    <row r="34" spans="2:7" ht="13.5" customHeight="1">
      <c r="B34" s="3"/>
      <c r="C34" s="3"/>
      <c r="D34" s="3"/>
      <c r="E34" s="3"/>
      <c r="F34" s="3"/>
      <c r="G34" s="3"/>
    </row>
    <row r="35" spans="2:7" ht="13.5" customHeight="1">
      <c r="B35" s="3"/>
      <c r="C35" s="3"/>
      <c r="D35" s="3"/>
      <c r="E35" s="3"/>
      <c r="F35" s="3"/>
      <c r="G35" s="3"/>
    </row>
    <row r="36" spans="2:7" ht="13.5" customHeight="1">
      <c r="B36" s="3"/>
      <c r="C36" s="3"/>
      <c r="D36" s="3"/>
      <c r="E36" s="3"/>
      <c r="F36" s="3"/>
      <c r="G36" s="3"/>
    </row>
    <row r="37" spans="2:7" ht="13.5" customHeight="1">
      <c r="B37" s="3"/>
      <c r="C37" s="3"/>
      <c r="D37" s="3"/>
      <c r="E37" s="3"/>
      <c r="F37" s="3"/>
      <c r="G37" s="3"/>
    </row>
    <row r="38" spans="2:7" ht="13.5" customHeight="1">
      <c r="B38" s="3"/>
      <c r="C38" s="3"/>
      <c r="D38" s="3"/>
      <c r="E38" s="3"/>
      <c r="F38" s="3"/>
      <c r="G38" s="3"/>
    </row>
    <row r="39" spans="2:7" ht="13.5" customHeight="1">
      <c r="B39" s="3"/>
      <c r="C39" s="3"/>
      <c r="D39" s="3"/>
      <c r="E39" s="3"/>
      <c r="F39" s="3"/>
      <c r="G39" s="3"/>
    </row>
    <row r="40" spans="2:7" ht="13.5" customHeight="1">
      <c r="B40" s="3"/>
      <c r="C40" s="3"/>
      <c r="D40" s="3"/>
      <c r="E40" s="3"/>
      <c r="F40" s="3"/>
      <c r="G40" s="3"/>
    </row>
    <row r="41" spans="2:7" ht="13.5" customHeight="1">
      <c r="B41" s="3"/>
      <c r="C41" s="3"/>
      <c r="D41" s="3"/>
      <c r="E41" s="3"/>
      <c r="F41" s="3"/>
      <c r="G41" s="3"/>
    </row>
    <row r="42" spans="2:7" ht="13.5" customHeight="1">
      <c r="B42" s="3"/>
      <c r="C42" s="3"/>
      <c r="D42" s="3"/>
      <c r="E42" s="3"/>
      <c r="F42" s="3"/>
      <c r="G42" s="3"/>
    </row>
    <row r="43" spans="2:7" ht="13.5" customHeight="1"/>
  </sheetData>
  <mergeCells count="1">
    <mergeCell ref="B2:H2"/>
  </mergeCells>
  <phoneticPr fontId="4" type="noConversion"/>
  <printOptions horizontalCentered="1"/>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99"/>
  </sheetPr>
  <dimension ref="A1:Q24"/>
  <sheetViews>
    <sheetView view="pageBreakPreview" zoomScale="85" zoomScaleNormal="100" zoomScaleSheetLayoutView="85" workbookViewId="0">
      <selection activeCell="J22" sqref="J22:J24"/>
    </sheetView>
  </sheetViews>
  <sheetFormatPr defaultColWidth="8.88671875" defaultRowHeight="15.95" customHeight="1"/>
  <cols>
    <col min="1" max="1" width="2.77734375" style="17" customWidth="1"/>
    <col min="2" max="2" width="11.77734375" style="17" customWidth="1"/>
    <col min="3" max="5" width="20.77734375" style="17" customWidth="1"/>
    <col min="6" max="6" width="13.77734375" style="17" customWidth="1"/>
    <col min="7" max="7" width="13.77734375" style="37" customWidth="1"/>
    <col min="8" max="8" width="13.77734375" style="27" customWidth="1"/>
    <col min="9" max="9" width="13.77734375" style="17" customWidth="1"/>
    <col min="10" max="10" width="11.77734375" style="17" customWidth="1"/>
    <col min="11" max="12" width="11.77734375" style="12" customWidth="1"/>
    <col min="13" max="13" width="9" style="12" bestFit="1" customWidth="1"/>
    <col min="14" max="15" width="7.77734375" style="12" customWidth="1"/>
    <col min="16" max="16" width="8.88671875" style="1"/>
    <col min="17" max="17" width="3.33203125" style="1" customWidth="1"/>
    <col min="18" max="20" width="11.88671875" style="1" customWidth="1"/>
    <col min="21" max="16384" width="8.88671875" style="1"/>
  </cols>
  <sheetData>
    <row r="1" spans="2:17" ht="39.950000000000003" customHeight="1" thickBot="1">
      <c r="B1" s="417" t="s">
        <v>696</v>
      </c>
    </row>
    <row r="2" spans="2:17" ht="39.950000000000003" customHeight="1" thickBot="1">
      <c r="B2" s="545" t="s">
        <v>22</v>
      </c>
      <c r="C2" s="685" t="s">
        <v>202</v>
      </c>
      <c r="D2" s="686"/>
      <c r="E2" s="687"/>
      <c r="F2" s="127" t="s">
        <v>119</v>
      </c>
      <c r="G2" s="127" t="s">
        <v>120</v>
      </c>
      <c r="H2" s="127" t="s">
        <v>505</v>
      </c>
      <c r="I2" s="127" t="s">
        <v>28</v>
      </c>
      <c r="J2" s="546" t="s">
        <v>693</v>
      </c>
      <c r="K2" s="17"/>
      <c r="L2" s="1"/>
      <c r="P2" s="12"/>
      <c r="Q2" s="12"/>
    </row>
    <row r="3" spans="2:17" ht="39.950000000000003" customHeight="1">
      <c r="B3" s="688" t="str">
        <f>참여업체!C6</f>
        <v>주관사</v>
      </c>
      <c r="C3" s="691" t="s">
        <v>265</v>
      </c>
      <c r="D3" s="692"/>
      <c r="E3" s="693"/>
      <c r="F3" s="547">
        <v>42802</v>
      </c>
      <c r="G3" s="547">
        <v>44541</v>
      </c>
      <c r="H3" s="547">
        <v>44575</v>
      </c>
      <c r="I3" s="548">
        <v>95.47</v>
      </c>
      <c r="J3" s="709">
        <f>AVERAGE(I3:I8)</f>
        <v>94.795000000000002</v>
      </c>
      <c r="K3" s="17"/>
      <c r="L3" s="1"/>
      <c r="P3" s="12"/>
      <c r="Q3" s="12"/>
    </row>
    <row r="4" spans="2:17" ht="39.950000000000003" customHeight="1">
      <c r="B4" s="689"/>
      <c r="C4" s="694" t="s">
        <v>266</v>
      </c>
      <c r="D4" s="695"/>
      <c r="E4" s="696"/>
      <c r="F4" s="418">
        <v>43350</v>
      </c>
      <c r="G4" s="418">
        <v>44445</v>
      </c>
      <c r="H4" s="418">
        <v>44540</v>
      </c>
      <c r="I4" s="419">
        <v>93.03</v>
      </c>
      <c r="J4" s="710"/>
      <c r="K4" s="17"/>
      <c r="L4" s="1"/>
      <c r="P4" s="12"/>
      <c r="Q4" s="12"/>
    </row>
    <row r="5" spans="2:17" ht="39.950000000000003" customHeight="1">
      <c r="B5" s="689"/>
      <c r="C5" s="694" t="s">
        <v>267</v>
      </c>
      <c r="D5" s="695"/>
      <c r="E5" s="696"/>
      <c r="F5" s="418">
        <v>42923</v>
      </c>
      <c r="G5" s="418">
        <v>44196</v>
      </c>
      <c r="H5" s="418">
        <v>44540</v>
      </c>
      <c r="I5" s="419">
        <v>93.62</v>
      </c>
      <c r="J5" s="710"/>
      <c r="K5" s="17"/>
      <c r="L5" s="1"/>
      <c r="P5" s="12"/>
      <c r="Q5" s="12"/>
    </row>
    <row r="6" spans="2:17" ht="39.950000000000003" customHeight="1">
      <c r="B6" s="689"/>
      <c r="C6" s="694" t="s">
        <v>268</v>
      </c>
      <c r="D6" s="695"/>
      <c r="E6" s="696"/>
      <c r="F6" s="418">
        <v>43668</v>
      </c>
      <c r="G6" s="418">
        <v>44763</v>
      </c>
      <c r="H6" s="418">
        <v>44552</v>
      </c>
      <c r="I6" s="419">
        <v>93.44</v>
      </c>
      <c r="J6" s="710"/>
      <c r="K6" s="17"/>
      <c r="L6" s="1"/>
      <c r="P6" s="12"/>
      <c r="Q6" s="12"/>
    </row>
    <row r="7" spans="2:17" ht="39.950000000000003" customHeight="1">
      <c r="B7" s="689"/>
      <c r="C7" s="694" t="s">
        <v>269</v>
      </c>
      <c r="D7" s="695"/>
      <c r="E7" s="696"/>
      <c r="F7" s="418">
        <v>41766</v>
      </c>
      <c r="G7" s="418">
        <v>44196</v>
      </c>
      <c r="H7" s="418">
        <v>44449</v>
      </c>
      <c r="I7" s="419">
        <v>96.87</v>
      </c>
      <c r="J7" s="710"/>
      <c r="K7" s="17"/>
      <c r="L7" s="1"/>
      <c r="P7" s="12"/>
      <c r="Q7" s="12"/>
    </row>
    <row r="8" spans="2:17" ht="39.950000000000003" customHeight="1" thickBot="1">
      <c r="B8" s="690"/>
      <c r="C8" s="697" t="s">
        <v>270</v>
      </c>
      <c r="D8" s="698"/>
      <c r="E8" s="699"/>
      <c r="F8" s="543">
        <v>41750</v>
      </c>
      <c r="G8" s="543">
        <v>44377</v>
      </c>
      <c r="H8" s="543">
        <v>44376</v>
      </c>
      <c r="I8" s="544">
        <v>96.34</v>
      </c>
      <c r="J8" s="711"/>
      <c r="K8" s="1"/>
      <c r="L8" s="1"/>
      <c r="M8" s="1"/>
      <c r="N8" s="1"/>
      <c r="O8" s="1"/>
    </row>
    <row r="9" spans="2:17" ht="39.950000000000003" customHeight="1">
      <c r="B9" s="688" t="str">
        <f>참여업체!D6</f>
        <v>부관사1</v>
      </c>
      <c r="C9" s="691" t="s">
        <v>412</v>
      </c>
      <c r="D9" s="692"/>
      <c r="E9" s="693"/>
      <c r="F9" s="547">
        <v>43433</v>
      </c>
      <c r="G9" s="547">
        <v>45624</v>
      </c>
      <c r="H9" s="547">
        <v>44838</v>
      </c>
      <c r="I9" s="548">
        <v>93.06</v>
      </c>
      <c r="J9" s="709">
        <f>AVERAGE(I9:I12)</f>
        <v>95.182500000000005</v>
      </c>
      <c r="K9" s="17"/>
      <c r="L9" s="1"/>
      <c r="P9" s="12"/>
      <c r="Q9" s="12"/>
    </row>
    <row r="10" spans="2:17" ht="39.950000000000003" customHeight="1">
      <c r="B10" s="689"/>
      <c r="C10" s="694" t="s">
        <v>368</v>
      </c>
      <c r="D10" s="695"/>
      <c r="E10" s="696"/>
      <c r="F10" s="418">
        <v>43350</v>
      </c>
      <c r="G10" s="418">
        <v>45657</v>
      </c>
      <c r="H10" s="418">
        <v>44708</v>
      </c>
      <c r="I10" s="419">
        <v>97.31</v>
      </c>
      <c r="J10" s="710"/>
      <c r="K10" s="17"/>
      <c r="L10" s="1"/>
      <c r="P10" s="12"/>
      <c r="Q10" s="12"/>
    </row>
    <row r="11" spans="2:17" ht="39.950000000000003" customHeight="1">
      <c r="B11" s="689"/>
      <c r="C11" s="694" t="s">
        <v>413</v>
      </c>
      <c r="D11" s="695"/>
      <c r="E11" s="696"/>
      <c r="F11" s="418">
        <v>42802</v>
      </c>
      <c r="G11" s="418">
        <v>44530</v>
      </c>
      <c r="H11" s="418">
        <v>44575</v>
      </c>
      <c r="I11" s="419">
        <v>92.43</v>
      </c>
      <c r="J11" s="710"/>
      <c r="K11" s="17"/>
      <c r="L11" s="1"/>
      <c r="P11" s="12"/>
      <c r="Q11" s="12"/>
    </row>
    <row r="12" spans="2:17" ht="39.950000000000003" customHeight="1" thickBot="1">
      <c r="B12" s="690"/>
      <c r="C12" s="697" t="s">
        <v>396</v>
      </c>
      <c r="D12" s="698"/>
      <c r="E12" s="699"/>
      <c r="F12" s="543">
        <v>38903</v>
      </c>
      <c r="G12" s="543">
        <v>44135</v>
      </c>
      <c r="H12" s="543">
        <v>44273</v>
      </c>
      <c r="I12" s="544">
        <v>97.93</v>
      </c>
      <c r="J12" s="711"/>
      <c r="K12" s="17"/>
      <c r="L12" s="1"/>
      <c r="P12" s="12"/>
      <c r="Q12" s="12"/>
    </row>
    <row r="13" spans="2:17" ht="39.950000000000003" customHeight="1">
      <c r="B13" s="688" t="str">
        <f>참여업체!E6</f>
        <v>부관사2</v>
      </c>
      <c r="C13" s="712" t="s">
        <v>365</v>
      </c>
      <c r="D13" s="713"/>
      <c r="E13" s="714"/>
      <c r="F13" s="549" t="s">
        <v>498</v>
      </c>
      <c r="G13" s="549" t="s">
        <v>499</v>
      </c>
      <c r="H13" s="547">
        <v>44834</v>
      </c>
      <c r="I13" s="548">
        <v>96.050003051757813</v>
      </c>
      <c r="J13" s="709">
        <f>AVERAGE(I13:I15)</f>
        <v>93.630002339680985</v>
      </c>
      <c r="K13" s="17"/>
      <c r="L13" s="1"/>
      <c r="P13" s="12"/>
      <c r="Q13" s="12"/>
    </row>
    <row r="14" spans="2:17" ht="39.950000000000003" customHeight="1">
      <c r="B14" s="689"/>
      <c r="C14" s="715" t="s">
        <v>413</v>
      </c>
      <c r="D14" s="716"/>
      <c r="E14" s="717"/>
      <c r="F14" s="420" t="s">
        <v>496</v>
      </c>
      <c r="G14" s="420" t="s">
        <v>497</v>
      </c>
      <c r="H14" s="418">
        <v>44575</v>
      </c>
      <c r="I14" s="419">
        <v>92.430000305175781</v>
      </c>
      <c r="J14" s="710"/>
      <c r="K14" s="17"/>
      <c r="L14" s="1"/>
      <c r="P14" s="12"/>
      <c r="Q14" s="12"/>
    </row>
    <row r="15" spans="2:17" ht="39.950000000000003" customHeight="1" thickBot="1">
      <c r="B15" s="690"/>
      <c r="C15" s="718" t="s">
        <v>493</v>
      </c>
      <c r="D15" s="719"/>
      <c r="E15" s="720"/>
      <c r="F15" s="550" t="s">
        <v>494</v>
      </c>
      <c r="G15" s="550" t="s">
        <v>495</v>
      </c>
      <c r="H15" s="543">
        <v>43951</v>
      </c>
      <c r="I15" s="544">
        <v>92.410003662109375</v>
      </c>
      <c r="J15" s="711"/>
      <c r="K15" s="17"/>
      <c r="L15" s="1"/>
      <c r="P15" s="12"/>
      <c r="Q15" s="12"/>
    </row>
    <row r="16" spans="2:17" ht="39.950000000000003" customHeight="1">
      <c r="B16" s="688" t="str">
        <f>참여업체!F6</f>
        <v>부관사3</v>
      </c>
      <c r="C16" s="706" t="s">
        <v>365</v>
      </c>
      <c r="D16" s="707"/>
      <c r="E16" s="708"/>
      <c r="F16" s="547">
        <v>43482</v>
      </c>
      <c r="G16" s="547">
        <v>45673</v>
      </c>
      <c r="H16" s="547">
        <v>44834</v>
      </c>
      <c r="I16" s="548">
        <v>96.05</v>
      </c>
      <c r="J16" s="709">
        <f>AVERAGE(I16:I21)</f>
        <v>96.068333333333342</v>
      </c>
      <c r="K16" s="17"/>
      <c r="L16" s="1"/>
      <c r="P16" s="12"/>
      <c r="Q16" s="12"/>
    </row>
    <row r="17" spans="2:17" ht="39.950000000000003" customHeight="1">
      <c r="B17" s="689"/>
      <c r="C17" s="700" t="s">
        <v>366</v>
      </c>
      <c r="D17" s="701"/>
      <c r="E17" s="702"/>
      <c r="F17" s="418">
        <v>42878</v>
      </c>
      <c r="G17" s="418">
        <v>45657</v>
      </c>
      <c r="H17" s="418">
        <v>44820</v>
      </c>
      <c r="I17" s="419">
        <v>94.29</v>
      </c>
      <c r="J17" s="710"/>
      <c r="K17" s="17"/>
      <c r="L17" s="1"/>
      <c r="P17" s="12"/>
      <c r="Q17" s="12"/>
    </row>
    <row r="18" spans="2:17" ht="39.950000000000003" customHeight="1">
      <c r="B18" s="689"/>
      <c r="C18" s="700" t="s">
        <v>367</v>
      </c>
      <c r="D18" s="701"/>
      <c r="E18" s="702"/>
      <c r="F18" s="418">
        <v>43560</v>
      </c>
      <c r="G18" s="418">
        <v>45169</v>
      </c>
      <c r="H18" s="418">
        <v>44707</v>
      </c>
      <c r="I18" s="419">
        <v>96.08</v>
      </c>
      <c r="J18" s="710"/>
      <c r="K18" s="17"/>
      <c r="L18" s="1"/>
      <c r="P18" s="12"/>
      <c r="Q18" s="12"/>
    </row>
    <row r="19" spans="2:17" ht="39.950000000000003" customHeight="1">
      <c r="B19" s="689"/>
      <c r="C19" s="700" t="s">
        <v>368</v>
      </c>
      <c r="D19" s="701"/>
      <c r="E19" s="702"/>
      <c r="F19" s="418">
        <v>43350</v>
      </c>
      <c r="G19" s="418">
        <v>45657</v>
      </c>
      <c r="H19" s="418">
        <v>44708</v>
      </c>
      <c r="I19" s="419">
        <v>97.31</v>
      </c>
      <c r="J19" s="710"/>
      <c r="K19" s="17"/>
      <c r="L19" s="1"/>
      <c r="P19" s="12"/>
      <c r="Q19" s="12"/>
    </row>
    <row r="20" spans="2:17" ht="39.950000000000003" customHeight="1">
      <c r="B20" s="689"/>
      <c r="C20" s="700" t="s">
        <v>369</v>
      </c>
      <c r="D20" s="701"/>
      <c r="E20" s="702"/>
      <c r="F20" s="418">
        <v>43753</v>
      </c>
      <c r="G20" s="418">
        <v>44377</v>
      </c>
      <c r="H20" s="418">
        <v>44566</v>
      </c>
      <c r="I20" s="419">
        <v>95.81</v>
      </c>
      <c r="J20" s="710"/>
      <c r="K20" s="17"/>
      <c r="L20" s="1"/>
      <c r="P20" s="12"/>
      <c r="Q20" s="12"/>
    </row>
    <row r="21" spans="2:17" ht="39.950000000000003" customHeight="1" thickBot="1">
      <c r="B21" s="690"/>
      <c r="C21" s="703" t="s">
        <v>275</v>
      </c>
      <c r="D21" s="704"/>
      <c r="E21" s="705"/>
      <c r="F21" s="543">
        <v>41766</v>
      </c>
      <c r="G21" s="543">
        <v>44196</v>
      </c>
      <c r="H21" s="543">
        <v>44449</v>
      </c>
      <c r="I21" s="544">
        <v>96.87</v>
      </c>
      <c r="J21" s="711"/>
      <c r="K21" s="17"/>
      <c r="L21" s="1"/>
      <c r="P21" s="12"/>
      <c r="Q21" s="12"/>
    </row>
    <row r="22" spans="2:17" ht="39.950000000000003" customHeight="1">
      <c r="B22" s="688" t="str">
        <f>참여업체!G6</f>
        <v>부관사4</v>
      </c>
      <c r="C22" s="706" t="s">
        <v>643</v>
      </c>
      <c r="D22" s="707"/>
      <c r="E22" s="708"/>
      <c r="F22" s="547">
        <v>43433</v>
      </c>
      <c r="G22" s="547">
        <v>45624</v>
      </c>
      <c r="H22" s="547">
        <v>44838</v>
      </c>
      <c r="I22" s="548">
        <v>93.06</v>
      </c>
      <c r="J22" s="709">
        <f>AVERAGE(I22:I24)</f>
        <v>94.436666666666667</v>
      </c>
      <c r="K22" s="17"/>
      <c r="L22" s="1"/>
      <c r="P22" s="12"/>
      <c r="Q22" s="12"/>
    </row>
    <row r="23" spans="2:17" ht="39.950000000000003" customHeight="1">
      <c r="B23" s="689"/>
      <c r="C23" s="700" t="s">
        <v>558</v>
      </c>
      <c r="D23" s="701"/>
      <c r="E23" s="702"/>
      <c r="F23" s="418" t="s">
        <v>559</v>
      </c>
      <c r="G23" s="418" t="s">
        <v>560</v>
      </c>
      <c r="H23" s="418">
        <v>44708</v>
      </c>
      <c r="I23" s="419">
        <v>97.30999755859375</v>
      </c>
      <c r="J23" s="710"/>
      <c r="K23" s="17"/>
      <c r="L23" s="1"/>
      <c r="P23" s="12"/>
      <c r="Q23" s="12"/>
    </row>
    <row r="24" spans="2:17" ht="39.950000000000003" customHeight="1" thickBot="1">
      <c r="B24" s="690"/>
      <c r="C24" s="703" t="s">
        <v>414</v>
      </c>
      <c r="D24" s="704"/>
      <c r="E24" s="705"/>
      <c r="F24" s="543" t="s">
        <v>561</v>
      </c>
      <c r="G24" s="543" t="s">
        <v>562</v>
      </c>
      <c r="H24" s="543">
        <v>43830</v>
      </c>
      <c r="I24" s="544">
        <v>92.94000244140625</v>
      </c>
      <c r="J24" s="711"/>
      <c r="K24" s="17"/>
      <c r="L24" s="1"/>
      <c r="P24" s="12"/>
      <c r="Q24" s="12"/>
    </row>
  </sheetData>
  <mergeCells count="33">
    <mergeCell ref="B22:B24"/>
    <mergeCell ref="C22:E22"/>
    <mergeCell ref="C23:E23"/>
    <mergeCell ref="C24:E24"/>
    <mergeCell ref="J3:J8"/>
    <mergeCell ref="J22:J24"/>
    <mergeCell ref="J16:J21"/>
    <mergeCell ref="J13:J15"/>
    <mergeCell ref="J9:J12"/>
    <mergeCell ref="B13:B15"/>
    <mergeCell ref="C13:E13"/>
    <mergeCell ref="C14:E14"/>
    <mergeCell ref="C15:E15"/>
    <mergeCell ref="B16:B21"/>
    <mergeCell ref="C16:E16"/>
    <mergeCell ref="C17:E17"/>
    <mergeCell ref="C18:E18"/>
    <mergeCell ref="C19:E19"/>
    <mergeCell ref="C20:E20"/>
    <mergeCell ref="C21:E21"/>
    <mergeCell ref="B9:B12"/>
    <mergeCell ref="C9:E9"/>
    <mergeCell ref="C10:E10"/>
    <mergeCell ref="C11:E11"/>
    <mergeCell ref="C12:E12"/>
    <mergeCell ref="C2:E2"/>
    <mergeCell ref="B3:B8"/>
    <mergeCell ref="C3:E3"/>
    <mergeCell ref="C4:E4"/>
    <mergeCell ref="C5:E5"/>
    <mergeCell ref="C6:E6"/>
    <mergeCell ref="C7:E7"/>
    <mergeCell ref="C8:E8"/>
  </mergeCells>
  <phoneticPr fontId="4" type="noConversion"/>
  <pageMargins left="0.74803149606299213" right="0.70866141732283472" top="1.0236220472440944" bottom="0.98425196850393704" header="0.51181102362204722" footer="0.51181102362204722"/>
  <pageSetup paperSize="9"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10"/>
    <pageSetUpPr fitToPage="1"/>
  </sheetPr>
  <dimension ref="A1:V21"/>
  <sheetViews>
    <sheetView view="pageBreakPreview" zoomScale="85" zoomScaleNormal="100" zoomScaleSheetLayoutView="85" workbookViewId="0">
      <selection activeCell="B3" sqref="B3:C3"/>
    </sheetView>
  </sheetViews>
  <sheetFormatPr defaultColWidth="8.88671875" defaultRowHeight="15.95" customHeight="1"/>
  <cols>
    <col min="1" max="1" width="2.77734375" style="17" customWidth="1"/>
    <col min="2" max="4" width="11.77734375" style="17" customWidth="1"/>
    <col min="5" max="5" width="11.77734375" style="36" customWidth="1"/>
    <col min="6" max="7" width="11.77734375" style="37" customWidth="1"/>
    <col min="8" max="8" width="11.77734375" style="17" customWidth="1"/>
    <col min="9" max="12" width="11.77734375" style="1" customWidth="1"/>
    <col min="13" max="13" width="11.109375" style="1" customWidth="1"/>
    <col min="14" max="16384" width="8.88671875" style="1"/>
  </cols>
  <sheetData>
    <row r="1" spans="1:14" s="7" customFormat="1" ht="32.25" customHeight="1">
      <c r="A1" s="31"/>
      <c r="B1" s="620" t="s">
        <v>697</v>
      </c>
      <c r="C1" s="620"/>
      <c r="D1" s="620"/>
      <c r="E1" s="32"/>
      <c r="F1" s="33"/>
      <c r="G1" s="33"/>
      <c r="H1" s="30"/>
    </row>
    <row r="2" spans="1:14" s="5" customFormat="1" ht="9.9499999999999993" customHeight="1" thickBot="1">
      <c r="A2" s="34"/>
      <c r="B2" s="24"/>
      <c r="C2" s="24"/>
      <c r="D2" s="24"/>
      <c r="E2" s="35"/>
      <c r="F2" s="25"/>
      <c r="G2" s="25"/>
      <c r="H2" s="24"/>
    </row>
    <row r="3" spans="1:14" s="3" customFormat="1" ht="39.950000000000003" customHeight="1" thickBot="1">
      <c r="A3" s="18"/>
      <c r="B3" s="755" t="s">
        <v>81</v>
      </c>
      <c r="C3" s="687"/>
      <c r="D3" s="685" t="s">
        <v>22</v>
      </c>
      <c r="E3" s="687"/>
      <c r="F3" s="127" t="s">
        <v>31</v>
      </c>
      <c r="G3" s="128" t="s">
        <v>34</v>
      </c>
      <c r="H3" s="735" t="s">
        <v>37</v>
      </c>
      <c r="I3" s="736"/>
      <c r="J3" s="421" t="s">
        <v>23</v>
      </c>
    </row>
    <row r="4" spans="1:14" s="3" customFormat="1" ht="39.950000000000003" customHeight="1">
      <c r="A4" s="18"/>
      <c r="B4" s="751" t="s">
        <v>699</v>
      </c>
      <c r="C4" s="752"/>
      <c r="D4" s="758" t="str">
        <f>참여업체!C6</f>
        <v>주관사</v>
      </c>
      <c r="E4" s="759"/>
      <c r="F4" s="422">
        <f>'유사(주관사)'!M29</f>
        <v>10.332499999999998</v>
      </c>
      <c r="G4" s="423">
        <f>참여업체!$C$7</f>
        <v>0.35</v>
      </c>
      <c r="H4" s="737">
        <f>(F4*G4)+(F5*G5)+(F6*G6)+(F7*G7)+(F8*G8)</f>
        <v>8.9116750000000007</v>
      </c>
      <c r="I4" s="738"/>
      <c r="J4" s="730">
        <f>IF(H4&gt;=배점기준!$E$44,배점기준!$E$45,IF(H4&gt;=배점기준!$F$44,배점기준!$F$45,IF(H4&gt;=배점기준!$G$44,배점기준!$G$45,배점기준!$H$45)))</f>
        <v>7</v>
      </c>
    </row>
    <row r="5" spans="1:14" s="3" customFormat="1" ht="39.950000000000003" customHeight="1">
      <c r="A5" s="18"/>
      <c r="B5" s="747"/>
      <c r="C5" s="748"/>
      <c r="D5" s="731" t="str">
        <f>참여업체!D6</f>
        <v>부관사1</v>
      </c>
      <c r="E5" s="732"/>
      <c r="F5" s="163">
        <f>'유사(부관사1)'!M33</f>
        <v>9.9940000000000015</v>
      </c>
      <c r="G5" s="229">
        <f>참여업체!$D$7</f>
        <v>0.25</v>
      </c>
      <c r="H5" s="739"/>
      <c r="I5" s="740"/>
      <c r="J5" s="722"/>
    </row>
    <row r="6" spans="1:14" s="3" customFormat="1" ht="39.950000000000003" customHeight="1">
      <c r="A6" s="18"/>
      <c r="B6" s="747"/>
      <c r="C6" s="748"/>
      <c r="D6" s="731" t="str">
        <f>참여업체!E6</f>
        <v>부관사2</v>
      </c>
      <c r="E6" s="732"/>
      <c r="F6" s="163">
        <f>'유사(부관사2)'!M14</f>
        <v>3.5599999999999992</v>
      </c>
      <c r="G6" s="229">
        <f>참여업체!$E$7</f>
        <v>0.14000000000000001</v>
      </c>
      <c r="H6" s="739"/>
      <c r="I6" s="740"/>
      <c r="J6" s="722"/>
    </row>
    <row r="7" spans="1:14" s="3" customFormat="1" ht="39.950000000000003" customHeight="1">
      <c r="A7" s="18"/>
      <c r="B7" s="747"/>
      <c r="C7" s="748"/>
      <c r="D7" s="731" t="str">
        <f>참여업체!F6</f>
        <v>부관사3</v>
      </c>
      <c r="E7" s="732"/>
      <c r="F7" s="168">
        <f>'유사(부관사3)'!M20</f>
        <v>6.8389999999999995</v>
      </c>
      <c r="G7" s="230">
        <f>참여업체!$F$7</f>
        <v>0.13</v>
      </c>
      <c r="H7" s="739"/>
      <c r="I7" s="740"/>
      <c r="J7" s="722"/>
    </row>
    <row r="8" spans="1:14" s="3" customFormat="1" ht="39.950000000000003" customHeight="1">
      <c r="A8" s="18"/>
      <c r="B8" s="753"/>
      <c r="C8" s="754"/>
      <c r="D8" s="756" t="str">
        <f>참여업체!G6</f>
        <v>부관사4</v>
      </c>
      <c r="E8" s="757"/>
      <c r="F8" s="163">
        <f>'유사(부관사4)'!M33</f>
        <v>10.840999999999999</v>
      </c>
      <c r="G8" s="229">
        <f>참여업체!$G$7</f>
        <v>0.13</v>
      </c>
      <c r="H8" s="739"/>
      <c r="I8" s="740"/>
      <c r="J8" s="722"/>
    </row>
    <row r="9" spans="1:14" ht="39.950000000000003" customHeight="1">
      <c r="B9" s="745" t="s">
        <v>700</v>
      </c>
      <c r="C9" s="746"/>
      <c r="D9" s="733" t="str">
        <f>D4</f>
        <v>주관사</v>
      </c>
      <c r="E9" s="734"/>
      <c r="F9" s="158">
        <f>'유사(주관사)'!K29</f>
        <v>17480.862999999998</v>
      </c>
      <c r="G9" s="228">
        <f>참여업체!$C$7</f>
        <v>0.35</v>
      </c>
      <c r="H9" s="724">
        <f>(F9*G9)+(F10*G10)+(F11*G11)+(F12*G12)+(F13*G13)</f>
        <v>15424.50315</v>
      </c>
      <c r="I9" s="727">
        <f>H9/(배점기준!B5/1000)</f>
        <v>2.8282587724686499</v>
      </c>
      <c r="J9" s="721">
        <f>(IF(I9&gt;=배점기준!D48,배점기준!D49,IF(I9&gt;=배점기준!E48,배점기준!E49,IF(I9&gt;=배점기준!F48,배점기준!F49,IF(I9&gt;=배점기준!G48,배점기준!G49,IF(I9&gt;=배점기준!H48,배점기준!H49,배점기준!I49))))))</f>
        <v>7</v>
      </c>
      <c r="L9" s="141"/>
    </row>
    <row r="10" spans="1:14" ht="39.950000000000003" customHeight="1">
      <c r="B10" s="747"/>
      <c r="C10" s="748"/>
      <c r="D10" s="731" t="str">
        <f>참여업체!D6</f>
        <v>부관사1</v>
      </c>
      <c r="E10" s="732"/>
      <c r="F10" s="169">
        <f>'유사(부관사1)'!K33</f>
        <v>20902.190000000002</v>
      </c>
      <c r="G10" s="229">
        <f>참여업체!$D$7</f>
        <v>0.25</v>
      </c>
      <c r="H10" s="725"/>
      <c r="I10" s="728"/>
      <c r="J10" s="722"/>
      <c r="L10" s="141"/>
    </row>
    <row r="11" spans="1:14" ht="39.950000000000003" customHeight="1">
      <c r="B11" s="747"/>
      <c r="C11" s="748"/>
      <c r="D11" s="731" t="str">
        <f>참여업체!E6</f>
        <v>부관사2</v>
      </c>
      <c r="E11" s="732"/>
      <c r="F11" s="169">
        <f>'유사(부관사2)'!K14</f>
        <v>6345.0800000000008</v>
      </c>
      <c r="G11" s="229">
        <f>참여업체!$E$7</f>
        <v>0.14000000000000001</v>
      </c>
      <c r="H11" s="725"/>
      <c r="I11" s="728"/>
      <c r="J11" s="722"/>
      <c r="L11" s="141"/>
    </row>
    <row r="12" spans="1:14" ht="39.950000000000003" customHeight="1">
      <c r="B12" s="747"/>
      <c r="C12" s="748"/>
      <c r="D12" s="762" t="str">
        <f>참여업체!F6</f>
        <v>부관사3</v>
      </c>
      <c r="E12" s="763"/>
      <c r="F12" s="164">
        <f>'유사(부관사3)'!K20</f>
        <v>9553.26</v>
      </c>
      <c r="G12" s="230">
        <f>참여업체!$F$7</f>
        <v>0.13</v>
      </c>
      <c r="H12" s="725"/>
      <c r="I12" s="728"/>
      <c r="J12" s="722"/>
      <c r="L12" s="141"/>
    </row>
    <row r="13" spans="1:14" ht="39.950000000000003" customHeight="1" thickBot="1">
      <c r="B13" s="749"/>
      <c r="C13" s="750"/>
      <c r="D13" s="760" t="str">
        <f>참여업체!G6</f>
        <v>부관사4</v>
      </c>
      <c r="E13" s="761"/>
      <c r="F13" s="424">
        <f>'유사(부관사4)'!K33</f>
        <v>15003.220000000001</v>
      </c>
      <c r="G13" s="425">
        <f>참여업체!$G$7</f>
        <v>0.13</v>
      </c>
      <c r="H13" s="726"/>
      <c r="I13" s="729"/>
      <c r="J13" s="723"/>
      <c r="L13" s="141"/>
      <c r="N13" s="141"/>
    </row>
    <row r="14" spans="1:14" ht="39.950000000000003" customHeight="1">
      <c r="B14" s="741" t="s">
        <v>698</v>
      </c>
      <c r="C14" s="742"/>
      <c r="D14" s="151" t="s">
        <v>701</v>
      </c>
      <c r="E14" s="152" t="s">
        <v>116</v>
      </c>
      <c r="F14" s="152" t="s">
        <v>138</v>
      </c>
      <c r="G14" s="153" t="s">
        <v>115</v>
      </c>
      <c r="I14" s="8"/>
      <c r="J14" s="8"/>
      <c r="K14" s="8"/>
      <c r="L14" s="8"/>
    </row>
    <row r="15" spans="1:14" ht="39.950000000000003" customHeight="1" thickBot="1">
      <c r="B15" s="743"/>
      <c r="C15" s="744"/>
      <c r="D15" s="138"/>
      <c r="E15" s="139"/>
      <c r="F15" s="139"/>
      <c r="G15" s="137">
        <v>0</v>
      </c>
      <c r="I15" s="8"/>
      <c r="J15" s="8"/>
      <c r="K15" s="8"/>
      <c r="L15" s="8"/>
    </row>
    <row r="16" spans="1:14" ht="15.95" customHeight="1">
      <c r="B16" s="38"/>
      <c r="C16" s="38"/>
      <c r="D16" s="38"/>
      <c r="E16" s="39"/>
      <c r="F16" s="40"/>
      <c r="G16" s="40"/>
      <c r="I16" s="8"/>
      <c r="J16" s="8"/>
      <c r="K16" s="8"/>
      <c r="L16" s="8"/>
    </row>
    <row r="17" spans="2:22" s="6" customFormat="1" ht="30" customHeight="1">
      <c r="B17" s="620" t="s">
        <v>780</v>
      </c>
      <c r="C17" s="620"/>
      <c r="D17" s="620"/>
      <c r="E17" s="409"/>
      <c r="F17" s="409"/>
      <c r="G17" s="409"/>
      <c r="O17" s="11"/>
      <c r="P17" s="11"/>
      <c r="Q17" s="11"/>
      <c r="R17" s="11"/>
      <c r="S17" s="11"/>
    </row>
    <row r="18" spans="2:22" ht="9.9499999999999993" customHeight="1">
      <c r="E18" s="17"/>
      <c r="F18" s="17"/>
      <c r="H18" s="6"/>
      <c r="I18" s="6"/>
      <c r="J18" s="6"/>
      <c r="K18" s="6"/>
      <c r="L18" s="6"/>
      <c r="M18" s="6"/>
      <c r="N18" s="12"/>
      <c r="O18" s="12"/>
      <c r="P18" s="12"/>
      <c r="Q18" s="12"/>
      <c r="R18" s="12"/>
    </row>
    <row r="19" spans="2:22" ht="33.75" customHeight="1">
      <c r="B19" s="648" t="s">
        <v>665</v>
      </c>
      <c r="C19" s="649"/>
      <c r="D19" s="649"/>
      <c r="E19" s="649"/>
      <c r="F19" s="649"/>
      <c r="G19" s="650"/>
      <c r="H19" s="394" t="s">
        <v>664</v>
      </c>
      <c r="I19" s="394" t="s">
        <v>23</v>
      </c>
      <c r="J19" s="18"/>
      <c r="K19" s="6"/>
      <c r="L19" s="6"/>
      <c r="M19" s="6"/>
      <c r="N19" s="6"/>
      <c r="O19" s="6"/>
      <c r="P19" s="6"/>
      <c r="R19" s="12"/>
      <c r="S19" s="12"/>
      <c r="T19" s="12"/>
      <c r="U19" s="12"/>
      <c r="V19" s="12"/>
    </row>
    <row r="20" spans="2:22" ht="39.950000000000003" customHeight="1">
      <c r="B20" s="645" t="s">
        <v>781</v>
      </c>
      <c r="C20" s="646"/>
      <c r="D20" s="646"/>
      <c r="E20" s="646"/>
      <c r="F20" s="646"/>
      <c r="G20" s="647"/>
      <c r="H20" s="410" t="s">
        <v>666</v>
      </c>
      <c r="I20" s="411">
        <f>IF(H20="제출",배점기준!E53,0)</f>
        <v>15</v>
      </c>
      <c r="J20" s="18"/>
      <c r="K20" s="6"/>
      <c r="L20" s="6"/>
      <c r="M20" s="6"/>
      <c r="N20" s="6"/>
      <c r="O20" s="6"/>
      <c r="P20" s="6"/>
      <c r="R20" s="12"/>
      <c r="S20" s="12"/>
      <c r="T20" s="12"/>
      <c r="U20" s="12"/>
      <c r="V20" s="12"/>
    </row>
    <row r="21" spans="2:22" ht="30" customHeight="1">
      <c r="E21" s="17"/>
      <c r="F21" s="17"/>
      <c r="H21" s="27"/>
      <c r="I21" s="17"/>
      <c r="J21" s="17"/>
      <c r="K21" s="41"/>
      <c r="L21" s="17"/>
      <c r="N21" s="12"/>
      <c r="O21" s="12"/>
      <c r="P21" s="12"/>
      <c r="Q21" s="12"/>
      <c r="R21" s="12"/>
    </row>
  </sheetData>
  <protectedRanges>
    <protectedRange password="CF2F" sqref="E14" name="범위2"/>
    <protectedRange password="CF2F" sqref="H20" name="범위1_1"/>
  </protectedRanges>
  <mergeCells count="25">
    <mergeCell ref="B1:D1"/>
    <mergeCell ref="B9:C13"/>
    <mergeCell ref="B4:C8"/>
    <mergeCell ref="B3:C3"/>
    <mergeCell ref="D8:E8"/>
    <mergeCell ref="D7:E7"/>
    <mergeCell ref="D6:E6"/>
    <mergeCell ref="D5:E5"/>
    <mergeCell ref="D4:E4"/>
    <mergeCell ref="D3:E3"/>
    <mergeCell ref="D13:E13"/>
    <mergeCell ref="D12:E12"/>
    <mergeCell ref="H3:I3"/>
    <mergeCell ref="H4:I8"/>
    <mergeCell ref="B14:C15"/>
    <mergeCell ref="B17:D17"/>
    <mergeCell ref="B20:G20"/>
    <mergeCell ref="B19:G19"/>
    <mergeCell ref="J9:J13"/>
    <mergeCell ref="H9:H13"/>
    <mergeCell ref="I9:I13"/>
    <mergeCell ref="J4:J8"/>
    <mergeCell ref="D11:E11"/>
    <mergeCell ref="D10:E10"/>
    <mergeCell ref="D9:E9"/>
  </mergeCells>
  <phoneticPr fontId="4" type="noConversion"/>
  <dataValidations count="1">
    <dataValidation type="list" allowBlank="1" showInputMessage="1" showErrorMessage="1" sqref="H20">
      <formula1>"제출,미제출"</formula1>
    </dataValidation>
  </dataValidations>
  <pageMargins left="0.75" right="0.75" top="1.1299999999999999" bottom="1" header="0.5" footer="0.5"/>
  <pageSetup paperSize="9" scale="6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FF99"/>
  </sheetPr>
  <dimension ref="A1:R39"/>
  <sheetViews>
    <sheetView view="pageBreakPreview" zoomScale="80" zoomScaleNormal="100" zoomScaleSheetLayoutView="80" workbookViewId="0">
      <pane ySplit="3" topLeftCell="A4" activePane="bottomLeft" state="frozen"/>
      <selection pane="bottomLeft" sqref="A1:B1"/>
    </sheetView>
  </sheetViews>
  <sheetFormatPr defaultColWidth="8.88671875" defaultRowHeight="12" customHeight="1"/>
  <cols>
    <col min="1" max="1" width="5" style="61" customWidth="1"/>
    <col min="2" max="2" width="26.6640625" style="69" customWidth="1"/>
    <col min="3" max="3" width="24.21875" style="69" customWidth="1"/>
    <col min="4" max="4" width="15.33203125" style="69" customWidth="1"/>
    <col min="5" max="6" width="12.21875" style="69" bestFit="1" customWidth="1"/>
    <col min="7" max="7" width="8.6640625" style="67" customWidth="1"/>
    <col min="8" max="8" width="11.33203125" style="65" customWidth="1"/>
    <col min="9" max="9" width="7.33203125" style="65" customWidth="1"/>
    <col min="10" max="10" width="8.6640625" style="65" customWidth="1"/>
    <col min="11" max="11" width="10.77734375" style="65" customWidth="1"/>
    <col min="12" max="12" width="8.6640625" style="65" bestFit="1" customWidth="1"/>
    <col min="13" max="13" width="8.6640625" style="64" bestFit="1" customWidth="1"/>
    <col min="14" max="14" width="6.109375" style="61" customWidth="1"/>
    <col min="15" max="15" width="1.44140625" style="61" customWidth="1"/>
    <col min="16" max="18" width="0" style="61" hidden="1" customWidth="1"/>
    <col min="19" max="16384" width="8.88671875" style="61"/>
  </cols>
  <sheetData>
    <row r="1" spans="1:18" s="101" customFormat="1" ht="30" customHeight="1" thickBot="1">
      <c r="A1" s="780" t="s">
        <v>156</v>
      </c>
      <c r="B1" s="780"/>
      <c r="C1" s="426" t="str">
        <f>'#4 유사용역 수행실적(7,8)'!D4</f>
        <v>주관사</v>
      </c>
      <c r="D1" s="98"/>
      <c r="E1" s="98"/>
      <c r="F1" s="98"/>
      <c r="G1" s="99"/>
      <c r="H1" s="100"/>
      <c r="I1" s="100"/>
      <c r="K1" s="100"/>
      <c r="L1" s="100"/>
      <c r="M1" s="102"/>
    </row>
    <row r="2" spans="1:18" s="90" customFormat="1" ht="28.5" customHeight="1">
      <c r="A2" s="781" t="s">
        <v>4</v>
      </c>
      <c r="B2" s="783" t="s">
        <v>5</v>
      </c>
      <c r="C2" s="785" t="s">
        <v>6</v>
      </c>
      <c r="D2" s="785" t="s">
        <v>7</v>
      </c>
      <c r="E2" s="778" t="s">
        <v>8</v>
      </c>
      <c r="F2" s="779"/>
      <c r="G2" s="772" t="s">
        <v>107</v>
      </c>
      <c r="H2" s="774" t="s">
        <v>12</v>
      </c>
      <c r="I2" s="776" t="s">
        <v>152</v>
      </c>
      <c r="J2" s="764" t="s">
        <v>20</v>
      </c>
      <c r="K2" s="764" t="s">
        <v>18</v>
      </c>
      <c r="L2" s="764" t="s">
        <v>150</v>
      </c>
      <c r="M2" s="764" t="s">
        <v>151</v>
      </c>
      <c r="N2" s="766" t="s">
        <v>9</v>
      </c>
    </row>
    <row r="3" spans="1:18" s="90" customFormat="1" ht="30.75" customHeight="1">
      <c r="A3" s="782"/>
      <c r="B3" s="784"/>
      <c r="C3" s="786"/>
      <c r="D3" s="786"/>
      <c r="E3" s="210" t="s">
        <v>11</v>
      </c>
      <c r="F3" s="210" t="s">
        <v>10</v>
      </c>
      <c r="G3" s="773"/>
      <c r="H3" s="775"/>
      <c r="I3" s="777"/>
      <c r="J3" s="765"/>
      <c r="K3" s="765"/>
      <c r="L3" s="765"/>
      <c r="M3" s="765"/>
      <c r="N3" s="767"/>
      <c r="P3" s="90" t="s">
        <v>148</v>
      </c>
      <c r="Q3" s="165" t="s">
        <v>148</v>
      </c>
    </row>
    <row r="4" spans="1:18" s="91" customFormat="1" ht="50.1" customHeight="1">
      <c r="A4" s="262">
        <v>1</v>
      </c>
      <c r="B4" s="287" t="s">
        <v>283</v>
      </c>
      <c r="C4" s="287" t="s">
        <v>284</v>
      </c>
      <c r="D4" s="288" t="s">
        <v>155</v>
      </c>
      <c r="E4" s="289">
        <v>39364</v>
      </c>
      <c r="F4" s="290">
        <v>44301</v>
      </c>
      <c r="G4" s="295">
        <v>966</v>
      </c>
      <c r="H4" s="365">
        <v>30</v>
      </c>
      <c r="I4" s="366">
        <v>0.4</v>
      </c>
      <c r="J4" s="306">
        <f>IF(G4-H4&lt;231,0,G4-H4)</f>
        <v>936</v>
      </c>
      <c r="K4" s="306">
        <f t="shared" ref="K4" si="0">J4*I4</f>
        <v>374.40000000000003</v>
      </c>
      <c r="L4" s="307">
        <f>(IF(J4&lt;배점기준!$E$46*100,0,IF(J4&lt;배점기준!$F$46*100,배점기준!$E$47,IF(J4&lt;배점기준!$G$46*100,배점기준!$F$47,배점기준!$G$47))))</f>
        <v>0.7</v>
      </c>
      <c r="M4" s="308">
        <f t="shared" ref="M4" si="1">I4*L4</f>
        <v>0.27999999999999997</v>
      </c>
      <c r="N4" s="222"/>
      <c r="P4" s="156"/>
      <c r="Q4" s="166" t="s">
        <v>157</v>
      </c>
      <c r="R4" s="91">
        <f>2547</f>
        <v>2547</v>
      </c>
    </row>
    <row r="5" spans="1:18" s="91" customFormat="1" ht="50.1" customHeight="1">
      <c r="A5" s="262">
        <v>2</v>
      </c>
      <c r="B5" s="287" t="s">
        <v>518</v>
      </c>
      <c r="C5" s="287" t="s">
        <v>520</v>
      </c>
      <c r="D5" s="288" t="s">
        <v>511</v>
      </c>
      <c r="E5" s="289">
        <v>39780</v>
      </c>
      <c r="F5" s="290">
        <v>44365</v>
      </c>
      <c r="G5" s="295">
        <v>8323</v>
      </c>
      <c r="H5" s="365">
        <v>4531</v>
      </c>
      <c r="I5" s="366">
        <v>0.3</v>
      </c>
      <c r="J5" s="306">
        <f>IF(G5-H5&lt;231,0,G5-H5)</f>
        <v>3792</v>
      </c>
      <c r="K5" s="306">
        <f t="shared" ref="K5" si="2">J5*I5</f>
        <v>1137.5999999999999</v>
      </c>
      <c r="L5" s="307">
        <f>(IF(J5&lt;배점기준!$E$46*100,0,IF(J5&lt;배점기준!$F$46*100,배점기준!$E$47,IF(J5&lt;배점기준!$G$46*100,배점기준!$F$47,배점기준!$G$47))))</f>
        <v>1.3</v>
      </c>
      <c r="M5" s="308">
        <f t="shared" ref="M5" si="3">I5*L5</f>
        <v>0.39</v>
      </c>
      <c r="N5" s="382"/>
      <c r="P5" s="156"/>
      <c r="Q5" s="166"/>
    </row>
    <row r="6" spans="1:18" s="91" customFormat="1" ht="50.1" customHeight="1">
      <c r="A6" s="262">
        <v>3</v>
      </c>
      <c r="B6" s="287" t="s">
        <v>260</v>
      </c>
      <c r="C6" s="287" t="s">
        <v>285</v>
      </c>
      <c r="D6" s="288" t="s">
        <v>155</v>
      </c>
      <c r="E6" s="289">
        <v>39832</v>
      </c>
      <c r="F6" s="290">
        <v>43834</v>
      </c>
      <c r="G6" s="295">
        <v>3962</v>
      </c>
      <c r="H6" s="365">
        <v>833</v>
      </c>
      <c r="I6" s="366">
        <v>0.3</v>
      </c>
      <c r="J6" s="306">
        <f t="shared" ref="J6:J25" si="4">IF(G6-H6&lt;231,0,G6-H6)</f>
        <v>3129</v>
      </c>
      <c r="K6" s="306">
        <f t="shared" ref="K6:K25" si="5">J6*I6</f>
        <v>938.69999999999993</v>
      </c>
      <c r="L6" s="307">
        <f>(IF(J6&lt;배점기준!$E$46*100,0,IF(J6&lt;배점기준!$F$46*100,배점기준!$E$47,IF(J6&lt;배점기준!$G$46*100,배점기준!$F$47,배점기준!$G$47))))</f>
        <v>1.3</v>
      </c>
      <c r="M6" s="308">
        <f t="shared" ref="M6:M28" si="6">I6*L6</f>
        <v>0.39</v>
      </c>
      <c r="N6" s="272"/>
      <c r="P6" s="156"/>
      <c r="Q6" s="166" t="s">
        <v>158</v>
      </c>
      <c r="R6" s="91">
        <f>317</f>
        <v>317</v>
      </c>
    </row>
    <row r="7" spans="1:18" s="91" customFormat="1" ht="50.1" customHeight="1">
      <c r="A7" s="262">
        <v>4</v>
      </c>
      <c r="B7" s="287" t="s">
        <v>286</v>
      </c>
      <c r="C7" s="287" t="s">
        <v>287</v>
      </c>
      <c r="D7" s="288" t="s">
        <v>155</v>
      </c>
      <c r="E7" s="289">
        <v>40170</v>
      </c>
      <c r="F7" s="290">
        <v>43496</v>
      </c>
      <c r="G7" s="295">
        <v>3794</v>
      </c>
      <c r="H7" s="365">
        <v>607</v>
      </c>
      <c r="I7" s="366">
        <v>0.3</v>
      </c>
      <c r="J7" s="306">
        <f t="shared" si="4"/>
        <v>3187</v>
      </c>
      <c r="K7" s="306">
        <f t="shared" si="5"/>
        <v>956.09999999999991</v>
      </c>
      <c r="L7" s="307">
        <f>(IF(J7&lt;배점기준!$E$46*100,0,IF(J7&lt;배점기준!$F$46*100,배점기준!$E$47,IF(J7&lt;배점기준!$G$46*100,배점기준!$F$47,배점기준!$G$47))))</f>
        <v>1.3</v>
      </c>
      <c r="M7" s="308">
        <f t="shared" si="6"/>
        <v>0.39</v>
      </c>
      <c r="N7" s="258"/>
      <c r="P7" s="156"/>
      <c r="Q7" s="166" t="s">
        <v>178</v>
      </c>
      <c r="R7" s="91">
        <f>317</f>
        <v>317</v>
      </c>
    </row>
    <row r="8" spans="1:18" s="91" customFormat="1" ht="50.1" customHeight="1">
      <c r="A8" s="262">
        <v>5</v>
      </c>
      <c r="B8" s="287" t="s">
        <v>288</v>
      </c>
      <c r="C8" s="287" t="s">
        <v>289</v>
      </c>
      <c r="D8" s="288" t="s">
        <v>290</v>
      </c>
      <c r="E8" s="290">
        <v>41374</v>
      </c>
      <c r="F8" s="290">
        <v>43090</v>
      </c>
      <c r="G8" s="295">
        <v>3153</v>
      </c>
      <c r="H8" s="365">
        <v>632</v>
      </c>
      <c r="I8" s="366">
        <v>0.5</v>
      </c>
      <c r="J8" s="306">
        <f t="shared" si="4"/>
        <v>2521</v>
      </c>
      <c r="K8" s="306">
        <f t="shared" si="5"/>
        <v>1260.5</v>
      </c>
      <c r="L8" s="307">
        <f>(IF(J8&lt;배점기준!$E$46*100,0,IF(J8&lt;배점기준!$F$46*100,배점기준!$E$47,IF(J8&lt;배점기준!$G$46*100,배점기준!$F$47,배점기준!$G$47))))</f>
        <v>1</v>
      </c>
      <c r="M8" s="308">
        <f t="shared" si="6"/>
        <v>0.5</v>
      </c>
      <c r="N8" s="258"/>
      <c r="P8" s="156"/>
      <c r="Q8" s="166" t="s">
        <v>159</v>
      </c>
      <c r="R8" s="91">
        <f>352+790+270+70</f>
        <v>1482</v>
      </c>
    </row>
    <row r="9" spans="1:18" s="91" customFormat="1" ht="50.1" customHeight="1">
      <c r="A9" s="262">
        <v>6</v>
      </c>
      <c r="B9" s="287" t="s">
        <v>291</v>
      </c>
      <c r="C9" s="287" t="s">
        <v>292</v>
      </c>
      <c r="D9" s="288" t="s">
        <v>290</v>
      </c>
      <c r="E9" s="290">
        <v>41971</v>
      </c>
      <c r="F9" s="290">
        <v>43085</v>
      </c>
      <c r="G9" s="295">
        <v>1314</v>
      </c>
      <c r="H9" s="365">
        <v>610</v>
      </c>
      <c r="I9" s="366">
        <v>0.85</v>
      </c>
      <c r="J9" s="306">
        <f t="shared" si="4"/>
        <v>704</v>
      </c>
      <c r="K9" s="306">
        <f t="shared" si="5"/>
        <v>598.4</v>
      </c>
      <c r="L9" s="307">
        <f>(IF(J9&lt;배점기준!$E$46*100,0,IF(J9&lt;배점기준!$F$46*100,배점기준!$E$47,IF(J9&lt;배점기준!$G$46*100,배점기준!$F$47,배점기준!$G$47))))</f>
        <v>0.7</v>
      </c>
      <c r="M9" s="308">
        <f t="shared" si="6"/>
        <v>0.59499999999999997</v>
      </c>
      <c r="N9" s="258"/>
      <c r="P9" s="156"/>
      <c r="Q9" s="166" t="s">
        <v>179</v>
      </c>
      <c r="R9" s="91">
        <f>293+309+86+37+385+241</f>
        <v>1351</v>
      </c>
    </row>
    <row r="10" spans="1:18" s="91" customFormat="1" ht="50.1" customHeight="1">
      <c r="A10" s="262">
        <v>7</v>
      </c>
      <c r="B10" s="287" t="s">
        <v>293</v>
      </c>
      <c r="C10" s="287" t="s">
        <v>294</v>
      </c>
      <c r="D10" s="288" t="s">
        <v>295</v>
      </c>
      <c r="E10" s="289">
        <v>42139</v>
      </c>
      <c r="F10" s="290">
        <v>43090</v>
      </c>
      <c r="G10" s="295">
        <v>1590</v>
      </c>
      <c r="H10" s="365">
        <v>0</v>
      </c>
      <c r="I10" s="366">
        <v>0.49</v>
      </c>
      <c r="J10" s="306">
        <f t="shared" si="4"/>
        <v>1590</v>
      </c>
      <c r="K10" s="306">
        <f t="shared" si="5"/>
        <v>779.1</v>
      </c>
      <c r="L10" s="307">
        <f>(IF(J10&lt;배점기준!$E$46*100,0,IF(J10&lt;배점기준!$F$46*100,배점기준!$E$47,IF(J10&lt;배점기준!$G$46*100,배점기준!$F$47,배점기준!$G$47))))</f>
        <v>1</v>
      </c>
      <c r="M10" s="308">
        <f t="shared" si="6"/>
        <v>0.49</v>
      </c>
      <c r="N10" s="258"/>
      <c r="P10" s="156"/>
      <c r="Q10" s="166" t="s">
        <v>163</v>
      </c>
      <c r="R10" s="91">
        <f>86+843+3497+120+120+39+64</f>
        <v>4769</v>
      </c>
    </row>
    <row r="11" spans="1:18" s="91" customFormat="1" ht="50.1" customHeight="1">
      <c r="A11" s="262">
        <v>8</v>
      </c>
      <c r="B11" s="287" t="s">
        <v>296</v>
      </c>
      <c r="C11" s="287" t="s">
        <v>297</v>
      </c>
      <c r="D11" s="288" t="s">
        <v>281</v>
      </c>
      <c r="E11" s="289">
        <v>42178</v>
      </c>
      <c r="F11" s="290">
        <v>43092</v>
      </c>
      <c r="G11" s="295">
        <v>530</v>
      </c>
      <c r="H11" s="365">
        <v>292</v>
      </c>
      <c r="I11" s="366">
        <v>0.65</v>
      </c>
      <c r="J11" s="306">
        <f t="shared" ref="J11:J12" si="7">IF(G11-H11&lt;231,0,G11-H11)</f>
        <v>238</v>
      </c>
      <c r="K11" s="306">
        <f t="shared" ref="K11:K12" si="8">J11*I11</f>
        <v>154.70000000000002</v>
      </c>
      <c r="L11" s="307">
        <f>(IF(J11&lt;배점기준!$E$46*100,0,IF(J11&lt;배점기준!$F$46*100,배점기준!$E$47,IF(J11&lt;배점기준!$G$46*100,배점기준!$F$47,배점기준!$G$47))))</f>
        <v>0.7</v>
      </c>
      <c r="M11" s="308">
        <f t="shared" ref="M11:M12" si="9">I11*L11</f>
        <v>0.45499999999999996</v>
      </c>
      <c r="N11" s="282"/>
      <c r="P11" s="156"/>
      <c r="Q11" s="166" t="s">
        <v>163</v>
      </c>
      <c r="R11" s="91">
        <f>86+843+3497+120+120+39+64</f>
        <v>4769</v>
      </c>
    </row>
    <row r="12" spans="1:18" s="91" customFormat="1" ht="50.1" customHeight="1">
      <c r="A12" s="262">
        <v>9</v>
      </c>
      <c r="B12" s="287" t="s">
        <v>298</v>
      </c>
      <c r="C12" s="287" t="s">
        <v>299</v>
      </c>
      <c r="D12" s="288" t="s">
        <v>300</v>
      </c>
      <c r="E12" s="289">
        <v>42228</v>
      </c>
      <c r="F12" s="290">
        <v>43453</v>
      </c>
      <c r="G12" s="295">
        <v>1335</v>
      </c>
      <c r="H12" s="365">
        <v>0</v>
      </c>
      <c r="I12" s="366">
        <v>0.49</v>
      </c>
      <c r="J12" s="306">
        <f t="shared" si="7"/>
        <v>1335</v>
      </c>
      <c r="K12" s="306">
        <f t="shared" si="8"/>
        <v>654.15</v>
      </c>
      <c r="L12" s="307">
        <f>(IF(J12&lt;배점기준!$E$46*100,0,IF(J12&lt;배점기준!$F$46*100,배점기준!$E$47,IF(J12&lt;배점기준!$G$46*100,배점기준!$F$47,배점기준!$G$47))))</f>
        <v>0.7</v>
      </c>
      <c r="M12" s="308">
        <f t="shared" si="9"/>
        <v>0.34299999999999997</v>
      </c>
      <c r="N12" s="282"/>
      <c r="P12" s="156"/>
      <c r="Q12" s="166" t="s">
        <v>163</v>
      </c>
      <c r="R12" s="91">
        <f>86+843+3497+120+120+39+64</f>
        <v>4769</v>
      </c>
    </row>
    <row r="13" spans="1:18" s="91" customFormat="1" ht="50.1" customHeight="1">
      <c r="A13" s="262">
        <v>10</v>
      </c>
      <c r="B13" s="287" t="s">
        <v>301</v>
      </c>
      <c r="C13" s="287" t="s">
        <v>302</v>
      </c>
      <c r="D13" s="288" t="s">
        <v>303</v>
      </c>
      <c r="E13" s="289">
        <v>42614</v>
      </c>
      <c r="F13" s="290">
        <v>43490</v>
      </c>
      <c r="G13" s="295">
        <v>829</v>
      </c>
      <c r="H13" s="365">
        <v>95</v>
      </c>
      <c r="I13" s="366">
        <v>0.7</v>
      </c>
      <c r="J13" s="306">
        <f t="shared" si="4"/>
        <v>734</v>
      </c>
      <c r="K13" s="306">
        <f t="shared" si="5"/>
        <v>513.79999999999995</v>
      </c>
      <c r="L13" s="307">
        <f>(IF(J13&lt;배점기준!$E$46*100,0,IF(J13&lt;배점기준!$F$46*100,배점기준!$E$47,IF(J13&lt;배점기준!$G$46*100,배점기준!$F$47,배점기준!$G$47))))</f>
        <v>0.7</v>
      </c>
      <c r="M13" s="308">
        <f t="shared" si="6"/>
        <v>0.48999999999999994</v>
      </c>
      <c r="N13" s="282"/>
      <c r="P13" s="156"/>
      <c r="Q13" s="166" t="s">
        <v>163</v>
      </c>
      <c r="R13" s="91">
        <f>86+843+3497+120+120+39+64</f>
        <v>4769</v>
      </c>
    </row>
    <row r="14" spans="1:18" s="91" customFormat="1" ht="50.1" customHeight="1">
      <c r="A14" s="262">
        <v>11</v>
      </c>
      <c r="B14" s="287" t="s">
        <v>512</v>
      </c>
      <c r="C14" s="287" t="s">
        <v>513</v>
      </c>
      <c r="D14" s="288" t="s">
        <v>155</v>
      </c>
      <c r="E14" s="289">
        <v>42802</v>
      </c>
      <c r="F14" s="290">
        <v>44541</v>
      </c>
      <c r="G14" s="295">
        <v>1328</v>
      </c>
      <c r="H14" s="365">
        <v>806</v>
      </c>
      <c r="I14" s="366">
        <v>0.75</v>
      </c>
      <c r="J14" s="306">
        <f t="shared" si="4"/>
        <v>522</v>
      </c>
      <c r="K14" s="306">
        <f t="shared" si="5"/>
        <v>391.5</v>
      </c>
      <c r="L14" s="307">
        <f>(IF(J14&lt;배점기준!$E$46*100,0,IF(J14&lt;배점기준!$F$46*100,배점기준!$E$47,IF(J14&lt;배점기준!$G$46*100,배점기준!$F$47,배점기준!$G$47))))</f>
        <v>0.7</v>
      </c>
      <c r="M14" s="308">
        <f t="shared" si="6"/>
        <v>0.52499999999999991</v>
      </c>
      <c r="N14" s="382"/>
      <c r="P14" s="156"/>
      <c r="Q14" s="166"/>
    </row>
    <row r="15" spans="1:18" s="91" customFormat="1" ht="50.1" customHeight="1">
      <c r="A15" s="262">
        <v>12</v>
      </c>
      <c r="B15" s="287" t="s">
        <v>304</v>
      </c>
      <c r="C15" s="287" t="s">
        <v>305</v>
      </c>
      <c r="D15" s="288" t="s">
        <v>306</v>
      </c>
      <c r="E15" s="289">
        <v>42808</v>
      </c>
      <c r="F15" s="290">
        <v>43116</v>
      </c>
      <c r="G15" s="295">
        <v>432</v>
      </c>
      <c r="H15" s="365">
        <v>47</v>
      </c>
      <c r="I15" s="366">
        <v>0.6</v>
      </c>
      <c r="J15" s="306">
        <f t="shared" ref="J15" si="10">IF(G15-H15&lt;231,0,G15-H15)</f>
        <v>385</v>
      </c>
      <c r="K15" s="306">
        <f t="shared" ref="K15" si="11">J15*I15</f>
        <v>231</v>
      </c>
      <c r="L15" s="307">
        <f>(IF(J15&lt;배점기준!$E$46*100,0,IF(J15&lt;배점기준!$F$46*100,배점기준!$E$47,IF(J15&lt;배점기준!$G$46*100,배점기준!$F$47,배점기준!$G$47))))</f>
        <v>0.7</v>
      </c>
      <c r="M15" s="308">
        <f t="shared" si="6"/>
        <v>0.42</v>
      </c>
      <c r="N15" s="282"/>
      <c r="P15" s="156"/>
      <c r="Q15" s="166" t="s">
        <v>163</v>
      </c>
      <c r="R15" s="91">
        <f>86+843+3497+120+120+39+64</f>
        <v>4769</v>
      </c>
    </row>
    <row r="16" spans="1:18" s="91" customFormat="1" ht="50.1" customHeight="1">
      <c r="A16" s="262">
        <v>13</v>
      </c>
      <c r="B16" s="287" t="s">
        <v>307</v>
      </c>
      <c r="C16" s="287" t="s">
        <v>308</v>
      </c>
      <c r="D16" s="288" t="s">
        <v>295</v>
      </c>
      <c r="E16" s="290">
        <v>42871</v>
      </c>
      <c r="F16" s="290">
        <v>43796</v>
      </c>
      <c r="G16" s="295">
        <v>2327</v>
      </c>
      <c r="H16" s="365">
        <v>1541</v>
      </c>
      <c r="I16" s="366">
        <v>0.55000000000000004</v>
      </c>
      <c r="J16" s="306">
        <f t="shared" ref="J16" si="12">IF(G16-H16&lt;231,0,G16-H16)</f>
        <v>786</v>
      </c>
      <c r="K16" s="306">
        <f t="shared" ref="K16" si="13">J16*I16</f>
        <v>432.3</v>
      </c>
      <c r="L16" s="307">
        <f>(IF(J16&lt;배점기준!$E$46*100,0,IF(J16&lt;배점기준!$F$46*100,배점기준!$E$47,IF(J16&lt;배점기준!$G$46*100,배점기준!$F$47,배점기준!$G$47))))</f>
        <v>0.7</v>
      </c>
      <c r="M16" s="308">
        <f t="shared" si="6"/>
        <v>0.38500000000000001</v>
      </c>
      <c r="N16" s="383"/>
      <c r="P16" s="156"/>
      <c r="Q16" s="166"/>
    </row>
    <row r="17" spans="1:18" s="91" customFormat="1" ht="50.1" customHeight="1">
      <c r="A17" s="262">
        <v>14</v>
      </c>
      <c r="B17" s="287" t="s">
        <v>309</v>
      </c>
      <c r="C17" s="287" t="s">
        <v>310</v>
      </c>
      <c r="D17" s="288" t="s">
        <v>311</v>
      </c>
      <c r="E17" s="290">
        <v>42886</v>
      </c>
      <c r="F17" s="290">
        <v>43294</v>
      </c>
      <c r="G17" s="295">
        <v>364</v>
      </c>
      <c r="H17" s="365">
        <v>101</v>
      </c>
      <c r="I17" s="366">
        <v>0.68</v>
      </c>
      <c r="J17" s="306">
        <f t="shared" ref="J17:J19" si="14">IF(G17-H17&lt;231,0,G17-H17)</f>
        <v>263</v>
      </c>
      <c r="K17" s="306">
        <f t="shared" ref="K17:K19" si="15">J17*I17</f>
        <v>178.84</v>
      </c>
      <c r="L17" s="307">
        <f>(IF(J17&lt;배점기준!$E$46*100,0,IF(J17&lt;배점기준!$F$46*100,배점기준!$E$47,IF(J17&lt;배점기준!$G$46*100,배점기준!$F$47,배점기준!$G$47))))</f>
        <v>0.7</v>
      </c>
      <c r="M17" s="308">
        <f t="shared" si="6"/>
        <v>0.47599999999999998</v>
      </c>
      <c r="N17" s="383"/>
      <c r="P17" s="156"/>
      <c r="Q17" s="166"/>
    </row>
    <row r="18" spans="1:18" s="91" customFormat="1" ht="50.1" customHeight="1">
      <c r="A18" s="262">
        <v>15</v>
      </c>
      <c r="B18" s="287" t="s">
        <v>312</v>
      </c>
      <c r="C18" s="287" t="s">
        <v>313</v>
      </c>
      <c r="D18" s="288" t="s">
        <v>314</v>
      </c>
      <c r="E18" s="289">
        <v>42894</v>
      </c>
      <c r="F18" s="290">
        <v>43788</v>
      </c>
      <c r="G18" s="295">
        <v>1296</v>
      </c>
      <c r="H18" s="365">
        <v>316</v>
      </c>
      <c r="I18" s="366">
        <v>0.26</v>
      </c>
      <c r="J18" s="306">
        <f t="shared" ref="J18" si="16">IF(G18-H18&lt;231,0,G18-H18)</f>
        <v>980</v>
      </c>
      <c r="K18" s="306">
        <f t="shared" ref="K18" si="17">J18*I18</f>
        <v>254.8</v>
      </c>
      <c r="L18" s="307">
        <f>(IF(J18&lt;배점기준!$E$46*100,0,IF(J18&lt;배점기준!$F$46*100,배점기준!$E$47,IF(J18&lt;배점기준!$G$46*100,배점기준!$F$47,배점기준!$G$47))))</f>
        <v>0.7</v>
      </c>
      <c r="M18" s="308">
        <f t="shared" si="6"/>
        <v>0.182</v>
      </c>
      <c r="N18" s="282"/>
      <c r="P18" s="156"/>
      <c r="Q18" s="166" t="s">
        <v>163</v>
      </c>
      <c r="R18" s="91">
        <f t="shared" ref="R18:R25" si="18">86+843+3497+120+120+39+64</f>
        <v>4769</v>
      </c>
    </row>
    <row r="19" spans="1:18" s="91" customFormat="1" ht="50.1" customHeight="1">
      <c r="A19" s="262">
        <v>16</v>
      </c>
      <c r="B19" s="291" t="s">
        <v>315</v>
      </c>
      <c r="C19" s="291" t="s">
        <v>316</v>
      </c>
      <c r="D19" s="292" t="s">
        <v>317</v>
      </c>
      <c r="E19" s="289">
        <v>42894</v>
      </c>
      <c r="F19" s="293">
        <v>44546</v>
      </c>
      <c r="G19" s="296">
        <v>2616</v>
      </c>
      <c r="H19" s="367">
        <v>1864</v>
      </c>
      <c r="I19" s="368">
        <v>0.42</v>
      </c>
      <c r="J19" s="306">
        <f t="shared" si="14"/>
        <v>752</v>
      </c>
      <c r="K19" s="306">
        <f t="shared" si="15"/>
        <v>315.83999999999997</v>
      </c>
      <c r="L19" s="307">
        <f>(IF(J19&lt;배점기준!$E$46*100,0,IF(J19&lt;배점기준!$F$46*100,배점기준!$E$47,IF(J19&lt;배점기준!$G$46*100,배점기준!$F$47,배점기준!$G$47))))</f>
        <v>0.7</v>
      </c>
      <c r="M19" s="308">
        <f t="shared" si="6"/>
        <v>0.29399999999999998</v>
      </c>
      <c r="N19" s="282"/>
      <c r="P19" s="156"/>
      <c r="Q19" s="166" t="s">
        <v>163</v>
      </c>
      <c r="R19" s="91">
        <f t="shared" si="18"/>
        <v>4769</v>
      </c>
    </row>
    <row r="20" spans="1:18" s="91" customFormat="1" ht="50.1" customHeight="1">
      <c r="A20" s="262">
        <v>17</v>
      </c>
      <c r="B20" s="291" t="s">
        <v>282</v>
      </c>
      <c r="C20" s="291" t="s">
        <v>318</v>
      </c>
      <c r="D20" s="292" t="s">
        <v>278</v>
      </c>
      <c r="E20" s="290">
        <v>43089</v>
      </c>
      <c r="F20" s="293">
        <v>43670</v>
      </c>
      <c r="G20" s="296">
        <v>5082</v>
      </c>
      <c r="H20" s="367">
        <v>1221</v>
      </c>
      <c r="I20" s="368">
        <v>0.34</v>
      </c>
      <c r="J20" s="306">
        <f t="shared" si="4"/>
        <v>3861</v>
      </c>
      <c r="K20" s="306">
        <f t="shared" si="5"/>
        <v>1312.74</v>
      </c>
      <c r="L20" s="307">
        <f>(IF(J20&lt;배점기준!$E$46*100,0,IF(J20&lt;배점기준!$F$46*100,배점기준!$E$47,IF(J20&lt;배점기준!$G$46*100,배점기준!$F$47,배점기준!$G$47))))</f>
        <v>1.3</v>
      </c>
      <c r="M20" s="308">
        <f t="shared" si="6"/>
        <v>0.44200000000000006</v>
      </c>
      <c r="N20" s="258"/>
      <c r="P20" s="156"/>
      <c r="Q20" s="166" t="s">
        <v>163</v>
      </c>
      <c r="R20" s="91">
        <f t="shared" si="18"/>
        <v>4769</v>
      </c>
    </row>
    <row r="21" spans="1:18" s="91" customFormat="1" ht="50.1" customHeight="1">
      <c r="A21" s="262">
        <v>18</v>
      </c>
      <c r="B21" s="291" t="s">
        <v>319</v>
      </c>
      <c r="C21" s="291" t="s">
        <v>320</v>
      </c>
      <c r="D21" s="292" t="s">
        <v>321</v>
      </c>
      <c r="E21" s="294">
        <v>43234</v>
      </c>
      <c r="F21" s="293">
        <v>44193</v>
      </c>
      <c r="G21" s="296">
        <v>3131</v>
      </c>
      <c r="H21" s="367">
        <v>793</v>
      </c>
      <c r="I21" s="368">
        <v>0.4</v>
      </c>
      <c r="J21" s="306">
        <f t="shared" ref="J21" si="19">IF(G21-H21&lt;231,0,G21-H21)</f>
        <v>2338</v>
      </c>
      <c r="K21" s="306">
        <f t="shared" ref="K21" si="20">J21*I21</f>
        <v>935.2</v>
      </c>
      <c r="L21" s="307">
        <f>(IF(J21&lt;배점기준!$E$46*100,0,IF(J21&lt;배점기준!$F$46*100,배점기준!$E$47,IF(J21&lt;배점기준!$G$46*100,배점기준!$F$47,배점기준!$G$47))))</f>
        <v>1</v>
      </c>
      <c r="M21" s="308">
        <f t="shared" si="6"/>
        <v>0.4</v>
      </c>
      <c r="N21" s="282"/>
      <c r="P21" s="156"/>
      <c r="Q21" s="166" t="s">
        <v>163</v>
      </c>
      <c r="R21" s="91">
        <f t="shared" si="18"/>
        <v>4769</v>
      </c>
    </row>
    <row r="22" spans="1:18" s="91" customFormat="1" ht="50.1" customHeight="1">
      <c r="A22" s="262">
        <v>19</v>
      </c>
      <c r="B22" s="291" t="s">
        <v>322</v>
      </c>
      <c r="C22" s="291" t="s">
        <v>323</v>
      </c>
      <c r="D22" s="292" t="s">
        <v>278</v>
      </c>
      <c r="E22" s="290">
        <v>43276</v>
      </c>
      <c r="F22" s="293">
        <v>43686</v>
      </c>
      <c r="G22" s="296">
        <v>2087</v>
      </c>
      <c r="H22" s="367">
        <v>883</v>
      </c>
      <c r="I22" s="368">
        <v>0.34</v>
      </c>
      <c r="J22" s="306">
        <f t="shared" si="4"/>
        <v>1204</v>
      </c>
      <c r="K22" s="306">
        <f t="shared" si="5"/>
        <v>409.36</v>
      </c>
      <c r="L22" s="307">
        <f>(IF(J22&lt;배점기준!$E$46*100,0,IF(J22&lt;배점기준!$F$46*100,배점기준!$E$47,IF(J22&lt;배점기준!$G$46*100,배점기준!$F$47,배점기준!$G$47))))</f>
        <v>0.7</v>
      </c>
      <c r="M22" s="308">
        <f t="shared" si="6"/>
        <v>0.23799999999999999</v>
      </c>
      <c r="N22" s="258"/>
      <c r="P22" s="156"/>
      <c r="Q22" s="166" t="s">
        <v>163</v>
      </c>
      <c r="R22" s="91">
        <f t="shared" si="18"/>
        <v>4769</v>
      </c>
    </row>
    <row r="23" spans="1:18" s="91" customFormat="1" ht="50.1" customHeight="1">
      <c r="A23" s="262">
        <v>20</v>
      </c>
      <c r="B23" s="291" t="s">
        <v>324</v>
      </c>
      <c r="C23" s="291" t="s">
        <v>325</v>
      </c>
      <c r="D23" s="292" t="s">
        <v>519</v>
      </c>
      <c r="E23" s="290">
        <v>43284</v>
      </c>
      <c r="F23" s="293">
        <v>44313</v>
      </c>
      <c r="G23" s="296">
        <v>10442</v>
      </c>
      <c r="H23" s="367">
        <v>2625</v>
      </c>
      <c r="I23" s="368">
        <v>0.18</v>
      </c>
      <c r="J23" s="306">
        <f t="shared" ref="J23:J24" si="21">IF(G23-H23&lt;231,0,G23-H23)</f>
        <v>7817</v>
      </c>
      <c r="K23" s="306">
        <f t="shared" ref="K23" si="22">J23*I23</f>
        <v>1407.06</v>
      </c>
      <c r="L23" s="307">
        <f>(IF(J23&lt;배점기준!$E$46*100,0,IF(J23&lt;배점기준!$F$46*100,배점기준!$E$47,IF(J23&lt;배점기준!$G$46*100,배점기준!$F$47,배점기준!$G$47))))</f>
        <v>1.3</v>
      </c>
      <c r="M23" s="308">
        <f t="shared" si="6"/>
        <v>0.23399999999999999</v>
      </c>
      <c r="N23" s="282"/>
      <c r="P23" s="156"/>
      <c r="Q23" s="166" t="s">
        <v>163</v>
      </c>
      <c r="R23" s="91">
        <f t="shared" si="18"/>
        <v>4769</v>
      </c>
    </row>
    <row r="24" spans="1:18" s="91" customFormat="1" ht="50.1" customHeight="1">
      <c r="A24" s="262">
        <v>21</v>
      </c>
      <c r="B24" s="291" t="s">
        <v>514</v>
      </c>
      <c r="C24" s="291" t="s">
        <v>515</v>
      </c>
      <c r="D24" s="292" t="s">
        <v>516</v>
      </c>
      <c r="E24" s="290">
        <v>43292</v>
      </c>
      <c r="F24" s="293">
        <v>44763</v>
      </c>
      <c r="G24" s="296">
        <v>259</v>
      </c>
      <c r="H24" s="367">
        <v>23</v>
      </c>
      <c r="I24" s="368">
        <v>1</v>
      </c>
      <c r="J24" s="306">
        <f t="shared" si="21"/>
        <v>236</v>
      </c>
      <c r="K24" s="306">
        <f t="shared" ref="K24" si="23">J24*I24</f>
        <v>236</v>
      </c>
      <c r="L24" s="307">
        <f>(IF(J24&lt;배점기준!$E$46*100,0,IF(J24&lt;배점기준!$F$46*100,배점기준!$E$47,IF(J24&lt;배점기준!$G$46*100,배점기준!$F$47,배점기준!$G$47))))</f>
        <v>0.7</v>
      </c>
      <c r="M24" s="308">
        <f t="shared" si="6"/>
        <v>0.7</v>
      </c>
      <c r="N24" s="382"/>
      <c r="P24" s="156"/>
      <c r="Q24" s="166"/>
    </row>
    <row r="25" spans="1:18" s="91" customFormat="1" ht="50.1" customHeight="1">
      <c r="A25" s="262">
        <v>22</v>
      </c>
      <c r="B25" s="291" t="s">
        <v>326</v>
      </c>
      <c r="C25" s="291" t="s">
        <v>327</v>
      </c>
      <c r="D25" s="292" t="s">
        <v>328</v>
      </c>
      <c r="E25" s="290">
        <v>43361</v>
      </c>
      <c r="F25" s="293">
        <v>44519</v>
      </c>
      <c r="G25" s="296">
        <v>942</v>
      </c>
      <c r="H25" s="367">
        <v>99</v>
      </c>
      <c r="I25" s="368">
        <v>0.51</v>
      </c>
      <c r="J25" s="306">
        <f t="shared" si="4"/>
        <v>843</v>
      </c>
      <c r="K25" s="306">
        <f t="shared" si="5"/>
        <v>429.93</v>
      </c>
      <c r="L25" s="307">
        <f>(IF(J25&lt;배점기준!$E$46*100,0,IF(J25&lt;배점기준!$F$46*100,배점기준!$E$47,IF(J25&lt;배점기준!$G$46*100,배점기준!$F$47,배점기준!$G$47))))</f>
        <v>0.7</v>
      </c>
      <c r="M25" s="308">
        <f t="shared" si="6"/>
        <v>0.35699999999999998</v>
      </c>
      <c r="N25" s="272"/>
      <c r="P25" s="156"/>
      <c r="Q25" s="166" t="s">
        <v>163</v>
      </c>
      <c r="R25" s="91">
        <f t="shared" si="18"/>
        <v>4769</v>
      </c>
    </row>
    <row r="26" spans="1:18" s="91" customFormat="1" ht="50.1" customHeight="1">
      <c r="A26" s="262">
        <v>23</v>
      </c>
      <c r="B26" s="291" t="s">
        <v>329</v>
      </c>
      <c r="C26" s="291" t="s">
        <v>330</v>
      </c>
      <c r="D26" s="292" t="s">
        <v>278</v>
      </c>
      <c r="E26" s="290">
        <v>43616</v>
      </c>
      <c r="F26" s="293">
        <v>43769</v>
      </c>
      <c r="G26" s="296">
        <v>3018</v>
      </c>
      <c r="H26" s="367">
        <v>0</v>
      </c>
      <c r="I26" s="368">
        <v>0.38400000000000001</v>
      </c>
      <c r="J26" s="306">
        <f t="shared" ref="J26" si="24">IF(G26-H26&lt;231,0,G26-H26)</f>
        <v>3018</v>
      </c>
      <c r="K26" s="306">
        <f t="shared" ref="K26" si="25">J26*I26</f>
        <v>1158.912</v>
      </c>
      <c r="L26" s="307">
        <f>(IF(J26&lt;배점기준!$E$46*100,0,IF(J26&lt;배점기준!$F$46*100,배점기준!$E$47,IF(J26&lt;배점기준!$G$46*100,배점기준!$F$47,배점기준!$G$47))))</f>
        <v>1.3</v>
      </c>
      <c r="M26" s="308">
        <f t="shared" si="6"/>
        <v>0.49920000000000003</v>
      </c>
      <c r="N26" s="282"/>
      <c r="P26" s="156"/>
      <c r="Q26" s="166" t="s">
        <v>161</v>
      </c>
      <c r="R26" s="91">
        <f>293+309+86+37+385+241</f>
        <v>1351</v>
      </c>
    </row>
    <row r="27" spans="1:18" s="91" customFormat="1" ht="50.1" customHeight="1">
      <c r="A27" s="262">
        <v>24</v>
      </c>
      <c r="B27" s="291" t="s">
        <v>509</v>
      </c>
      <c r="C27" s="291" t="s">
        <v>331</v>
      </c>
      <c r="D27" s="292" t="s">
        <v>332</v>
      </c>
      <c r="E27" s="290">
        <v>43668</v>
      </c>
      <c r="F27" s="293">
        <v>44763</v>
      </c>
      <c r="G27" s="296">
        <v>1132</v>
      </c>
      <c r="H27" s="367">
        <v>894</v>
      </c>
      <c r="I27" s="368">
        <v>0.35</v>
      </c>
      <c r="J27" s="306">
        <f t="shared" ref="J27" si="26">IF(G27-H27&lt;231,0,G27-H27)</f>
        <v>238</v>
      </c>
      <c r="K27" s="306">
        <f t="shared" ref="K27" si="27">J27*I27</f>
        <v>83.3</v>
      </c>
      <c r="L27" s="307">
        <f>(IF(J27&lt;배점기준!$E$46*100,0,IF(J27&lt;배점기준!$F$46*100,배점기준!$E$47,IF(J27&lt;배점기준!$G$46*100,배점기준!$F$47,배점기준!$G$47))))</f>
        <v>0.7</v>
      </c>
      <c r="M27" s="308">
        <f t="shared" si="6"/>
        <v>0.24499999999999997</v>
      </c>
      <c r="N27" s="313"/>
      <c r="P27" s="156"/>
      <c r="Q27" s="166"/>
    </row>
    <row r="28" spans="1:18" s="91" customFormat="1" ht="50.1" customHeight="1" thickBot="1">
      <c r="A28" s="262">
        <v>25</v>
      </c>
      <c r="B28" s="323" t="s">
        <v>441</v>
      </c>
      <c r="C28" s="323" t="s">
        <v>442</v>
      </c>
      <c r="D28" s="324" t="s">
        <v>506</v>
      </c>
      <c r="E28" s="304">
        <v>44520</v>
      </c>
      <c r="F28" s="325">
        <v>44819</v>
      </c>
      <c r="G28" s="326">
        <v>6788</v>
      </c>
      <c r="H28" s="369">
        <v>1827</v>
      </c>
      <c r="I28" s="370">
        <v>0.47099999999999997</v>
      </c>
      <c r="J28" s="306">
        <f t="shared" ref="J28" si="28">IF(G28-H28&lt;231,0,G28-H28)</f>
        <v>4961</v>
      </c>
      <c r="K28" s="306">
        <f>J28*I28</f>
        <v>2336.6309999999999</v>
      </c>
      <c r="L28" s="307">
        <f>(IF(J28&lt;배점기준!$E$46*100,0,IF(J28&lt;배점기준!$F$46*100,배점기준!$E$47,IF(J28&lt;배점기준!$G$46*100,배점기준!$F$47,배점기준!$G$47))))</f>
        <v>1.3</v>
      </c>
      <c r="M28" s="308">
        <f t="shared" si="6"/>
        <v>0.61229999999999996</v>
      </c>
      <c r="N28" s="322"/>
      <c r="P28" s="327"/>
      <c r="Q28" s="166" t="s">
        <v>159</v>
      </c>
      <c r="R28" s="91">
        <f>352+790+270+70</f>
        <v>1482</v>
      </c>
    </row>
    <row r="29" spans="1:18" s="91" customFormat="1" ht="50.1" customHeight="1" thickBot="1">
      <c r="A29" s="768" t="s">
        <v>19</v>
      </c>
      <c r="B29" s="769"/>
      <c r="C29" s="769"/>
      <c r="D29" s="769"/>
      <c r="E29" s="769"/>
      <c r="F29" s="769"/>
      <c r="G29" s="769"/>
      <c r="H29" s="769"/>
      <c r="I29" s="770"/>
      <c r="J29" s="143"/>
      <c r="K29" s="144">
        <f>SUM(K4:K28)</f>
        <v>17480.862999999998</v>
      </c>
      <c r="L29" s="209"/>
      <c r="M29" s="145">
        <f>SUM(M4:M28)</f>
        <v>10.332499999999998</v>
      </c>
      <c r="N29" s="146"/>
    </row>
    <row r="30" spans="1:18" ht="15.75" customHeight="1">
      <c r="A30" s="75"/>
      <c r="B30" s="82"/>
      <c r="C30" s="82"/>
      <c r="D30" s="82"/>
      <c r="E30" s="82"/>
      <c r="F30" s="82"/>
      <c r="G30" s="83"/>
      <c r="H30" s="76"/>
      <c r="I30" s="76"/>
      <c r="J30" s="84"/>
      <c r="K30" s="84"/>
      <c r="L30" s="85"/>
      <c r="M30" s="86"/>
    </row>
    <row r="31" spans="1:18" s="93" customFormat="1" ht="15" customHeight="1">
      <c r="A31" s="79" t="s">
        <v>113</v>
      </c>
      <c r="B31" s="78" t="s">
        <v>114</v>
      </c>
      <c r="C31" s="78"/>
      <c r="D31" s="78"/>
      <c r="E31" s="78"/>
      <c r="F31" s="78"/>
      <c r="G31" s="103"/>
      <c r="H31" s="94"/>
      <c r="I31" s="94"/>
      <c r="J31" s="94"/>
      <c r="K31" s="94"/>
      <c r="L31" s="104"/>
      <c r="M31" s="96"/>
      <c r="N31" s="96"/>
      <c r="P31" s="79"/>
      <c r="Q31" s="79"/>
    </row>
    <row r="32" spans="1:18" s="93" customFormat="1" ht="20.25" customHeight="1">
      <c r="A32" s="79" t="s">
        <v>13</v>
      </c>
      <c r="B32" s="78" t="s">
        <v>14</v>
      </c>
      <c r="C32" s="134"/>
      <c r="D32" s="134"/>
      <c r="E32" s="134"/>
      <c r="F32" s="134"/>
      <c r="G32" s="105"/>
      <c r="H32" s="95"/>
      <c r="I32" s="95"/>
      <c r="J32" s="95"/>
      <c r="K32" s="157"/>
      <c r="L32" s="95"/>
      <c r="M32" s="96"/>
      <c r="R32" s="79"/>
    </row>
    <row r="33" spans="1:15" s="79" customFormat="1" ht="55.5" customHeight="1">
      <c r="A33" s="114" t="s">
        <v>136</v>
      </c>
      <c r="B33" s="771" t="s">
        <v>132</v>
      </c>
      <c r="C33" s="771"/>
      <c r="D33" s="771"/>
      <c r="E33" s="771"/>
      <c r="F33" s="771"/>
      <c r="G33" s="771"/>
      <c r="H33" s="771"/>
      <c r="I33" s="771"/>
      <c r="J33" s="771"/>
      <c r="K33" s="771"/>
      <c r="L33" s="80"/>
      <c r="M33" s="80"/>
    </row>
    <row r="34" spans="1:15" s="79" customFormat="1" ht="18.75" customHeight="1">
      <c r="A34" s="114" t="s">
        <v>137</v>
      </c>
      <c r="B34" s="78" t="s">
        <v>131</v>
      </c>
      <c r="C34" s="78"/>
      <c r="D34" s="78"/>
      <c r="E34" s="78"/>
      <c r="F34" s="78"/>
      <c r="G34" s="78"/>
      <c r="I34" s="126"/>
      <c r="J34" s="80"/>
      <c r="K34" s="80"/>
      <c r="L34" s="80"/>
      <c r="M34" s="80"/>
    </row>
    <row r="35" spans="1:15" s="79" customFormat="1" ht="18.75" customHeight="1">
      <c r="A35" s="79" t="s">
        <v>133</v>
      </c>
      <c r="B35" s="78" t="s">
        <v>15</v>
      </c>
      <c r="C35" s="78"/>
      <c r="D35" s="78"/>
      <c r="E35" s="78"/>
      <c r="F35" s="78"/>
      <c r="G35" s="78"/>
      <c r="I35" s="80"/>
      <c r="J35" s="80"/>
      <c r="K35" s="80"/>
      <c r="L35" s="80"/>
      <c r="M35" s="80"/>
      <c r="N35" s="80"/>
      <c r="O35" s="80"/>
    </row>
    <row r="36" spans="1:15" s="93" customFormat="1" ht="12" customHeight="1">
      <c r="A36" s="79" t="s">
        <v>134</v>
      </c>
      <c r="B36" s="78" t="s">
        <v>16</v>
      </c>
      <c r="C36" s="78"/>
      <c r="D36" s="78"/>
      <c r="E36" s="78"/>
      <c r="F36" s="78"/>
      <c r="G36" s="105"/>
      <c r="H36" s="95"/>
      <c r="I36" s="95"/>
      <c r="J36" s="95"/>
      <c r="K36" s="95"/>
      <c r="L36" s="95"/>
      <c r="M36" s="96"/>
    </row>
    <row r="37" spans="1:15" s="93" customFormat="1" ht="15" customHeight="1">
      <c r="A37" s="79" t="s">
        <v>135</v>
      </c>
      <c r="B37" s="81" t="s">
        <v>17</v>
      </c>
      <c r="C37" s="81"/>
      <c r="D37" s="81"/>
      <c r="E37" s="81"/>
      <c r="F37" s="81"/>
      <c r="G37" s="105"/>
      <c r="H37" s="95"/>
      <c r="I37" s="95"/>
      <c r="J37" s="95"/>
      <c r="K37" s="95"/>
      <c r="L37" s="95"/>
      <c r="M37" s="96"/>
    </row>
    <row r="38" spans="1:15" s="93" customFormat="1" ht="15" customHeight="1">
      <c r="B38" s="69"/>
      <c r="C38" s="94"/>
      <c r="D38" s="94"/>
      <c r="E38" s="94"/>
      <c r="F38" s="94"/>
      <c r="G38" s="105"/>
      <c r="H38" s="95"/>
      <c r="I38" s="95"/>
      <c r="J38" s="95"/>
      <c r="K38" s="95"/>
      <c r="L38" s="95"/>
      <c r="M38" s="96"/>
    </row>
    <row r="39" spans="1:15" ht="15" customHeight="1"/>
  </sheetData>
  <mergeCells count="16">
    <mergeCell ref="A1:B1"/>
    <mergeCell ref="A2:A3"/>
    <mergeCell ref="B2:B3"/>
    <mergeCell ref="C2:C3"/>
    <mergeCell ref="D2:D3"/>
    <mergeCell ref="M2:M3"/>
    <mergeCell ref="N2:N3"/>
    <mergeCell ref="A29:I29"/>
    <mergeCell ref="B33:K33"/>
    <mergeCell ref="G2:G3"/>
    <mergeCell ref="H2:H3"/>
    <mergeCell ref="I2:I3"/>
    <mergeCell ref="J2:J3"/>
    <mergeCell ref="K2:K3"/>
    <mergeCell ref="L2:L3"/>
    <mergeCell ref="E2:F2"/>
  </mergeCells>
  <phoneticPr fontId="4" type="noConversion"/>
  <pageMargins left="0.74803149606299213" right="0.74803149606299213" top="0.74803149606299213" bottom="0.74803149606299213" header="0.51181102362204722" footer="0.51181102362204722"/>
  <pageSetup paperSize="9" scale="68" orientation="landscape" r:id="rId1"/>
  <headerFooter alignWithMargins="0"/>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FF99"/>
  </sheetPr>
  <dimension ref="A1:R43"/>
  <sheetViews>
    <sheetView view="pageBreakPreview" zoomScale="80" zoomScaleNormal="100" zoomScaleSheetLayoutView="80" workbookViewId="0">
      <pane ySplit="3" topLeftCell="A4" activePane="bottomLeft" state="frozen"/>
      <selection pane="bottomLeft" sqref="A1:B1"/>
    </sheetView>
  </sheetViews>
  <sheetFormatPr defaultColWidth="8.88671875" defaultRowHeight="12" customHeight="1"/>
  <cols>
    <col min="1" max="1" width="5" style="61" customWidth="1"/>
    <col min="2" max="2" width="26.6640625" style="69" customWidth="1"/>
    <col min="3" max="3" width="24.21875" style="69" customWidth="1"/>
    <col min="4" max="4" width="15.33203125" style="69" customWidth="1"/>
    <col min="5" max="6" width="12.21875" style="69" bestFit="1" customWidth="1"/>
    <col min="7" max="7" width="8.6640625" style="67" customWidth="1"/>
    <col min="8" max="8" width="11.33203125" style="65" customWidth="1"/>
    <col min="9" max="9" width="7.33203125" style="65" customWidth="1"/>
    <col min="10" max="10" width="8.6640625" style="65" customWidth="1"/>
    <col min="11" max="11" width="10.77734375" style="65" customWidth="1"/>
    <col min="12" max="12" width="8.6640625" style="65" bestFit="1" customWidth="1"/>
    <col min="13" max="13" width="8.6640625" style="64" bestFit="1" customWidth="1"/>
    <col min="14" max="14" width="6.109375" style="61" customWidth="1"/>
    <col min="15" max="15" width="1.44140625" style="61" customWidth="1"/>
    <col min="16" max="18" width="0" style="61" hidden="1" customWidth="1"/>
    <col min="19" max="16384" width="8.88671875" style="61"/>
  </cols>
  <sheetData>
    <row r="1" spans="1:18" s="101" customFormat="1" ht="30" customHeight="1" thickBot="1">
      <c r="A1" s="780" t="s">
        <v>156</v>
      </c>
      <c r="B1" s="780"/>
      <c r="C1" s="426" t="str">
        <f>'#4 유사용역 수행실적(7,8)'!D5</f>
        <v>부관사1</v>
      </c>
      <c r="D1" s="427"/>
      <c r="E1" s="98"/>
      <c r="F1" s="98"/>
      <c r="G1" s="99"/>
      <c r="H1" s="100"/>
      <c r="I1" s="100"/>
      <c r="K1" s="100"/>
      <c r="L1" s="100"/>
      <c r="M1" s="102"/>
    </row>
    <row r="2" spans="1:18" s="90" customFormat="1" ht="28.5" customHeight="1">
      <c r="A2" s="781" t="s">
        <v>4</v>
      </c>
      <c r="B2" s="783" t="s">
        <v>5</v>
      </c>
      <c r="C2" s="785" t="s">
        <v>6</v>
      </c>
      <c r="D2" s="785" t="s">
        <v>7</v>
      </c>
      <c r="E2" s="778" t="s">
        <v>8</v>
      </c>
      <c r="F2" s="779"/>
      <c r="G2" s="772" t="s">
        <v>107</v>
      </c>
      <c r="H2" s="774" t="s">
        <v>12</v>
      </c>
      <c r="I2" s="776" t="s">
        <v>152</v>
      </c>
      <c r="J2" s="764" t="s">
        <v>20</v>
      </c>
      <c r="K2" s="764" t="s">
        <v>18</v>
      </c>
      <c r="L2" s="764" t="s">
        <v>150</v>
      </c>
      <c r="M2" s="764" t="s">
        <v>151</v>
      </c>
      <c r="N2" s="766" t="s">
        <v>9</v>
      </c>
    </row>
    <row r="3" spans="1:18" s="90" customFormat="1" ht="30.75" customHeight="1">
      <c r="A3" s="782"/>
      <c r="B3" s="784"/>
      <c r="C3" s="786"/>
      <c r="D3" s="786"/>
      <c r="E3" s="223" t="s">
        <v>11</v>
      </c>
      <c r="F3" s="223" t="s">
        <v>10</v>
      </c>
      <c r="G3" s="773"/>
      <c r="H3" s="775"/>
      <c r="I3" s="777"/>
      <c r="J3" s="765"/>
      <c r="K3" s="765"/>
      <c r="L3" s="765"/>
      <c r="M3" s="765"/>
      <c r="N3" s="767"/>
      <c r="P3" s="90" t="s">
        <v>148</v>
      </c>
      <c r="Q3" s="165" t="s">
        <v>148</v>
      </c>
    </row>
    <row r="4" spans="1:18" s="91" customFormat="1" ht="50.1" customHeight="1">
      <c r="A4" s="262">
        <v>1</v>
      </c>
      <c r="B4" s="287" t="s">
        <v>702</v>
      </c>
      <c r="C4" s="287" t="s">
        <v>703</v>
      </c>
      <c r="D4" s="288" t="s">
        <v>261</v>
      </c>
      <c r="E4" s="289">
        <v>38903</v>
      </c>
      <c r="F4" s="290">
        <v>44135</v>
      </c>
      <c r="G4" s="295">
        <v>2929</v>
      </c>
      <c r="H4" s="365">
        <v>1895</v>
      </c>
      <c r="I4" s="366">
        <v>0.4</v>
      </c>
      <c r="J4" s="306">
        <f>IF(G4-H4&lt;231,0,G4-H4)</f>
        <v>1034</v>
      </c>
      <c r="K4" s="306">
        <f t="shared" ref="K4" si="0">J4*I4</f>
        <v>413.6</v>
      </c>
      <c r="L4" s="307">
        <f>(IF(J4&lt;배점기준!$E$46*100,0,IF(J4&lt;배점기준!$F$46*100,배점기준!$E$47,IF(J4&lt;배점기준!$G$46*100,배점기준!$F$47,배점기준!$G$47))))</f>
        <v>0.7</v>
      </c>
      <c r="M4" s="308">
        <f t="shared" ref="M4" si="1">I4*L4</f>
        <v>0.27999999999999997</v>
      </c>
      <c r="N4" s="398"/>
      <c r="P4" s="156"/>
      <c r="Q4" s="166" t="s">
        <v>157</v>
      </c>
      <c r="R4" s="91">
        <f>2547</f>
        <v>2547</v>
      </c>
    </row>
    <row r="5" spans="1:18" s="91" customFormat="1" ht="50.1" customHeight="1">
      <c r="A5" s="262">
        <v>2</v>
      </c>
      <c r="B5" s="287" t="s">
        <v>704</v>
      </c>
      <c r="C5" s="287" t="s">
        <v>705</v>
      </c>
      <c r="D5" s="288" t="s">
        <v>261</v>
      </c>
      <c r="E5" s="289">
        <v>39423</v>
      </c>
      <c r="F5" s="290">
        <v>43273</v>
      </c>
      <c r="G5" s="295">
        <v>2695</v>
      </c>
      <c r="H5" s="365">
        <v>759</v>
      </c>
      <c r="I5" s="366">
        <v>0.37</v>
      </c>
      <c r="J5" s="306">
        <f t="shared" ref="J5:J21" si="2">IF(G5-H5&lt;231,0,G5-H5)</f>
        <v>1936</v>
      </c>
      <c r="K5" s="306">
        <f t="shared" ref="K5:K21" si="3">J5*I5</f>
        <v>716.31999999999994</v>
      </c>
      <c r="L5" s="307">
        <f>(IF(J5&lt;배점기준!$E$46*100,0,IF(J5&lt;배점기준!$F$46*100,배점기준!$E$47,IF(J5&lt;배점기준!$G$46*100,배점기준!$F$47,배점기준!$G$47))))</f>
        <v>1</v>
      </c>
      <c r="M5" s="308">
        <f t="shared" ref="M5:M21" si="4">I5*L5</f>
        <v>0.37</v>
      </c>
      <c r="N5" s="398"/>
      <c r="P5" s="156"/>
      <c r="Q5" s="166" t="s">
        <v>158</v>
      </c>
      <c r="R5" s="91">
        <f>317</f>
        <v>317</v>
      </c>
    </row>
    <row r="6" spans="1:18" s="91" customFormat="1" ht="50.1" customHeight="1">
      <c r="A6" s="262">
        <v>3</v>
      </c>
      <c r="B6" s="287" t="s">
        <v>706</v>
      </c>
      <c r="C6" s="287" t="s">
        <v>707</v>
      </c>
      <c r="D6" s="288" t="s">
        <v>261</v>
      </c>
      <c r="E6" s="289">
        <v>39594</v>
      </c>
      <c r="F6" s="290">
        <v>44407</v>
      </c>
      <c r="G6" s="295">
        <v>2335</v>
      </c>
      <c r="H6" s="365">
        <v>1494</v>
      </c>
      <c r="I6" s="366">
        <v>0.25</v>
      </c>
      <c r="J6" s="306">
        <f t="shared" ref="J6:J18" si="5">IF(G6-H6&lt;231,0,G6-H6)</f>
        <v>841</v>
      </c>
      <c r="K6" s="306">
        <f t="shared" ref="K6:K18" si="6">J6*I6</f>
        <v>210.25</v>
      </c>
      <c r="L6" s="307">
        <f>(IF(J6&lt;배점기준!$E$46*100,0,IF(J6&lt;배점기준!$F$46*100,배점기준!$E$47,IF(J6&lt;배점기준!$G$46*100,배점기준!$F$47,배점기준!$G$47))))</f>
        <v>0.7</v>
      </c>
      <c r="M6" s="308">
        <f t="shared" ref="M6:M18" si="7">I6*L6</f>
        <v>0.17499999999999999</v>
      </c>
      <c r="N6" s="398"/>
      <c r="P6" s="156"/>
      <c r="Q6" s="166" t="s">
        <v>159</v>
      </c>
      <c r="R6" s="91">
        <f>352+790+270+70</f>
        <v>1482</v>
      </c>
    </row>
    <row r="7" spans="1:18" s="91" customFormat="1" ht="50.1" customHeight="1">
      <c r="A7" s="262">
        <v>4</v>
      </c>
      <c r="B7" s="287" t="s">
        <v>708</v>
      </c>
      <c r="C7" s="287" t="s">
        <v>709</v>
      </c>
      <c r="D7" s="288" t="s">
        <v>261</v>
      </c>
      <c r="E7" s="289">
        <v>39758</v>
      </c>
      <c r="F7" s="290">
        <v>43139</v>
      </c>
      <c r="G7" s="295">
        <v>2039</v>
      </c>
      <c r="H7" s="365">
        <v>656</v>
      </c>
      <c r="I7" s="366">
        <v>0.3</v>
      </c>
      <c r="J7" s="306">
        <f t="shared" si="5"/>
        <v>1383</v>
      </c>
      <c r="K7" s="306">
        <f t="shared" si="6"/>
        <v>414.9</v>
      </c>
      <c r="L7" s="307">
        <f>(IF(J7&lt;배점기준!$E$46*100,0,IF(J7&lt;배점기준!$F$46*100,배점기준!$E$47,IF(J7&lt;배점기준!$G$46*100,배점기준!$F$47,배점기준!$G$47))))</f>
        <v>0.7</v>
      </c>
      <c r="M7" s="308">
        <f t="shared" si="7"/>
        <v>0.21</v>
      </c>
      <c r="N7" s="398"/>
      <c r="P7" s="156"/>
      <c r="Q7" s="166" t="s">
        <v>160</v>
      </c>
      <c r="R7" s="91">
        <f>360</f>
        <v>360</v>
      </c>
    </row>
    <row r="8" spans="1:18" s="91" customFormat="1" ht="50.1" customHeight="1">
      <c r="A8" s="262">
        <v>5</v>
      </c>
      <c r="B8" s="287" t="s">
        <v>710</v>
      </c>
      <c r="C8" s="287" t="s">
        <v>711</v>
      </c>
      <c r="D8" s="288" t="s">
        <v>397</v>
      </c>
      <c r="E8" s="289">
        <v>39783</v>
      </c>
      <c r="F8" s="290">
        <v>44135</v>
      </c>
      <c r="G8" s="295">
        <v>10623</v>
      </c>
      <c r="H8" s="365">
        <v>6013</v>
      </c>
      <c r="I8" s="366">
        <v>0.4</v>
      </c>
      <c r="J8" s="306">
        <f t="shared" si="5"/>
        <v>4610</v>
      </c>
      <c r="K8" s="306">
        <f t="shared" si="6"/>
        <v>1844</v>
      </c>
      <c r="L8" s="307">
        <f>(IF(J8&lt;배점기준!$E$46*100,0,IF(J8&lt;배점기준!$F$46*100,배점기준!$E$47,IF(J8&lt;배점기준!$G$46*100,배점기준!$F$47,배점기준!$G$47))))</f>
        <v>1.3</v>
      </c>
      <c r="M8" s="308">
        <f t="shared" si="7"/>
        <v>0.52</v>
      </c>
      <c r="N8" s="398"/>
      <c r="P8" s="156"/>
      <c r="Q8" s="166" t="s">
        <v>161</v>
      </c>
      <c r="R8" s="91">
        <f>293+309+86+37+385+241</f>
        <v>1351</v>
      </c>
    </row>
    <row r="9" spans="1:18" s="91" customFormat="1" ht="50.1" customHeight="1">
      <c r="A9" s="262">
        <v>6</v>
      </c>
      <c r="B9" s="287" t="s">
        <v>712</v>
      </c>
      <c r="C9" s="287" t="s">
        <v>713</v>
      </c>
      <c r="D9" s="288" t="s">
        <v>261</v>
      </c>
      <c r="E9" s="289">
        <v>39832</v>
      </c>
      <c r="F9" s="290">
        <v>44330</v>
      </c>
      <c r="G9" s="295">
        <v>4685</v>
      </c>
      <c r="H9" s="365">
        <v>1009</v>
      </c>
      <c r="I9" s="366">
        <v>0.4</v>
      </c>
      <c r="J9" s="306">
        <f t="shared" si="5"/>
        <v>3676</v>
      </c>
      <c r="K9" s="306">
        <f t="shared" si="6"/>
        <v>1470.4</v>
      </c>
      <c r="L9" s="307">
        <f>(IF(J9&lt;배점기준!$E$46*100,0,IF(J9&lt;배점기준!$F$46*100,배점기준!$E$47,IF(J9&lt;배점기준!$G$46*100,배점기준!$F$47,배점기준!$G$47))))</f>
        <v>1.3</v>
      </c>
      <c r="M9" s="308">
        <f t="shared" si="7"/>
        <v>0.52</v>
      </c>
      <c r="N9" s="398"/>
      <c r="P9" s="156"/>
      <c r="Q9" s="166" t="s">
        <v>162</v>
      </c>
      <c r="R9" s="91">
        <f>2075</f>
        <v>2075</v>
      </c>
    </row>
    <row r="10" spans="1:18" s="91" customFormat="1" ht="50.1" customHeight="1">
      <c r="A10" s="262">
        <v>7</v>
      </c>
      <c r="B10" s="287" t="s">
        <v>714</v>
      </c>
      <c r="C10" s="287" t="s">
        <v>715</v>
      </c>
      <c r="D10" s="288" t="s">
        <v>261</v>
      </c>
      <c r="E10" s="289">
        <v>40074</v>
      </c>
      <c r="F10" s="290">
        <v>43918</v>
      </c>
      <c r="G10" s="295">
        <v>2991</v>
      </c>
      <c r="H10" s="365">
        <v>1644</v>
      </c>
      <c r="I10" s="366">
        <v>0.9</v>
      </c>
      <c r="J10" s="306">
        <f t="shared" si="5"/>
        <v>1347</v>
      </c>
      <c r="K10" s="306">
        <f t="shared" si="6"/>
        <v>1212.3</v>
      </c>
      <c r="L10" s="307">
        <f>(IF(J10&lt;배점기준!$E$46*100,0,IF(J10&lt;배점기준!$F$46*100,배점기준!$E$47,IF(J10&lt;배점기준!$G$46*100,배점기준!$F$47,배점기준!$G$47))))</f>
        <v>0.7</v>
      </c>
      <c r="M10" s="308">
        <f t="shared" si="7"/>
        <v>0.63</v>
      </c>
      <c r="N10" s="398"/>
      <c r="P10" s="156"/>
      <c r="Q10" s="166" t="s">
        <v>163</v>
      </c>
      <c r="R10" s="91">
        <f>86+843+3497+120+120+39+64</f>
        <v>4769</v>
      </c>
    </row>
    <row r="11" spans="1:18" s="91" customFormat="1" ht="50.1" customHeight="1">
      <c r="A11" s="262">
        <v>8</v>
      </c>
      <c r="B11" s="287" t="s">
        <v>716</v>
      </c>
      <c r="C11" s="287" t="s">
        <v>717</v>
      </c>
      <c r="D11" s="288" t="s">
        <v>261</v>
      </c>
      <c r="E11" s="289">
        <v>40352</v>
      </c>
      <c r="F11" s="290">
        <v>43701</v>
      </c>
      <c r="G11" s="295">
        <v>6543</v>
      </c>
      <c r="H11" s="365">
        <v>4553</v>
      </c>
      <c r="I11" s="366">
        <v>0.4</v>
      </c>
      <c r="J11" s="306">
        <f t="shared" si="5"/>
        <v>1990</v>
      </c>
      <c r="K11" s="306">
        <f t="shared" si="6"/>
        <v>796</v>
      </c>
      <c r="L11" s="307">
        <f>(IF(J11&lt;배점기준!$E$46*100,0,IF(J11&lt;배점기준!$F$46*100,배점기준!$E$47,IF(J11&lt;배점기준!$G$46*100,배점기준!$F$47,배점기준!$G$47))))</f>
        <v>1</v>
      </c>
      <c r="M11" s="308">
        <f t="shared" si="7"/>
        <v>0.4</v>
      </c>
      <c r="N11" s="398"/>
      <c r="P11" s="156"/>
      <c r="Q11" s="166" t="s">
        <v>164</v>
      </c>
      <c r="R11" s="91">
        <f>563+44+43</f>
        <v>650</v>
      </c>
    </row>
    <row r="12" spans="1:18" s="91" customFormat="1" ht="50.1" customHeight="1">
      <c r="A12" s="262">
        <v>9</v>
      </c>
      <c r="B12" s="287" t="s">
        <v>718</v>
      </c>
      <c r="C12" s="287" t="s">
        <v>719</v>
      </c>
      <c r="D12" s="288" t="s">
        <v>398</v>
      </c>
      <c r="E12" s="289">
        <v>42089</v>
      </c>
      <c r="F12" s="290">
        <v>43175</v>
      </c>
      <c r="G12" s="295">
        <v>3325</v>
      </c>
      <c r="H12" s="365">
        <v>0</v>
      </c>
      <c r="I12" s="366">
        <v>0.3</v>
      </c>
      <c r="J12" s="306">
        <f t="shared" si="5"/>
        <v>3325</v>
      </c>
      <c r="K12" s="306">
        <f t="shared" si="6"/>
        <v>997.5</v>
      </c>
      <c r="L12" s="307">
        <f>(IF(J12&lt;배점기준!$E$46*100,0,IF(J12&lt;배점기준!$F$46*100,배점기준!$E$47,IF(J12&lt;배점기준!$G$46*100,배점기준!$F$47,배점기준!$G$47))))</f>
        <v>1.3</v>
      </c>
      <c r="M12" s="308">
        <f t="shared" si="7"/>
        <v>0.39</v>
      </c>
      <c r="N12" s="398"/>
      <c r="P12" s="156"/>
      <c r="Q12" s="166" t="s">
        <v>158</v>
      </c>
      <c r="R12" s="91">
        <f>317</f>
        <v>317</v>
      </c>
    </row>
    <row r="13" spans="1:18" s="91" customFormat="1" ht="50.1" customHeight="1">
      <c r="A13" s="262">
        <v>10</v>
      </c>
      <c r="B13" s="287" t="s">
        <v>720</v>
      </c>
      <c r="C13" s="287" t="s">
        <v>721</v>
      </c>
      <c r="D13" s="288" t="s">
        <v>399</v>
      </c>
      <c r="E13" s="289">
        <v>42159</v>
      </c>
      <c r="F13" s="290">
        <v>43090</v>
      </c>
      <c r="G13" s="295">
        <v>2366</v>
      </c>
      <c r="H13" s="365">
        <v>389</v>
      </c>
      <c r="I13" s="366">
        <v>0.4</v>
      </c>
      <c r="J13" s="306">
        <f t="shared" si="5"/>
        <v>1977</v>
      </c>
      <c r="K13" s="306">
        <f t="shared" si="6"/>
        <v>790.80000000000007</v>
      </c>
      <c r="L13" s="307">
        <f>(IF(J13&lt;배점기준!$E$46*100,0,IF(J13&lt;배점기준!$F$46*100,배점기준!$E$47,IF(J13&lt;배점기준!$G$46*100,배점기준!$F$47,배점기준!$G$47))))</f>
        <v>1</v>
      </c>
      <c r="M13" s="308">
        <f t="shared" si="7"/>
        <v>0.4</v>
      </c>
      <c r="N13" s="398"/>
      <c r="P13" s="156"/>
      <c r="Q13" s="166" t="s">
        <v>164</v>
      </c>
      <c r="R13" s="91">
        <f>563+44+43</f>
        <v>650</v>
      </c>
    </row>
    <row r="14" spans="1:18" s="91" customFormat="1" ht="50.1" customHeight="1">
      <c r="A14" s="262">
        <v>11</v>
      </c>
      <c r="B14" s="287" t="s">
        <v>722</v>
      </c>
      <c r="C14" s="287" t="s">
        <v>723</v>
      </c>
      <c r="D14" s="288" t="s">
        <v>400</v>
      </c>
      <c r="E14" s="289">
        <v>42368</v>
      </c>
      <c r="F14" s="290">
        <v>43089</v>
      </c>
      <c r="G14" s="295">
        <v>775</v>
      </c>
      <c r="H14" s="365">
        <v>0</v>
      </c>
      <c r="I14" s="366">
        <v>0.55000000000000004</v>
      </c>
      <c r="J14" s="306">
        <f t="shared" si="5"/>
        <v>775</v>
      </c>
      <c r="K14" s="306">
        <f t="shared" si="6"/>
        <v>426.25000000000006</v>
      </c>
      <c r="L14" s="307">
        <f>(IF(J14&lt;배점기준!$E$46*100,0,IF(J14&lt;배점기준!$F$46*100,배점기준!$E$47,IF(J14&lt;배점기준!$G$46*100,배점기준!$F$47,배점기준!$G$47))))</f>
        <v>0.7</v>
      </c>
      <c r="M14" s="308">
        <f t="shared" si="7"/>
        <v>0.38500000000000001</v>
      </c>
      <c r="N14" s="398"/>
      <c r="P14" s="156"/>
      <c r="Q14" s="166" t="s">
        <v>158</v>
      </c>
      <c r="R14" s="91">
        <f>317</f>
        <v>317</v>
      </c>
    </row>
    <row r="15" spans="1:18" s="91" customFormat="1" ht="50.1" customHeight="1">
      <c r="A15" s="262">
        <v>12</v>
      </c>
      <c r="B15" s="287" t="s">
        <v>724</v>
      </c>
      <c r="C15" s="287" t="s">
        <v>725</v>
      </c>
      <c r="D15" s="288" t="s">
        <v>261</v>
      </c>
      <c r="E15" s="289">
        <v>42520</v>
      </c>
      <c r="F15" s="290">
        <v>44037</v>
      </c>
      <c r="G15" s="295">
        <v>1396</v>
      </c>
      <c r="H15" s="365">
        <v>746</v>
      </c>
      <c r="I15" s="366">
        <v>0.2</v>
      </c>
      <c r="J15" s="306">
        <f t="shared" si="5"/>
        <v>650</v>
      </c>
      <c r="K15" s="306">
        <f t="shared" si="6"/>
        <v>130</v>
      </c>
      <c r="L15" s="307">
        <f>(IF(J15&lt;배점기준!$E$46*100,0,IF(J15&lt;배점기준!$F$46*100,배점기준!$E$47,IF(J15&lt;배점기준!$G$46*100,배점기준!$F$47,배점기준!$G$47))))</f>
        <v>0.7</v>
      </c>
      <c r="M15" s="308">
        <f t="shared" si="7"/>
        <v>0.13999999999999999</v>
      </c>
      <c r="N15" s="398"/>
      <c r="P15" s="156"/>
      <c r="Q15" s="166" t="s">
        <v>159</v>
      </c>
      <c r="R15" s="91">
        <f>352+790+270+70</f>
        <v>1482</v>
      </c>
    </row>
    <row r="16" spans="1:18" s="91" customFormat="1" ht="50.1" customHeight="1">
      <c r="A16" s="262">
        <v>13</v>
      </c>
      <c r="B16" s="287" t="s">
        <v>726</v>
      </c>
      <c r="C16" s="287" t="s">
        <v>727</v>
      </c>
      <c r="D16" s="288" t="s">
        <v>400</v>
      </c>
      <c r="E16" s="289">
        <v>42534</v>
      </c>
      <c r="F16" s="290">
        <v>43100</v>
      </c>
      <c r="G16" s="295">
        <v>1475</v>
      </c>
      <c r="H16" s="365">
        <v>594</v>
      </c>
      <c r="I16" s="366">
        <v>0.45</v>
      </c>
      <c r="J16" s="306">
        <f t="shared" si="5"/>
        <v>881</v>
      </c>
      <c r="K16" s="306">
        <f t="shared" si="6"/>
        <v>396.45</v>
      </c>
      <c r="L16" s="307">
        <f>(IF(J16&lt;배점기준!$E$46*100,0,IF(J16&lt;배점기준!$F$46*100,배점기준!$E$47,IF(J16&lt;배점기준!$G$46*100,배점기준!$F$47,배점기준!$G$47))))</f>
        <v>0.7</v>
      </c>
      <c r="M16" s="308">
        <f t="shared" si="7"/>
        <v>0.315</v>
      </c>
      <c r="N16" s="398"/>
      <c r="P16" s="156"/>
      <c r="Q16" s="166" t="s">
        <v>160</v>
      </c>
      <c r="R16" s="91">
        <f>360</f>
        <v>360</v>
      </c>
    </row>
    <row r="17" spans="1:18" s="91" customFormat="1" ht="50.1" customHeight="1">
      <c r="A17" s="262">
        <v>14</v>
      </c>
      <c r="B17" s="287" t="s">
        <v>728</v>
      </c>
      <c r="C17" s="287" t="s">
        <v>729</v>
      </c>
      <c r="D17" s="288" t="s">
        <v>401</v>
      </c>
      <c r="E17" s="289">
        <v>42579</v>
      </c>
      <c r="F17" s="290">
        <v>43761</v>
      </c>
      <c r="G17" s="295">
        <v>2274</v>
      </c>
      <c r="H17" s="365">
        <v>718</v>
      </c>
      <c r="I17" s="366">
        <v>0.4</v>
      </c>
      <c r="J17" s="306">
        <f t="shared" si="5"/>
        <v>1556</v>
      </c>
      <c r="K17" s="306">
        <f t="shared" si="6"/>
        <v>622.40000000000009</v>
      </c>
      <c r="L17" s="307">
        <f>(IF(J17&lt;배점기준!$E$46*100,0,IF(J17&lt;배점기준!$F$46*100,배점기준!$E$47,IF(J17&lt;배점기준!$G$46*100,배점기준!$F$47,배점기준!$G$47))))</f>
        <v>1</v>
      </c>
      <c r="M17" s="308">
        <f t="shared" si="7"/>
        <v>0.4</v>
      </c>
      <c r="N17" s="398"/>
      <c r="P17" s="156"/>
      <c r="Q17" s="166" t="s">
        <v>161</v>
      </c>
      <c r="R17" s="91">
        <f>293+309+86+37+385+241</f>
        <v>1351</v>
      </c>
    </row>
    <row r="18" spans="1:18" s="91" customFormat="1" ht="50.1" customHeight="1">
      <c r="A18" s="262">
        <v>15</v>
      </c>
      <c r="B18" s="287" t="s">
        <v>730</v>
      </c>
      <c r="C18" s="287" t="s">
        <v>731</v>
      </c>
      <c r="D18" s="288" t="s">
        <v>402</v>
      </c>
      <c r="E18" s="289">
        <v>42894</v>
      </c>
      <c r="F18" s="290">
        <v>44188</v>
      </c>
      <c r="G18" s="295">
        <v>3209</v>
      </c>
      <c r="H18" s="365">
        <v>0</v>
      </c>
      <c r="I18" s="366">
        <v>0.25</v>
      </c>
      <c r="J18" s="306">
        <f t="shared" si="5"/>
        <v>3209</v>
      </c>
      <c r="K18" s="306">
        <f t="shared" si="6"/>
        <v>802.25</v>
      </c>
      <c r="L18" s="307">
        <f>(IF(J18&lt;배점기준!$E$46*100,0,IF(J18&lt;배점기준!$F$46*100,배점기준!$E$47,IF(J18&lt;배점기준!$G$46*100,배점기준!$F$47,배점기준!$G$47))))</f>
        <v>1.3</v>
      </c>
      <c r="M18" s="308">
        <f t="shared" si="7"/>
        <v>0.32500000000000001</v>
      </c>
      <c r="N18" s="398"/>
      <c r="P18" s="156"/>
      <c r="Q18" s="166" t="s">
        <v>162</v>
      </c>
      <c r="R18" s="91">
        <f>2075</f>
        <v>2075</v>
      </c>
    </row>
    <row r="19" spans="1:18" s="91" customFormat="1" ht="50.1" customHeight="1">
      <c r="A19" s="262">
        <v>16</v>
      </c>
      <c r="B19" s="287" t="s">
        <v>732</v>
      </c>
      <c r="C19" s="287" t="s">
        <v>733</v>
      </c>
      <c r="D19" s="288" t="s">
        <v>403</v>
      </c>
      <c r="E19" s="289">
        <v>42913</v>
      </c>
      <c r="F19" s="290">
        <v>43240</v>
      </c>
      <c r="G19" s="295">
        <v>413</v>
      </c>
      <c r="H19" s="365">
        <v>186</v>
      </c>
      <c r="I19" s="366">
        <v>1</v>
      </c>
      <c r="J19" s="306">
        <f t="shared" si="2"/>
        <v>0</v>
      </c>
      <c r="K19" s="306">
        <f t="shared" si="3"/>
        <v>0</v>
      </c>
      <c r="L19" s="307">
        <f>(IF(J19&lt;배점기준!$E$46*100,0,IF(J19&lt;배점기준!$F$46*100,배점기준!$E$47,IF(J19&lt;배점기준!$G$46*100,배점기준!$F$47,배점기준!$G$47))))</f>
        <v>0</v>
      </c>
      <c r="M19" s="308">
        <f t="shared" si="4"/>
        <v>0</v>
      </c>
      <c r="N19" s="398"/>
      <c r="P19" s="156"/>
      <c r="Q19" s="166" t="s">
        <v>159</v>
      </c>
      <c r="R19" s="91">
        <f>352+790+270+70</f>
        <v>1482</v>
      </c>
    </row>
    <row r="20" spans="1:18" s="91" customFormat="1" ht="50.1" customHeight="1">
      <c r="A20" s="262">
        <v>17</v>
      </c>
      <c r="B20" s="287" t="s">
        <v>734</v>
      </c>
      <c r="C20" s="287" t="s">
        <v>735</v>
      </c>
      <c r="D20" s="288" t="s">
        <v>261</v>
      </c>
      <c r="E20" s="289">
        <v>42937</v>
      </c>
      <c r="F20" s="290">
        <v>43304</v>
      </c>
      <c r="G20" s="295">
        <v>9032</v>
      </c>
      <c r="H20" s="365">
        <v>1791</v>
      </c>
      <c r="I20" s="366">
        <v>0.15</v>
      </c>
      <c r="J20" s="306">
        <f t="shared" si="2"/>
        <v>7241</v>
      </c>
      <c r="K20" s="306">
        <f t="shared" si="3"/>
        <v>1086.1499999999999</v>
      </c>
      <c r="L20" s="307">
        <f>(IF(J20&lt;배점기준!$E$46*100,0,IF(J20&lt;배점기준!$F$46*100,배점기준!$E$47,IF(J20&lt;배점기준!$G$46*100,배점기준!$F$47,배점기준!$G$47))))</f>
        <v>1.3</v>
      </c>
      <c r="M20" s="308">
        <f t="shared" si="4"/>
        <v>0.19500000000000001</v>
      </c>
      <c r="N20" s="398"/>
      <c r="P20" s="156"/>
      <c r="Q20" s="166" t="s">
        <v>160</v>
      </c>
      <c r="R20" s="91">
        <f>360</f>
        <v>360</v>
      </c>
    </row>
    <row r="21" spans="1:18" s="91" customFormat="1" ht="50.1" customHeight="1">
      <c r="A21" s="262">
        <v>18</v>
      </c>
      <c r="B21" s="287" t="s">
        <v>736</v>
      </c>
      <c r="C21" s="287" t="s">
        <v>737</v>
      </c>
      <c r="D21" s="288" t="s">
        <v>404</v>
      </c>
      <c r="E21" s="289">
        <v>42993</v>
      </c>
      <c r="F21" s="290">
        <v>44286</v>
      </c>
      <c r="G21" s="295">
        <v>519</v>
      </c>
      <c r="H21" s="365">
        <v>162</v>
      </c>
      <c r="I21" s="366">
        <v>0.6</v>
      </c>
      <c r="J21" s="306">
        <f t="shared" si="2"/>
        <v>357</v>
      </c>
      <c r="K21" s="306">
        <f t="shared" si="3"/>
        <v>214.2</v>
      </c>
      <c r="L21" s="307">
        <f>(IF(J21&lt;배점기준!$E$46*100,0,IF(J21&lt;배점기준!$F$46*100,배점기준!$E$47,IF(J21&lt;배점기준!$G$46*100,배점기준!$F$47,배점기준!$G$47))))</f>
        <v>0.7</v>
      </c>
      <c r="M21" s="308">
        <f t="shared" si="4"/>
        <v>0.42</v>
      </c>
      <c r="N21" s="398"/>
      <c r="P21" s="156"/>
      <c r="Q21" s="166" t="s">
        <v>161</v>
      </c>
      <c r="R21" s="91">
        <f>293+309+86+37+385+241</f>
        <v>1351</v>
      </c>
    </row>
    <row r="22" spans="1:18" s="91" customFormat="1" ht="50.1" customHeight="1">
      <c r="A22" s="262">
        <v>19</v>
      </c>
      <c r="B22" s="287" t="s">
        <v>738</v>
      </c>
      <c r="C22" s="287" t="s">
        <v>739</v>
      </c>
      <c r="D22" s="288" t="s">
        <v>405</v>
      </c>
      <c r="E22" s="289">
        <v>43089</v>
      </c>
      <c r="F22" s="290">
        <v>43670</v>
      </c>
      <c r="G22" s="295">
        <v>7948</v>
      </c>
      <c r="H22" s="365">
        <v>1640</v>
      </c>
      <c r="I22" s="366">
        <v>0.36</v>
      </c>
      <c r="J22" s="306">
        <f t="shared" ref="J22:J29" si="8">IF(G22-H22&lt;231,0,G22-H22)</f>
        <v>6308</v>
      </c>
      <c r="K22" s="306">
        <f t="shared" ref="K22:K29" si="9">J22*I22</f>
        <v>2270.88</v>
      </c>
      <c r="L22" s="307">
        <f>(IF(J22&lt;배점기준!$E$46*100,0,IF(J22&lt;배점기준!$F$46*100,배점기준!$E$47,IF(J22&lt;배점기준!$G$46*100,배점기준!$F$47,배점기준!$G$47))))</f>
        <v>1.3</v>
      </c>
      <c r="M22" s="308">
        <f t="shared" ref="M22:M29" si="10">I22*L22</f>
        <v>0.46799999999999997</v>
      </c>
      <c r="N22" s="398"/>
      <c r="P22" s="156"/>
      <c r="Q22" s="166" t="s">
        <v>162</v>
      </c>
      <c r="R22" s="91">
        <f>2075</f>
        <v>2075</v>
      </c>
    </row>
    <row r="23" spans="1:18" s="91" customFormat="1" ht="50.1" customHeight="1">
      <c r="A23" s="262">
        <v>20</v>
      </c>
      <c r="B23" s="287" t="s">
        <v>740</v>
      </c>
      <c r="C23" s="287" t="s">
        <v>741</v>
      </c>
      <c r="D23" s="288" t="s">
        <v>400</v>
      </c>
      <c r="E23" s="289">
        <v>43229</v>
      </c>
      <c r="F23" s="290">
        <v>44198</v>
      </c>
      <c r="G23" s="295">
        <v>3250</v>
      </c>
      <c r="H23" s="365">
        <v>830</v>
      </c>
      <c r="I23" s="366">
        <v>0.47</v>
      </c>
      <c r="J23" s="306">
        <f t="shared" ref="J23:J27" si="11">IF(G23-H23&lt;231,0,G23-H23)</f>
        <v>2420</v>
      </c>
      <c r="K23" s="306">
        <f t="shared" ref="K23:K27" si="12">J23*I23</f>
        <v>1137.3999999999999</v>
      </c>
      <c r="L23" s="307">
        <f>(IF(J23&lt;배점기준!$E$46*100,0,IF(J23&lt;배점기준!$F$46*100,배점기준!$E$47,IF(J23&lt;배점기준!$G$46*100,배점기준!$F$47,배점기준!$G$47))))</f>
        <v>1</v>
      </c>
      <c r="M23" s="308">
        <f t="shared" ref="M23:M27" si="13">I23*L23</f>
        <v>0.47</v>
      </c>
      <c r="N23" s="398"/>
      <c r="P23" s="156"/>
      <c r="Q23" s="166"/>
    </row>
    <row r="24" spans="1:18" s="91" customFormat="1" ht="50.1" customHeight="1">
      <c r="A24" s="262">
        <v>21</v>
      </c>
      <c r="B24" s="287" t="s">
        <v>742</v>
      </c>
      <c r="C24" s="287" t="s">
        <v>743</v>
      </c>
      <c r="D24" s="288" t="s">
        <v>406</v>
      </c>
      <c r="E24" s="289">
        <v>43271</v>
      </c>
      <c r="F24" s="290">
        <v>43818</v>
      </c>
      <c r="G24" s="295">
        <v>2911</v>
      </c>
      <c r="H24" s="365">
        <v>1016</v>
      </c>
      <c r="I24" s="366">
        <v>0.28999999999999998</v>
      </c>
      <c r="J24" s="306">
        <f t="shared" si="11"/>
        <v>1895</v>
      </c>
      <c r="K24" s="306">
        <f t="shared" si="12"/>
        <v>549.54999999999995</v>
      </c>
      <c r="L24" s="307">
        <f>(IF(J24&lt;배점기준!$E$46*100,0,IF(J24&lt;배점기준!$F$46*100,배점기준!$E$47,IF(J24&lt;배점기준!$G$46*100,배점기준!$F$47,배점기준!$G$47))))</f>
        <v>1</v>
      </c>
      <c r="M24" s="308">
        <f t="shared" si="13"/>
        <v>0.28999999999999998</v>
      </c>
      <c r="N24" s="398"/>
      <c r="P24" s="156"/>
      <c r="Q24" s="166"/>
    </row>
    <row r="25" spans="1:18" s="91" customFormat="1" ht="50.1" customHeight="1">
      <c r="A25" s="262">
        <v>22</v>
      </c>
      <c r="B25" s="287" t="s">
        <v>744</v>
      </c>
      <c r="C25" s="287" t="s">
        <v>745</v>
      </c>
      <c r="D25" s="288" t="s">
        <v>407</v>
      </c>
      <c r="E25" s="289">
        <v>43272</v>
      </c>
      <c r="F25" s="290">
        <v>43421</v>
      </c>
      <c r="G25" s="295">
        <v>2839</v>
      </c>
      <c r="H25" s="365">
        <v>0</v>
      </c>
      <c r="I25" s="366">
        <v>0.18</v>
      </c>
      <c r="J25" s="306">
        <f t="shared" si="11"/>
        <v>2839</v>
      </c>
      <c r="K25" s="306">
        <f t="shared" si="12"/>
        <v>511.02</v>
      </c>
      <c r="L25" s="307">
        <f>(IF(J25&lt;배점기준!$E$46*100,0,IF(J25&lt;배점기준!$F$46*100,배점기준!$E$47,IF(J25&lt;배점기준!$G$46*100,배점기준!$F$47,배점기준!$G$47))))</f>
        <v>1</v>
      </c>
      <c r="M25" s="308">
        <f t="shared" si="13"/>
        <v>0.18</v>
      </c>
      <c r="N25" s="398"/>
      <c r="P25" s="156"/>
      <c r="Q25" s="166"/>
    </row>
    <row r="26" spans="1:18" s="91" customFormat="1" ht="50.1" customHeight="1">
      <c r="A26" s="262">
        <v>23</v>
      </c>
      <c r="B26" s="287" t="s">
        <v>746</v>
      </c>
      <c r="C26" s="287" t="s">
        <v>747</v>
      </c>
      <c r="D26" s="288" t="s">
        <v>408</v>
      </c>
      <c r="E26" s="289">
        <v>43286</v>
      </c>
      <c r="F26" s="290">
        <v>43650</v>
      </c>
      <c r="G26" s="295">
        <v>593</v>
      </c>
      <c r="H26" s="365">
        <v>154</v>
      </c>
      <c r="I26" s="366">
        <v>1</v>
      </c>
      <c r="J26" s="306">
        <f t="shared" si="11"/>
        <v>439</v>
      </c>
      <c r="K26" s="306">
        <f t="shared" si="12"/>
        <v>439</v>
      </c>
      <c r="L26" s="307">
        <f>(IF(J26&lt;배점기준!$E$46*100,0,IF(J26&lt;배점기준!$F$46*100,배점기준!$E$47,IF(J26&lt;배점기준!$G$46*100,배점기준!$F$47,배점기준!$G$47))))</f>
        <v>0.7</v>
      </c>
      <c r="M26" s="308">
        <f t="shared" si="13"/>
        <v>0.7</v>
      </c>
      <c r="N26" s="398"/>
      <c r="P26" s="156"/>
      <c r="Q26" s="166"/>
    </row>
    <row r="27" spans="1:18" s="91" customFormat="1" ht="50.1" customHeight="1">
      <c r="A27" s="262">
        <v>24</v>
      </c>
      <c r="B27" s="287" t="s">
        <v>748</v>
      </c>
      <c r="C27" s="287" t="s">
        <v>749</v>
      </c>
      <c r="D27" s="288" t="s">
        <v>402</v>
      </c>
      <c r="E27" s="289">
        <v>43332</v>
      </c>
      <c r="F27" s="290">
        <v>44537</v>
      </c>
      <c r="G27" s="295">
        <v>3493</v>
      </c>
      <c r="H27" s="365">
        <v>2517</v>
      </c>
      <c r="I27" s="366">
        <v>0.3</v>
      </c>
      <c r="J27" s="306">
        <f t="shared" si="11"/>
        <v>976</v>
      </c>
      <c r="K27" s="306">
        <f t="shared" si="12"/>
        <v>292.8</v>
      </c>
      <c r="L27" s="307">
        <f>(IF(J27&lt;배점기준!$E$46*100,0,IF(J27&lt;배점기준!$F$46*100,배점기준!$E$47,IF(J27&lt;배점기준!$G$46*100,배점기준!$F$47,배점기준!$G$47))))</f>
        <v>0.7</v>
      </c>
      <c r="M27" s="308">
        <f t="shared" si="13"/>
        <v>0.21</v>
      </c>
      <c r="N27" s="398"/>
      <c r="P27" s="156"/>
      <c r="Q27" s="166"/>
    </row>
    <row r="28" spans="1:18" s="91" customFormat="1" ht="50.1" customHeight="1">
      <c r="A28" s="262">
        <v>25</v>
      </c>
      <c r="B28" s="287" t="s">
        <v>750</v>
      </c>
      <c r="C28" s="287" t="s">
        <v>751</v>
      </c>
      <c r="D28" s="288" t="s">
        <v>261</v>
      </c>
      <c r="E28" s="289">
        <v>43350</v>
      </c>
      <c r="F28" s="290">
        <v>44561</v>
      </c>
      <c r="G28" s="295">
        <v>8234</v>
      </c>
      <c r="H28" s="365">
        <v>3535</v>
      </c>
      <c r="I28" s="366">
        <v>0.31</v>
      </c>
      <c r="J28" s="306">
        <f t="shared" ref="J28" si="14">IF(G28-H28&lt;231,0,G28-H28)</f>
        <v>4699</v>
      </c>
      <c r="K28" s="306">
        <f t="shared" ref="K28" si="15">J28*I28</f>
        <v>1456.69</v>
      </c>
      <c r="L28" s="307">
        <f>(IF(J28&lt;배점기준!$E$46*100,0,IF(J28&lt;배점기준!$F$46*100,배점기준!$E$47,IF(J28&lt;배점기준!$G$46*100,배점기준!$F$47,배점기준!$G$47))))</f>
        <v>1.3</v>
      </c>
      <c r="M28" s="308">
        <f t="shared" ref="M28" si="16">I28*L28</f>
        <v>0.40300000000000002</v>
      </c>
      <c r="N28" s="398"/>
      <c r="P28" s="156"/>
      <c r="Q28" s="166"/>
    </row>
    <row r="29" spans="1:18" s="91" customFormat="1" ht="50.1" customHeight="1">
      <c r="A29" s="262">
        <v>26</v>
      </c>
      <c r="B29" s="287" t="s">
        <v>752</v>
      </c>
      <c r="C29" s="287" t="s">
        <v>753</v>
      </c>
      <c r="D29" s="288" t="s">
        <v>409</v>
      </c>
      <c r="E29" s="289">
        <v>43642</v>
      </c>
      <c r="F29" s="290">
        <v>44553</v>
      </c>
      <c r="G29" s="295">
        <v>2334</v>
      </c>
      <c r="H29" s="365">
        <v>1775</v>
      </c>
      <c r="I29" s="366">
        <v>0.6</v>
      </c>
      <c r="J29" s="306">
        <f t="shared" si="8"/>
        <v>559</v>
      </c>
      <c r="K29" s="306">
        <f t="shared" si="9"/>
        <v>335.4</v>
      </c>
      <c r="L29" s="307">
        <f>(IF(J29&lt;배점기준!$E$46*100,0,IF(J29&lt;배점기준!$F$46*100,배점기준!$E$47,IF(J29&lt;배점기준!$G$46*100,배점기준!$F$47,배점기준!$G$47))))</f>
        <v>0.7</v>
      </c>
      <c r="M29" s="308">
        <f t="shared" si="10"/>
        <v>0.42</v>
      </c>
      <c r="N29" s="398"/>
      <c r="P29" s="156"/>
      <c r="Q29" s="166" t="s">
        <v>163</v>
      </c>
      <c r="R29" s="91">
        <f>86+843+3497+120+120+39+64</f>
        <v>4769</v>
      </c>
    </row>
    <row r="30" spans="1:18" s="91" customFormat="1" ht="50.1" customHeight="1">
      <c r="A30" s="262">
        <v>27</v>
      </c>
      <c r="B30" s="287" t="s">
        <v>754</v>
      </c>
      <c r="C30" s="287" t="s">
        <v>755</v>
      </c>
      <c r="D30" s="288" t="s">
        <v>410</v>
      </c>
      <c r="E30" s="289">
        <v>43823</v>
      </c>
      <c r="F30" s="290">
        <v>44612</v>
      </c>
      <c r="G30" s="295">
        <v>2727</v>
      </c>
      <c r="H30" s="365">
        <v>1966</v>
      </c>
      <c r="I30" s="366">
        <v>0.32</v>
      </c>
      <c r="J30" s="306">
        <f t="shared" ref="J30:J32" si="17">IF(G30-H30&lt;231,0,G30-H30)</f>
        <v>761</v>
      </c>
      <c r="K30" s="306">
        <f t="shared" ref="K30:K32" si="18">J30*I30</f>
        <v>243.52</v>
      </c>
      <c r="L30" s="307">
        <f>(IF(J30&lt;배점기준!$E$46*100,0,IF(J30&lt;배점기준!$F$46*100,배점기준!$E$47,IF(J30&lt;배점기준!$G$46*100,배점기준!$F$47,배점기준!$G$47))))</f>
        <v>0.7</v>
      </c>
      <c r="M30" s="308">
        <f t="shared" ref="M30:M32" si="19">I30*L30</f>
        <v>0.22399999999999998</v>
      </c>
      <c r="N30" s="398"/>
      <c r="P30" s="156"/>
      <c r="Q30" s="166" t="s">
        <v>164</v>
      </c>
      <c r="R30" s="91">
        <f>563+44+43</f>
        <v>650</v>
      </c>
    </row>
    <row r="31" spans="1:18" s="91" customFormat="1" ht="50.1" customHeight="1">
      <c r="A31" s="262">
        <v>28</v>
      </c>
      <c r="B31" s="287" t="s">
        <v>756</v>
      </c>
      <c r="C31" s="287" t="s">
        <v>757</v>
      </c>
      <c r="D31" s="288" t="s">
        <v>400</v>
      </c>
      <c r="E31" s="289">
        <v>44181</v>
      </c>
      <c r="F31" s="290">
        <v>44448</v>
      </c>
      <c r="G31" s="295">
        <v>5387</v>
      </c>
      <c r="H31" s="365">
        <v>0</v>
      </c>
      <c r="I31" s="366">
        <v>0.13</v>
      </c>
      <c r="J31" s="306">
        <f t="shared" si="17"/>
        <v>5387</v>
      </c>
      <c r="K31" s="306">
        <f t="shared" si="18"/>
        <v>700.31000000000006</v>
      </c>
      <c r="L31" s="307">
        <f>(IF(J31&lt;배점기준!$E$46*100,0,IF(J31&lt;배점기준!$F$46*100,배점기준!$E$47,IF(J31&lt;배점기준!$G$46*100,배점기준!$F$47,배점기준!$G$47))))</f>
        <v>1.3</v>
      </c>
      <c r="M31" s="308">
        <f t="shared" si="19"/>
        <v>0.16900000000000001</v>
      </c>
      <c r="N31" s="398"/>
      <c r="P31" s="156"/>
      <c r="Q31" s="166" t="s">
        <v>158</v>
      </c>
      <c r="R31" s="91">
        <f>317</f>
        <v>317</v>
      </c>
    </row>
    <row r="32" spans="1:18" s="91" customFormat="1" ht="50.1" customHeight="1" thickBot="1">
      <c r="A32" s="262">
        <v>29</v>
      </c>
      <c r="B32" s="287" t="s">
        <v>758</v>
      </c>
      <c r="C32" s="287" t="s">
        <v>759</v>
      </c>
      <c r="D32" s="288" t="s">
        <v>411</v>
      </c>
      <c r="E32" s="289">
        <v>44273</v>
      </c>
      <c r="F32" s="290">
        <v>44773</v>
      </c>
      <c r="G32" s="295">
        <v>1512</v>
      </c>
      <c r="H32" s="365">
        <v>745</v>
      </c>
      <c r="I32" s="366">
        <v>0.55000000000000004</v>
      </c>
      <c r="J32" s="306">
        <f t="shared" si="17"/>
        <v>767</v>
      </c>
      <c r="K32" s="306">
        <f t="shared" si="18"/>
        <v>421.85</v>
      </c>
      <c r="L32" s="307">
        <f>(IF(J32&lt;배점기준!$E$46*100,0,IF(J32&lt;배점기준!$F$46*100,배점기준!$E$47,IF(J32&lt;배점기준!$G$46*100,배점기준!$F$47,배점기준!$G$47))))</f>
        <v>0.7</v>
      </c>
      <c r="M32" s="308">
        <f t="shared" si="19"/>
        <v>0.38500000000000001</v>
      </c>
      <c r="N32" s="398"/>
      <c r="P32" s="156"/>
      <c r="Q32" s="166" t="s">
        <v>164</v>
      </c>
      <c r="R32" s="91">
        <f>563+44+43</f>
        <v>650</v>
      </c>
    </row>
    <row r="33" spans="1:18" s="91" customFormat="1" ht="50.1" customHeight="1" thickBot="1">
      <c r="A33" s="768" t="s">
        <v>19</v>
      </c>
      <c r="B33" s="769"/>
      <c r="C33" s="769"/>
      <c r="D33" s="769"/>
      <c r="E33" s="769"/>
      <c r="F33" s="769"/>
      <c r="G33" s="769"/>
      <c r="H33" s="769"/>
      <c r="I33" s="770"/>
      <c r="J33" s="143"/>
      <c r="K33" s="144">
        <f>SUM(K4:K32)</f>
        <v>20902.190000000002</v>
      </c>
      <c r="L33" s="209"/>
      <c r="M33" s="145">
        <f>SUM(M4:M32)</f>
        <v>9.9940000000000015</v>
      </c>
      <c r="N33" s="146"/>
    </row>
    <row r="34" spans="1:18" ht="15.75" customHeight="1">
      <c r="A34" s="75"/>
      <c r="B34" s="82"/>
      <c r="C34" s="82"/>
      <c r="D34" s="82"/>
      <c r="E34" s="82"/>
      <c r="F34" s="82"/>
      <c r="G34" s="83"/>
      <c r="H34" s="76"/>
      <c r="I34" s="76"/>
      <c r="J34" s="84"/>
      <c r="K34" s="84"/>
      <c r="L34" s="85"/>
      <c r="M34" s="86"/>
    </row>
    <row r="35" spans="1:18" s="93" customFormat="1" ht="15" customHeight="1">
      <c r="A35" s="79" t="s">
        <v>113</v>
      </c>
      <c r="B35" s="78" t="s">
        <v>114</v>
      </c>
      <c r="C35" s="78"/>
      <c r="D35" s="78"/>
      <c r="E35" s="78"/>
      <c r="F35" s="78"/>
      <c r="G35" s="103"/>
      <c r="H35" s="94"/>
      <c r="I35" s="94"/>
      <c r="J35" s="94"/>
      <c r="K35" s="94"/>
      <c r="L35" s="104"/>
      <c r="M35" s="96"/>
      <c r="N35" s="96"/>
      <c r="P35" s="79"/>
      <c r="Q35" s="79"/>
    </row>
    <row r="36" spans="1:18" s="93" customFormat="1" ht="20.25" customHeight="1">
      <c r="A36" s="79" t="s">
        <v>13</v>
      </c>
      <c r="B36" s="78" t="s">
        <v>14</v>
      </c>
      <c r="C36" s="227"/>
      <c r="D36" s="227"/>
      <c r="E36" s="227"/>
      <c r="F36" s="227"/>
      <c r="G36" s="105"/>
      <c r="H36" s="95"/>
      <c r="I36" s="95"/>
      <c r="J36" s="95"/>
      <c r="K36" s="157"/>
      <c r="L36" s="95"/>
      <c r="M36" s="96"/>
      <c r="R36" s="79"/>
    </row>
    <row r="37" spans="1:18" s="79" customFormat="1" ht="55.5" customHeight="1">
      <c r="A37" s="114" t="s">
        <v>136</v>
      </c>
      <c r="B37" s="771" t="s">
        <v>132</v>
      </c>
      <c r="C37" s="771"/>
      <c r="D37" s="771"/>
      <c r="E37" s="771"/>
      <c r="F37" s="771"/>
      <c r="G37" s="771"/>
      <c r="H37" s="771"/>
      <c r="I37" s="771"/>
      <c r="J37" s="771"/>
      <c r="K37" s="771"/>
      <c r="L37" s="80"/>
      <c r="M37" s="80"/>
    </row>
    <row r="38" spans="1:18" s="79" customFormat="1" ht="18.75" customHeight="1">
      <c r="A38" s="114" t="s">
        <v>137</v>
      </c>
      <c r="B38" s="78" t="s">
        <v>131</v>
      </c>
      <c r="C38" s="78"/>
      <c r="D38" s="78"/>
      <c r="E38" s="78"/>
      <c r="F38" s="78"/>
      <c r="G38" s="78"/>
      <c r="I38" s="126"/>
      <c r="J38" s="80"/>
      <c r="K38" s="80"/>
      <c r="L38" s="80"/>
      <c r="M38" s="80"/>
    </row>
    <row r="39" spans="1:18" s="79" customFormat="1" ht="18.75" customHeight="1">
      <c r="A39" s="79" t="s">
        <v>133</v>
      </c>
      <c r="B39" s="78" t="s">
        <v>15</v>
      </c>
      <c r="C39" s="78"/>
      <c r="D39" s="78"/>
      <c r="E39" s="78"/>
      <c r="F39" s="78"/>
      <c r="G39" s="78"/>
      <c r="I39" s="80"/>
      <c r="J39" s="80"/>
      <c r="K39" s="80"/>
      <c r="L39" s="80"/>
      <c r="M39" s="80"/>
      <c r="N39" s="80"/>
      <c r="O39" s="80"/>
    </row>
    <row r="40" spans="1:18" s="93" customFormat="1" ht="12" customHeight="1">
      <c r="A40" s="79" t="s">
        <v>134</v>
      </c>
      <c r="B40" s="78" t="s">
        <v>16</v>
      </c>
      <c r="C40" s="78"/>
      <c r="D40" s="78"/>
      <c r="E40" s="78"/>
      <c r="F40" s="78"/>
      <c r="G40" s="105"/>
      <c r="H40" s="95"/>
      <c r="I40" s="95"/>
      <c r="J40" s="95"/>
      <c r="K40" s="95"/>
      <c r="L40" s="95"/>
      <c r="M40" s="96"/>
    </row>
    <row r="41" spans="1:18" s="93" customFormat="1" ht="15" customHeight="1">
      <c r="A41" s="79" t="s">
        <v>135</v>
      </c>
      <c r="B41" s="81" t="s">
        <v>17</v>
      </c>
      <c r="C41" s="81"/>
      <c r="D41" s="81"/>
      <c r="E41" s="81"/>
      <c r="F41" s="81"/>
      <c r="G41" s="105"/>
      <c r="H41" s="95"/>
      <c r="I41" s="95"/>
      <c r="J41" s="95"/>
      <c r="K41" s="95"/>
      <c r="L41" s="95"/>
      <c r="M41" s="96"/>
    </row>
    <row r="42" spans="1:18" s="93" customFormat="1" ht="15" customHeight="1">
      <c r="B42" s="69"/>
      <c r="C42" s="94"/>
      <c r="D42" s="94"/>
      <c r="E42" s="94"/>
      <c r="F42" s="94"/>
      <c r="G42" s="105"/>
      <c r="H42" s="95"/>
      <c r="I42" s="95"/>
      <c r="J42" s="95"/>
      <c r="K42" s="95"/>
      <c r="L42" s="95"/>
      <c r="M42" s="96"/>
    </row>
    <row r="43" spans="1:18" ht="15" customHeight="1"/>
  </sheetData>
  <mergeCells count="16">
    <mergeCell ref="A1:B1"/>
    <mergeCell ref="A2:A3"/>
    <mergeCell ref="B2:B3"/>
    <mergeCell ref="C2:C3"/>
    <mergeCell ref="D2:D3"/>
    <mergeCell ref="M2:M3"/>
    <mergeCell ref="N2:N3"/>
    <mergeCell ref="A33:I33"/>
    <mergeCell ref="B37:K37"/>
    <mergeCell ref="G2:G3"/>
    <mergeCell ref="H2:H3"/>
    <mergeCell ref="I2:I3"/>
    <mergeCell ref="J2:J3"/>
    <mergeCell ref="K2:K3"/>
    <mergeCell ref="L2:L3"/>
    <mergeCell ref="E2:F2"/>
  </mergeCells>
  <phoneticPr fontId="23" type="noConversion"/>
  <pageMargins left="0.74803149606299213" right="0.74803149606299213" top="0.74803149606299213" bottom="0.74803149606299213" header="0.51181102362204722" footer="0.51181102362204722"/>
  <pageSetup paperSize="9" scale="68" orientation="landscape" r:id="rId1"/>
  <headerFooter alignWithMargins="0"/>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FF99"/>
  </sheetPr>
  <dimension ref="A1:R24"/>
  <sheetViews>
    <sheetView view="pageBreakPreview" zoomScale="80" zoomScaleNormal="100" zoomScaleSheetLayoutView="80" workbookViewId="0">
      <pane ySplit="3" topLeftCell="A4" activePane="bottomLeft" state="frozen"/>
      <selection pane="bottomLeft" sqref="A1:B1"/>
    </sheetView>
  </sheetViews>
  <sheetFormatPr defaultColWidth="8.88671875" defaultRowHeight="12" customHeight="1"/>
  <cols>
    <col min="1" max="1" width="5" style="61" customWidth="1"/>
    <col min="2" max="2" width="26.6640625" style="69" customWidth="1"/>
    <col min="3" max="3" width="24.21875" style="69" customWidth="1"/>
    <col min="4" max="4" width="15.33203125" style="69" customWidth="1"/>
    <col min="5" max="6" width="12.21875" style="69" bestFit="1" customWidth="1"/>
    <col min="7" max="7" width="8.6640625" style="67" customWidth="1"/>
    <col min="8" max="8" width="11.33203125" style="65" customWidth="1"/>
    <col min="9" max="9" width="7.33203125" style="65" customWidth="1"/>
    <col min="10" max="10" width="8.6640625" style="65" customWidth="1"/>
    <col min="11" max="11" width="10.77734375" style="65" customWidth="1"/>
    <col min="12" max="12" width="8.6640625" style="65" bestFit="1" customWidth="1"/>
    <col min="13" max="13" width="8.6640625" style="64" bestFit="1" customWidth="1"/>
    <col min="14" max="14" width="6.109375" style="61" customWidth="1"/>
    <col min="15" max="15" width="1.44140625" style="61" customWidth="1"/>
    <col min="16" max="18" width="0" style="61" hidden="1" customWidth="1"/>
    <col min="19" max="16384" width="8.88671875" style="61"/>
  </cols>
  <sheetData>
    <row r="1" spans="1:18" s="101" customFormat="1" ht="30" customHeight="1" thickBot="1">
      <c r="A1" s="780" t="s">
        <v>156</v>
      </c>
      <c r="B1" s="780"/>
      <c r="C1" s="397" t="str">
        <f>'#4 유사용역 수행실적(7,8)'!D6</f>
        <v>부관사2</v>
      </c>
      <c r="D1" s="427"/>
      <c r="E1" s="98"/>
      <c r="F1" s="98"/>
      <c r="G1" s="99"/>
      <c r="H1" s="100"/>
      <c r="I1" s="100"/>
      <c r="K1" s="100"/>
      <c r="L1" s="100"/>
      <c r="M1" s="102"/>
    </row>
    <row r="2" spans="1:18" s="90" customFormat="1" ht="28.5" customHeight="1">
      <c r="A2" s="781" t="s">
        <v>4</v>
      </c>
      <c r="B2" s="783" t="s">
        <v>5</v>
      </c>
      <c r="C2" s="785" t="s">
        <v>6</v>
      </c>
      <c r="D2" s="785" t="s">
        <v>7</v>
      </c>
      <c r="E2" s="778" t="s">
        <v>8</v>
      </c>
      <c r="F2" s="779"/>
      <c r="G2" s="772" t="s">
        <v>107</v>
      </c>
      <c r="H2" s="774" t="s">
        <v>12</v>
      </c>
      <c r="I2" s="776" t="s">
        <v>152</v>
      </c>
      <c r="J2" s="764" t="s">
        <v>20</v>
      </c>
      <c r="K2" s="764" t="s">
        <v>18</v>
      </c>
      <c r="L2" s="764" t="s">
        <v>150</v>
      </c>
      <c r="M2" s="764" t="s">
        <v>151</v>
      </c>
      <c r="N2" s="766" t="s">
        <v>9</v>
      </c>
    </row>
    <row r="3" spans="1:18" s="90" customFormat="1" ht="30.75" customHeight="1">
      <c r="A3" s="782"/>
      <c r="B3" s="784"/>
      <c r="C3" s="786"/>
      <c r="D3" s="786"/>
      <c r="E3" s="223" t="s">
        <v>11</v>
      </c>
      <c r="F3" s="223" t="s">
        <v>10</v>
      </c>
      <c r="G3" s="773"/>
      <c r="H3" s="775"/>
      <c r="I3" s="777"/>
      <c r="J3" s="765"/>
      <c r="K3" s="765"/>
      <c r="L3" s="765"/>
      <c r="M3" s="765"/>
      <c r="N3" s="767"/>
      <c r="P3" s="90" t="s">
        <v>148</v>
      </c>
      <c r="Q3" s="165" t="s">
        <v>148</v>
      </c>
    </row>
    <row r="4" spans="1:18" s="91" customFormat="1" ht="50.1" customHeight="1">
      <c r="A4" s="262">
        <v>1</v>
      </c>
      <c r="B4" s="287" t="s">
        <v>760</v>
      </c>
      <c r="C4" s="287" t="s">
        <v>761</v>
      </c>
      <c r="D4" s="288" t="s">
        <v>500</v>
      </c>
      <c r="E4" s="289">
        <v>41806</v>
      </c>
      <c r="F4" s="290">
        <v>43091</v>
      </c>
      <c r="G4" s="295">
        <v>1694</v>
      </c>
      <c r="H4" s="365">
        <v>393</v>
      </c>
      <c r="I4" s="366">
        <v>0.4</v>
      </c>
      <c r="J4" s="306">
        <f>IF(G4-H4&lt;231,0,G4-H4)</f>
        <v>1301</v>
      </c>
      <c r="K4" s="306">
        <f t="shared" ref="K4:K13" si="0">J4*I4</f>
        <v>520.4</v>
      </c>
      <c r="L4" s="307">
        <f>(IF(J4&lt;배점기준!$E$46*100,0,IF(J4&lt;배점기준!$F$46*100,배점기준!$E$47,IF(J4&lt;배점기준!$G$46*100,배점기준!$F$47,배점기준!$G$47))))</f>
        <v>0.7</v>
      </c>
      <c r="M4" s="308">
        <f t="shared" ref="M4:M13" si="1">I4*L4</f>
        <v>0.27999999999999997</v>
      </c>
      <c r="N4" s="398"/>
      <c r="P4" s="156"/>
      <c r="Q4" s="166" t="s">
        <v>157</v>
      </c>
      <c r="R4" s="91">
        <f>2547</f>
        <v>2547</v>
      </c>
    </row>
    <row r="5" spans="1:18" s="91" customFormat="1" ht="50.1" customHeight="1">
      <c r="A5" s="262">
        <v>2</v>
      </c>
      <c r="B5" s="287" t="s">
        <v>762</v>
      </c>
      <c r="C5" s="287" t="s">
        <v>763</v>
      </c>
      <c r="D5" s="288" t="s">
        <v>501</v>
      </c>
      <c r="E5" s="289">
        <v>42089</v>
      </c>
      <c r="F5" s="290">
        <v>43175</v>
      </c>
      <c r="G5" s="295">
        <v>3325</v>
      </c>
      <c r="H5" s="365">
        <v>0</v>
      </c>
      <c r="I5" s="366">
        <v>0.27</v>
      </c>
      <c r="J5" s="306">
        <f t="shared" ref="J5" si="2">IF(G5-H5&lt;231,0,G5-H5)</f>
        <v>3325</v>
      </c>
      <c r="K5" s="306">
        <f t="shared" si="0"/>
        <v>897.75000000000011</v>
      </c>
      <c r="L5" s="307">
        <f>(IF(J5&lt;배점기준!$E$46*100,0,IF(J5&lt;배점기준!$F$46*100,배점기준!$E$47,IF(J5&lt;배점기준!$G$46*100,배점기준!$F$47,배점기준!$G$47))))</f>
        <v>1.3</v>
      </c>
      <c r="M5" s="308">
        <f t="shared" si="1"/>
        <v>0.35100000000000003</v>
      </c>
      <c r="N5" s="398"/>
      <c r="P5" s="156"/>
      <c r="Q5" s="166" t="s">
        <v>158</v>
      </c>
      <c r="R5" s="91">
        <f>317</f>
        <v>317</v>
      </c>
    </row>
    <row r="6" spans="1:18" s="91" customFormat="1" ht="50.1" customHeight="1">
      <c r="A6" s="262">
        <v>3</v>
      </c>
      <c r="B6" s="287" t="s">
        <v>764</v>
      </c>
      <c r="C6" s="287" t="s">
        <v>765</v>
      </c>
      <c r="D6" s="288" t="s">
        <v>500</v>
      </c>
      <c r="E6" s="289">
        <v>42139</v>
      </c>
      <c r="F6" s="290">
        <v>43095</v>
      </c>
      <c r="G6" s="295">
        <v>1152</v>
      </c>
      <c r="H6" s="365">
        <v>316</v>
      </c>
      <c r="I6" s="366">
        <v>0.45</v>
      </c>
      <c r="J6" s="306">
        <f t="shared" ref="J6" si="3">IF(G6-H6&lt;231,0,G6-H6)</f>
        <v>836</v>
      </c>
      <c r="K6" s="306">
        <f t="shared" si="0"/>
        <v>376.2</v>
      </c>
      <c r="L6" s="307">
        <f>(IF(J6&lt;배점기준!$E$46*100,0,IF(J6&lt;배점기준!$F$46*100,배점기준!$E$47,IF(J6&lt;배점기준!$G$46*100,배점기준!$F$47,배점기준!$G$47))))</f>
        <v>0.7</v>
      </c>
      <c r="M6" s="308">
        <f t="shared" si="1"/>
        <v>0.315</v>
      </c>
      <c r="N6" s="398"/>
      <c r="P6" s="156"/>
      <c r="Q6" s="166" t="s">
        <v>159</v>
      </c>
      <c r="R6" s="91">
        <f>352+790+270+70</f>
        <v>1482</v>
      </c>
    </row>
    <row r="7" spans="1:18" s="91" customFormat="1" ht="50.1" customHeight="1">
      <c r="A7" s="262">
        <v>4</v>
      </c>
      <c r="B7" s="287" t="s">
        <v>766</v>
      </c>
      <c r="C7" s="287" t="s">
        <v>767</v>
      </c>
      <c r="D7" s="288" t="s">
        <v>502</v>
      </c>
      <c r="E7" s="289">
        <v>42894</v>
      </c>
      <c r="F7" s="290">
        <v>44188</v>
      </c>
      <c r="G7" s="295">
        <v>3166</v>
      </c>
      <c r="H7" s="365">
        <v>882</v>
      </c>
      <c r="I7" s="366">
        <v>0.41</v>
      </c>
      <c r="J7" s="306">
        <f t="shared" ref="J7:J12" si="4">IF(G7-H7&lt;231,0,G7-H7)</f>
        <v>2284</v>
      </c>
      <c r="K7" s="306">
        <f t="shared" si="0"/>
        <v>936.43999999999994</v>
      </c>
      <c r="L7" s="307">
        <f>(IF(J7&lt;배점기준!$E$46*100,0,IF(J7&lt;배점기준!$F$46*100,배점기준!$E$47,IF(J7&lt;배점기준!$G$46*100,배점기준!$F$47,배점기준!$G$47))))</f>
        <v>1</v>
      </c>
      <c r="M7" s="308">
        <f t="shared" si="1"/>
        <v>0.41</v>
      </c>
      <c r="N7" s="398"/>
      <c r="P7" s="156"/>
      <c r="Q7" s="166" t="s">
        <v>159</v>
      </c>
      <c r="R7" s="91">
        <f>352+790+270+70</f>
        <v>1482</v>
      </c>
    </row>
    <row r="8" spans="1:18" s="91" customFormat="1" ht="50.1" customHeight="1">
      <c r="A8" s="262">
        <v>5</v>
      </c>
      <c r="B8" s="287" t="s">
        <v>768</v>
      </c>
      <c r="C8" s="287" t="s">
        <v>769</v>
      </c>
      <c r="D8" s="288" t="s">
        <v>501</v>
      </c>
      <c r="E8" s="289">
        <v>43089</v>
      </c>
      <c r="F8" s="290">
        <v>43670</v>
      </c>
      <c r="G8" s="295">
        <v>5891</v>
      </c>
      <c r="H8" s="365">
        <v>1066</v>
      </c>
      <c r="I8" s="366">
        <v>0.32</v>
      </c>
      <c r="J8" s="306">
        <f t="shared" si="4"/>
        <v>4825</v>
      </c>
      <c r="K8" s="306">
        <f t="shared" si="0"/>
        <v>1544</v>
      </c>
      <c r="L8" s="307">
        <f>(IF(J8&lt;배점기준!$E$46*100,0,IF(J8&lt;배점기준!$F$46*100,배점기준!$E$47,IF(J8&lt;배점기준!$G$46*100,배점기준!$F$47,배점기준!$G$47))))</f>
        <v>1.3</v>
      </c>
      <c r="M8" s="308">
        <f t="shared" si="1"/>
        <v>0.41600000000000004</v>
      </c>
      <c r="N8" s="398"/>
      <c r="P8" s="156"/>
      <c r="Q8" s="166" t="s">
        <v>160</v>
      </c>
      <c r="R8" s="91">
        <f>360</f>
        <v>360</v>
      </c>
    </row>
    <row r="9" spans="1:18" s="91" customFormat="1" ht="50.1" customHeight="1">
      <c r="A9" s="262">
        <v>6</v>
      </c>
      <c r="B9" s="287" t="s">
        <v>770</v>
      </c>
      <c r="C9" s="287" t="s">
        <v>771</v>
      </c>
      <c r="D9" s="288" t="s">
        <v>501</v>
      </c>
      <c r="E9" s="289">
        <v>43139</v>
      </c>
      <c r="F9" s="290">
        <v>43677</v>
      </c>
      <c r="G9" s="295">
        <v>850</v>
      </c>
      <c r="H9" s="365">
        <v>84</v>
      </c>
      <c r="I9" s="366">
        <v>0.49</v>
      </c>
      <c r="J9" s="306">
        <f t="shared" si="4"/>
        <v>766</v>
      </c>
      <c r="K9" s="306">
        <f t="shared" si="0"/>
        <v>375.34</v>
      </c>
      <c r="L9" s="307">
        <f>(IF(J9&lt;배점기준!$E$46*100,0,IF(J9&lt;배점기준!$F$46*100,배점기준!$E$47,IF(J9&lt;배점기준!$G$46*100,배점기준!$F$47,배점기준!$G$47))))</f>
        <v>0.7</v>
      </c>
      <c r="M9" s="308">
        <f t="shared" si="1"/>
        <v>0.34299999999999997</v>
      </c>
      <c r="N9" s="398"/>
      <c r="P9" s="156"/>
      <c r="Q9" s="166" t="s">
        <v>161</v>
      </c>
      <c r="R9" s="91">
        <f>293+309+86+37+385+241</f>
        <v>1351</v>
      </c>
    </row>
    <row r="10" spans="1:18" s="91" customFormat="1" ht="50.1" customHeight="1">
      <c r="A10" s="262">
        <v>7</v>
      </c>
      <c r="B10" s="287" t="s">
        <v>772</v>
      </c>
      <c r="C10" s="287" t="s">
        <v>773</v>
      </c>
      <c r="D10" s="288" t="s">
        <v>510</v>
      </c>
      <c r="E10" s="289">
        <v>43304</v>
      </c>
      <c r="F10" s="290">
        <v>44183</v>
      </c>
      <c r="G10" s="295">
        <v>745</v>
      </c>
      <c r="H10" s="365">
        <v>0</v>
      </c>
      <c r="I10" s="366">
        <v>0.4</v>
      </c>
      <c r="J10" s="306">
        <f t="shared" ref="J10" si="5">IF(G10-H10&lt;231,0,G10-H10)</f>
        <v>745</v>
      </c>
      <c r="K10" s="306">
        <f t="shared" si="0"/>
        <v>298</v>
      </c>
      <c r="L10" s="307">
        <f>(IF(J10&lt;배점기준!$E$46*100,0,IF(J10&lt;배점기준!$F$46*100,배점기준!$E$47,IF(J10&lt;배점기준!$G$46*100,배점기준!$F$47,배점기준!$G$47))))</f>
        <v>0.7</v>
      </c>
      <c r="M10" s="308">
        <f t="shared" si="1"/>
        <v>0.27999999999999997</v>
      </c>
      <c r="N10" s="398"/>
      <c r="P10" s="156"/>
      <c r="Q10" s="166"/>
    </row>
    <row r="11" spans="1:18" s="91" customFormat="1" ht="50.1" customHeight="1">
      <c r="A11" s="262">
        <v>8</v>
      </c>
      <c r="B11" s="287" t="s">
        <v>774</v>
      </c>
      <c r="C11" s="287" t="s">
        <v>775</v>
      </c>
      <c r="D11" s="288" t="s">
        <v>502</v>
      </c>
      <c r="E11" s="289">
        <v>43496</v>
      </c>
      <c r="F11" s="290">
        <v>44538</v>
      </c>
      <c r="G11" s="295">
        <v>1366</v>
      </c>
      <c r="H11" s="365">
        <v>520</v>
      </c>
      <c r="I11" s="366">
        <v>0.55000000000000004</v>
      </c>
      <c r="J11" s="306">
        <f t="shared" si="4"/>
        <v>846</v>
      </c>
      <c r="K11" s="306">
        <f t="shared" si="0"/>
        <v>465.3</v>
      </c>
      <c r="L11" s="307">
        <f>(IF(J11&lt;배점기준!$E$46*100,0,IF(J11&lt;배점기준!$F$46*100,배점기준!$E$47,IF(J11&lt;배점기준!$G$46*100,배점기준!$F$47,배점기준!$G$47))))</f>
        <v>0.7</v>
      </c>
      <c r="M11" s="308">
        <f t="shared" si="1"/>
        <v>0.38500000000000001</v>
      </c>
      <c r="N11" s="398"/>
      <c r="P11" s="156"/>
      <c r="Q11" s="166" t="s">
        <v>162</v>
      </c>
      <c r="R11" s="91">
        <f>2075</f>
        <v>2075</v>
      </c>
    </row>
    <row r="12" spans="1:18" s="91" customFormat="1" ht="50.1" customHeight="1">
      <c r="A12" s="262">
        <v>9</v>
      </c>
      <c r="B12" s="287" t="s">
        <v>776</v>
      </c>
      <c r="C12" s="287" t="s">
        <v>777</v>
      </c>
      <c r="D12" s="288" t="s">
        <v>500</v>
      </c>
      <c r="E12" s="289">
        <v>43508</v>
      </c>
      <c r="F12" s="290">
        <v>44566</v>
      </c>
      <c r="G12" s="295">
        <v>644</v>
      </c>
      <c r="H12" s="365">
        <v>0</v>
      </c>
      <c r="I12" s="366">
        <v>0.9</v>
      </c>
      <c r="J12" s="306">
        <f t="shared" si="4"/>
        <v>644</v>
      </c>
      <c r="K12" s="306">
        <f t="shared" si="0"/>
        <v>579.6</v>
      </c>
      <c r="L12" s="307">
        <f>(IF(J12&lt;배점기준!$E$46*100,0,IF(J12&lt;배점기준!$F$46*100,배점기준!$E$47,IF(J12&lt;배점기준!$G$46*100,배점기준!$F$47,배점기준!$G$47))))</f>
        <v>0.7</v>
      </c>
      <c r="M12" s="308">
        <f t="shared" si="1"/>
        <v>0.63</v>
      </c>
      <c r="N12" s="398"/>
      <c r="P12" s="156"/>
      <c r="Q12" s="166" t="s">
        <v>158</v>
      </c>
      <c r="R12" s="91">
        <f>317</f>
        <v>317</v>
      </c>
    </row>
    <row r="13" spans="1:18" s="91" customFormat="1" ht="50.1" customHeight="1" thickBot="1">
      <c r="A13" s="262">
        <v>10</v>
      </c>
      <c r="B13" s="287" t="s">
        <v>778</v>
      </c>
      <c r="C13" s="287" t="s">
        <v>779</v>
      </c>
      <c r="D13" s="288" t="s">
        <v>503</v>
      </c>
      <c r="E13" s="289">
        <v>43822</v>
      </c>
      <c r="F13" s="290">
        <v>44550</v>
      </c>
      <c r="G13" s="295">
        <v>2983</v>
      </c>
      <c r="H13" s="365">
        <v>636</v>
      </c>
      <c r="I13" s="366">
        <v>0.15</v>
      </c>
      <c r="J13" s="306">
        <f t="shared" ref="J13" si="6">IF(G13-H13&lt;231,0,G13-H13)</f>
        <v>2347</v>
      </c>
      <c r="K13" s="306">
        <f t="shared" si="0"/>
        <v>352.05</v>
      </c>
      <c r="L13" s="307">
        <f>(IF(J13&lt;배점기준!$E$46*100,0,IF(J13&lt;배점기준!$F$46*100,배점기준!$E$47,IF(J13&lt;배점기준!$G$46*100,배점기준!$F$47,배점기준!$G$47))))</f>
        <v>1</v>
      </c>
      <c r="M13" s="308">
        <f t="shared" si="1"/>
        <v>0.15</v>
      </c>
      <c r="N13" s="398"/>
      <c r="P13" s="156"/>
      <c r="Q13" s="166" t="s">
        <v>159</v>
      </c>
      <c r="R13" s="91">
        <f>352+790+270+70</f>
        <v>1482</v>
      </c>
    </row>
    <row r="14" spans="1:18" s="91" customFormat="1" ht="50.1" customHeight="1" thickBot="1">
      <c r="A14" s="768" t="s">
        <v>19</v>
      </c>
      <c r="B14" s="769"/>
      <c r="C14" s="769"/>
      <c r="D14" s="769"/>
      <c r="E14" s="769"/>
      <c r="F14" s="769"/>
      <c r="G14" s="769"/>
      <c r="H14" s="769"/>
      <c r="I14" s="770"/>
      <c r="J14" s="143"/>
      <c r="K14" s="144">
        <f>SUM(K4:K13)</f>
        <v>6345.0800000000008</v>
      </c>
      <c r="L14" s="209"/>
      <c r="M14" s="145">
        <f>SUM(M4:M13)</f>
        <v>3.5599999999999992</v>
      </c>
      <c r="N14" s="146"/>
    </row>
    <row r="15" spans="1:18" ht="15.75" customHeight="1">
      <c r="A15" s="75"/>
      <c r="B15" s="82"/>
      <c r="C15" s="82"/>
      <c r="D15" s="82"/>
      <c r="E15" s="82"/>
      <c r="F15" s="82"/>
      <c r="G15" s="83"/>
      <c r="H15" s="76"/>
      <c r="I15" s="76"/>
      <c r="J15" s="84"/>
      <c r="K15" s="84"/>
      <c r="L15" s="85"/>
      <c r="M15" s="86"/>
    </row>
    <row r="16" spans="1:18" s="93" customFormat="1" ht="15" customHeight="1">
      <c r="A16" s="79" t="s">
        <v>113</v>
      </c>
      <c r="B16" s="78" t="s">
        <v>114</v>
      </c>
      <c r="C16" s="78"/>
      <c r="D16" s="78"/>
      <c r="E16" s="78"/>
      <c r="F16" s="78"/>
      <c r="G16" s="103"/>
      <c r="H16" s="94"/>
      <c r="I16" s="94"/>
      <c r="J16" s="94"/>
      <c r="K16" s="94"/>
      <c r="L16" s="104"/>
      <c r="M16" s="96"/>
      <c r="N16" s="96"/>
      <c r="P16" s="79"/>
      <c r="Q16" s="79"/>
    </row>
    <row r="17" spans="1:18" s="93" customFormat="1" ht="20.25" customHeight="1">
      <c r="A17" s="79" t="s">
        <v>13</v>
      </c>
      <c r="B17" s="78" t="s">
        <v>14</v>
      </c>
      <c r="C17" s="227"/>
      <c r="D17" s="227"/>
      <c r="E17" s="227"/>
      <c r="F17" s="227"/>
      <c r="G17" s="105"/>
      <c r="H17" s="95"/>
      <c r="I17" s="95"/>
      <c r="J17" s="95"/>
      <c r="K17" s="157"/>
      <c r="L17" s="95"/>
      <c r="M17" s="96"/>
      <c r="R17" s="79"/>
    </row>
    <row r="18" spans="1:18" s="79" customFormat="1" ht="55.5" customHeight="1">
      <c r="A18" s="114" t="s">
        <v>136</v>
      </c>
      <c r="B18" s="771" t="s">
        <v>132</v>
      </c>
      <c r="C18" s="771"/>
      <c r="D18" s="771"/>
      <c r="E18" s="771"/>
      <c r="F18" s="771"/>
      <c r="G18" s="771"/>
      <c r="H18" s="771"/>
      <c r="I18" s="771"/>
      <c r="J18" s="771"/>
      <c r="K18" s="771"/>
      <c r="L18" s="80"/>
      <c r="M18" s="80"/>
    </row>
    <row r="19" spans="1:18" s="79" customFormat="1" ht="18.75" customHeight="1">
      <c r="A19" s="114" t="s">
        <v>137</v>
      </c>
      <c r="B19" s="78" t="s">
        <v>131</v>
      </c>
      <c r="C19" s="78"/>
      <c r="D19" s="78"/>
      <c r="E19" s="78"/>
      <c r="F19" s="78"/>
      <c r="G19" s="78"/>
      <c r="I19" s="126"/>
      <c r="J19" s="80"/>
      <c r="K19" s="80"/>
      <c r="L19" s="80"/>
      <c r="M19" s="80"/>
    </row>
    <row r="20" spans="1:18" s="79" customFormat="1" ht="18.75" customHeight="1">
      <c r="A20" s="79" t="s">
        <v>133</v>
      </c>
      <c r="B20" s="78" t="s">
        <v>15</v>
      </c>
      <c r="C20" s="78"/>
      <c r="D20" s="78"/>
      <c r="E20" s="78"/>
      <c r="F20" s="78"/>
      <c r="G20" s="78"/>
      <c r="I20" s="80"/>
      <c r="J20" s="80"/>
      <c r="K20" s="80"/>
      <c r="L20" s="80"/>
      <c r="M20" s="80"/>
      <c r="N20" s="80"/>
      <c r="O20" s="80"/>
    </row>
    <row r="21" spans="1:18" s="93" customFormat="1" ht="12" customHeight="1">
      <c r="A21" s="79" t="s">
        <v>134</v>
      </c>
      <c r="B21" s="78" t="s">
        <v>16</v>
      </c>
      <c r="C21" s="78"/>
      <c r="D21" s="78"/>
      <c r="E21" s="78"/>
      <c r="F21" s="78"/>
      <c r="G21" s="105"/>
      <c r="H21" s="95"/>
      <c r="I21" s="95"/>
      <c r="J21" s="95"/>
      <c r="K21" s="95"/>
      <c r="L21" s="95"/>
      <c r="M21" s="96"/>
    </row>
    <row r="22" spans="1:18" s="93" customFormat="1" ht="15" customHeight="1">
      <c r="A22" s="79" t="s">
        <v>135</v>
      </c>
      <c r="B22" s="81" t="s">
        <v>17</v>
      </c>
      <c r="C22" s="81"/>
      <c r="D22" s="81"/>
      <c r="E22" s="81"/>
      <c r="F22" s="81"/>
      <c r="G22" s="105"/>
      <c r="H22" s="95"/>
      <c r="I22" s="95"/>
      <c r="J22" s="95"/>
      <c r="K22" s="95"/>
      <c r="L22" s="95"/>
      <c r="M22" s="96"/>
    </row>
    <row r="23" spans="1:18" s="93" customFormat="1" ht="15" customHeight="1">
      <c r="B23" s="69"/>
      <c r="C23" s="94"/>
      <c r="D23" s="94"/>
      <c r="E23" s="94"/>
      <c r="F23" s="94"/>
      <c r="G23" s="105"/>
      <c r="H23" s="95"/>
      <c r="I23" s="95"/>
      <c r="J23" s="95"/>
      <c r="K23" s="95"/>
      <c r="L23" s="95"/>
      <c r="M23" s="96"/>
    </row>
    <row r="24" spans="1:18" ht="15" customHeight="1"/>
  </sheetData>
  <mergeCells count="16">
    <mergeCell ref="A1:B1"/>
    <mergeCell ref="A2:A3"/>
    <mergeCell ref="B2:B3"/>
    <mergeCell ref="C2:C3"/>
    <mergeCell ref="D2:D3"/>
    <mergeCell ref="M2:M3"/>
    <mergeCell ref="N2:N3"/>
    <mergeCell ref="A14:I14"/>
    <mergeCell ref="B18:K18"/>
    <mergeCell ref="G2:G3"/>
    <mergeCell ref="H2:H3"/>
    <mergeCell ref="I2:I3"/>
    <mergeCell ref="J2:J3"/>
    <mergeCell ref="K2:K3"/>
    <mergeCell ref="L2:L3"/>
    <mergeCell ref="E2:F2"/>
  </mergeCells>
  <phoneticPr fontId="23" type="noConversion"/>
  <pageMargins left="0.74803149606299213" right="0.74803149606299213" top="0.74803149606299213" bottom="0.74803149606299213" header="0.51181102362204722" footer="0.51181102362204722"/>
  <pageSetup paperSize="9" scale="67" orientation="landscape" r:id="rId1"/>
  <headerFooter alignWithMargins="0"/>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FF99"/>
  </sheetPr>
  <dimension ref="A1:R30"/>
  <sheetViews>
    <sheetView view="pageBreakPreview" zoomScale="80" zoomScaleNormal="100" zoomScaleSheetLayoutView="80" workbookViewId="0">
      <pane ySplit="3" topLeftCell="A4" activePane="bottomLeft" state="frozen"/>
      <selection pane="bottomLeft" sqref="A1:B1"/>
    </sheetView>
  </sheetViews>
  <sheetFormatPr defaultColWidth="8.88671875" defaultRowHeight="12" customHeight="1"/>
  <cols>
    <col min="1" max="1" width="5" style="61" customWidth="1"/>
    <col min="2" max="2" width="26.6640625" style="69" customWidth="1"/>
    <col min="3" max="3" width="24.21875" style="69" customWidth="1"/>
    <col min="4" max="4" width="15.33203125" style="69" customWidth="1"/>
    <col min="5" max="6" width="12.21875" style="69" bestFit="1" customWidth="1"/>
    <col min="7" max="7" width="8.6640625" style="67" customWidth="1"/>
    <col min="8" max="8" width="11.33203125" style="65" customWidth="1"/>
    <col min="9" max="9" width="7.33203125" style="65" customWidth="1"/>
    <col min="10" max="10" width="8.6640625" style="65" customWidth="1"/>
    <col min="11" max="11" width="10.77734375" style="65" customWidth="1"/>
    <col min="12" max="12" width="8.6640625" style="65" bestFit="1" customWidth="1"/>
    <col min="13" max="13" width="8.6640625" style="64" bestFit="1" customWidth="1"/>
    <col min="14" max="14" width="6.109375" style="61" customWidth="1"/>
    <col min="15" max="15" width="1.44140625" style="61" customWidth="1"/>
    <col min="16" max="18" width="0" style="61" hidden="1" customWidth="1"/>
    <col min="19" max="16384" width="8.88671875" style="61"/>
  </cols>
  <sheetData>
    <row r="1" spans="1:18" s="101" customFormat="1" ht="30" customHeight="1" thickBot="1">
      <c r="A1" s="780" t="s">
        <v>156</v>
      </c>
      <c r="B1" s="780"/>
      <c r="C1" s="397" t="str">
        <f>'#4 유사용역 수행실적(7,8)'!D7</f>
        <v>부관사3</v>
      </c>
      <c r="D1" s="397"/>
      <c r="E1" s="98"/>
      <c r="F1" s="98"/>
      <c r="G1" s="99"/>
      <c r="H1" s="100"/>
      <c r="I1" s="100"/>
      <c r="K1" s="100"/>
      <c r="L1" s="100"/>
      <c r="M1" s="102"/>
    </row>
    <row r="2" spans="1:18" s="90" customFormat="1" ht="28.5" customHeight="1">
      <c r="A2" s="781" t="s">
        <v>4</v>
      </c>
      <c r="B2" s="783" t="s">
        <v>5</v>
      </c>
      <c r="C2" s="785" t="s">
        <v>6</v>
      </c>
      <c r="D2" s="785" t="s">
        <v>7</v>
      </c>
      <c r="E2" s="778" t="s">
        <v>8</v>
      </c>
      <c r="F2" s="779"/>
      <c r="G2" s="772" t="s">
        <v>107</v>
      </c>
      <c r="H2" s="774" t="s">
        <v>12</v>
      </c>
      <c r="I2" s="776" t="s">
        <v>152</v>
      </c>
      <c r="J2" s="764" t="s">
        <v>20</v>
      </c>
      <c r="K2" s="764" t="s">
        <v>18</v>
      </c>
      <c r="L2" s="764" t="s">
        <v>150</v>
      </c>
      <c r="M2" s="764" t="s">
        <v>151</v>
      </c>
      <c r="N2" s="766" t="s">
        <v>9</v>
      </c>
    </row>
    <row r="3" spans="1:18" s="90" customFormat="1" ht="30.75" customHeight="1">
      <c r="A3" s="782"/>
      <c r="B3" s="784"/>
      <c r="C3" s="786"/>
      <c r="D3" s="786"/>
      <c r="E3" s="223" t="s">
        <v>11</v>
      </c>
      <c r="F3" s="223" t="s">
        <v>10</v>
      </c>
      <c r="G3" s="773"/>
      <c r="H3" s="775"/>
      <c r="I3" s="777"/>
      <c r="J3" s="765"/>
      <c r="K3" s="765"/>
      <c r="L3" s="765"/>
      <c r="M3" s="765"/>
      <c r="N3" s="767"/>
      <c r="P3" s="90" t="s">
        <v>148</v>
      </c>
      <c r="Q3" s="165" t="s">
        <v>148</v>
      </c>
    </row>
    <row r="4" spans="1:18" s="91" customFormat="1" ht="50.1" customHeight="1">
      <c r="A4" s="262">
        <v>1</v>
      </c>
      <c r="B4" s="305" t="s">
        <v>445</v>
      </c>
      <c r="C4" s="305" t="s">
        <v>335</v>
      </c>
      <c r="D4" s="303" t="s">
        <v>155</v>
      </c>
      <c r="E4" s="304">
        <v>39366</v>
      </c>
      <c r="F4" s="304">
        <v>44439</v>
      </c>
      <c r="G4" s="376">
        <v>3120</v>
      </c>
      <c r="H4" s="376">
        <v>902</v>
      </c>
      <c r="I4" s="371">
        <v>0.4</v>
      </c>
      <c r="J4" s="306">
        <f>IF(G4-H4&lt;231,0,G4-H4)</f>
        <v>2218</v>
      </c>
      <c r="K4" s="306">
        <f t="shared" ref="K4" si="0">J4*I4</f>
        <v>887.2</v>
      </c>
      <c r="L4" s="307">
        <f>(IF(J4&lt;배점기준!$E$46*100,0,IF(J4&lt;배점기준!$F$46*100,배점기준!$E$47,IF(J4&lt;배점기준!$G$46*100,배점기준!$F$47,배점기준!$G$47))))</f>
        <v>1</v>
      </c>
      <c r="M4" s="308">
        <f t="shared" ref="M4" si="1">I4*L4</f>
        <v>0.4</v>
      </c>
      <c r="N4" s="224"/>
      <c r="P4" s="156"/>
      <c r="Q4" s="166" t="s">
        <v>157</v>
      </c>
      <c r="R4" s="91">
        <f>2547</f>
        <v>2547</v>
      </c>
    </row>
    <row r="5" spans="1:18" s="91" customFormat="1" ht="50.1" customHeight="1">
      <c r="A5" s="262">
        <v>2</v>
      </c>
      <c r="B5" s="302" t="s">
        <v>444</v>
      </c>
      <c r="C5" s="305" t="s">
        <v>336</v>
      </c>
      <c r="D5" s="303" t="s">
        <v>155</v>
      </c>
      <c r="E5" s="304">
        <v>39832</v>
      </c>
      <c r="F5" s="304">
        <v>43404</v>
      </c>
      <c r="G5" s="377">
        <v>4158</v>
      </c>
      <c r="H5" s="377">
        <v>993</v>
      </c>
      <c r="I5" s="371">
        <v>0.3</v>
      </c>
      <c r="J5" s="306">
        <f t="shared" ref="J5:J6" si="2">IF(G5-H5&lt;231,0,G5-H5)</f>
        <v>3165</v>
      </c>
      <c r="K5" s="306">
        <f t="shared" ref="K5:K6" si="3">J5*I5</f>
        <v>949.5</v>
      </c>
      <c r="L5" s="307">
        <f>(IF(J5&lt;배점기준!$E$46*100,0,IF(J5&lt;배점기준!$F$46*100,배점기준!$E$47,IF(J5&lt;배점기준!$G$46*100,배점기준!$F$47,배점기준!$G$47))))</f>
        <v>1.3</v>
      </c>
      <c r="M5" s="308">
        <f t="shared" ref="M5:M6" si="4">I5*L5</f>
        <v>0.39</v>
      </c>
      <c r="N5" s="263"/>
      <c r="P5" s="156"/>
      <c r="Q5" s="166" t="s">
        <v>158</v>
      </c>
      <c r="R5" s="91">
        <f>317</f>
        <v>317</v>
      </c>
    </row>
    <row r="6" spans="1:18" s="91" customFormat="1" ht="50.1" customHeight="1">
      <c r="A6" s="262">
        <v>3</v>
      </c>
      <c r="B6" s="305" t="s">
        <v>446</v>
      </c>
      <c r="C6" s="305" t="s">
        <v>337</v>
      </c>
      <c r="D6" s="303" t="s">
        <v>279</v>
      </c>
      <c r="E6" s="304">
        <v>40602</v>
      </c>
      <c r="F6" s="304">
        <v>44244</v>
      </c>
      <c r="G6" s="376">
        <v>2912</v>
      </c>
      <c r="H6" s="376">
        <v>541</v>
      </c>
      <c r="I6" s="371">
        <v>0.4</v>
      </c>
      <c r="J6" s="306">
        <f t="shared" si="2"/>
        <v>2371</v>
      </c>
      <c r="K6" s="306">
        <f t="shared" si="3"/>
        <v>948.40000000000009</v>
      </c>
      <c r="L6" s="307">
        <f>(IF(J6&lt;배점기준!$E$46*100,0,IF(J6&lt;배점기준!$F$46*100,배점기준!$E$47,IF(J6&lt;배점기준!$G$46*100,배점기준!$F$47,배점기준!$G$47))))</f>
        <v>1</v>
      </c>
      <c r="M6" s="308">
        <f t="shared" si="4"/>
        <v>0.4</v>
      </c>
      <c r="N6" s="263"/>
      <c r="P6" s="156"/>
      <c r="Q6" s="166" t="s">
        <v>159</v>
      </c>
      <c r="R6" s="91">
        <f>352+790+270+70</f>
        <v>1482</v>
      </c>
    </row>
    <row r="7" spans="1:18" s="91" customFormat="1" ht="50.1" customHeight="1">
      <c r="A7" s="262">
        <v>4</v>
      </c>
      <c r="B7" s="302" t="s">
        <v>338</v>
      </c>
      <c r="C7" s="305" t="s">
        <v>339</v>
      </c>
      <c r="D7" s="303" t="s">
        <v>256</v>
      </c>
      <c r="E7" s="304">
        <v>40805</v>
      </c>
      <c r="F7" s="304">
        <v>43736</v>
      </c>
      <c r="G7" s="378">
        <v>2218</v>
      </c>
      <c r="H7" s="378">
        <v>427</v>
      </c>
      <c r="I7" s="372">
        <v>0.4</v>
      </c>
      <c r="J7" s="306">
        <f t="shared" ref="J7:J19" si="5">IF(G7-H7&lt;231,0,G7-H7)</f>
        <v>1791</v>
      </c>
      <c r="K7" s="306">
        <f t="shared" ref="K7:K19" si="6">J7*I7</f>
        <v>716.40000000000009</v>
      </c>
      <c r="L7" s="307">
        <f>(IF(J7&lt;배점기준!$E$46*100,0,IF(J7&lt;배점기준!$F$46*100,배점기준!$E$47,IF(J7&lt;배점기준!$G$46*100,배점기준!$F$47,배점기준!$G$47))))</f>
        <v>1</v>
      </c>
      <c r="M7" s="308">
        <f t="shared" ref="M7:M19" si="7">I7*L7</f>
        <v>0.4</v>
      </c>
      <c r="N7" s="297"/>
      <c r="P7" s="156"/>
      <c r="Q7" s="166"/>
    </row>
    <row r="8" spans="1:18" s="91" customFormat="1" ht="50.1" customHeight="1">
      <c r="A8" s="262">
        <v>5</v>
      </c>
      <c r="B8" s="302" t="s">
        <v>340</v>
      </c>
      <c r="C8" s="305" t="s">
        <v>341</v>
      </c>
      <c r="D8" s="303" t="s">
        <v>342</v>
      </c>
      <c r="E8" s="304">
        <v>41109</v>
      </c>
      <c r="F8" s="304">
        <v>43461</v>
      </c>
      <c r="G8" s="378">
        <v>2165</v>
      </c>
      <c r="H8" s="378">
        <v>421</v>
      </c>
      <c r="I8" s="372">
        <v>0.4</v>
      </c>
      <c r="J8" s="306">
        <f t="shared" si="5"/>
        <v>1744</v>
      </c>
      <c r="K8" s="306">
        <f t="shared" si="6"/>
        <v>697.6</v>
      </c>
      <c r="L8" s="307">
        <f>(IF(J8&lt;배점기준!$E$46*100,0,IF(J8&lt;배점기준!$F$46*100,배점기준!$E$47,IF(J8&lt;배점기준!$G$46*100,배점기준!$F$47,배점기준!$G$47))))</f>
        <v>1</v>
      </c>
      <c r="M8" s="308">
        <f t="shared" si="7"/>
        <v>0.4</v>
      </c>
      <c r="N8" s="297"/>
      <c r="P8" s="156"/>
      <c r="Q8" s="166"/>
    </row>
    <row r="9" spans="1:18" s="91" customFormat="1" ht="50.1" customHeight="1">
      <c r="A9" s="262">
        <v>6</v>
      </c>
      <c r="B9" s="302" t="s">
        <v>343</v>
      </c>
      <c r="C9" s="305" t="s">
        <v>344</v>
      </c>
      <c r="D9" s="303" t="s">
        <v>345</v>
      </c>
      <c r="E9" s="304">
        <v>41449</v>
      </c>
      <c r="F9" s="304">
        <v>43275</v>
      </c>
      <c r="G9" s="378">
        <v>2839</v>
      </c>
      <c r="H9" s="378">
        <v>407</v>
      </c>
      <c r="I9" s="372">
        <v>0.3</v>
      </c>
      <c r="J9" s="306">
        <f t="shared" si="5"/>
        <v>2432</v>
      </c>
      <c r="K9" s="306">
        <f t="shared" si="6"/>
        <v>729.6</v>
      </c>
      <c r="L9" s="307">
        <f>(IF(J9&lt;배점기준!$E$46*100,0,IF(J9&lt;배점기준!$F$46*100,배점기준!$E$47,IF(J9&lt;배점기준!$G$46*100,배점기준!$F$47,배점기준!$G$47))))</f>
        <v>1</v>
      </c>
      <c r="M9" s="308">
        <f t="shared" si="7"/>
        <v>0.3</v>
      </c>
      <c r="N9" s="297"/>
      <c r="P9" s="156"/>
      <c r="Q9" s="166"/>
    </row>
    <row r="10" spans="1:18" s="91" customFormat="1" ht="50.1" customHeight="1">
      <c r="A10" s="262">
        <v>7</v>
      </c>
      <c r="B10" s="302" t="s">
        <v>346</v>
      </c>
      <c r="C10" s="305" t="s">
        <v>347</v>
      </c>
      <c r="D10" s="303" t="s">
        <v>348</v>
      </c>
      <c r="E10" s="304">
        <v>42143</v>
      </c>
      <c r="F10" s="304">
        <v>43297</v>
      </c>
      <c r="G10" s="378">
        <v>933</v>
      </c>
      <c r="H10" s="378">
        <v>57</v>
      </c>
      <c r="I10" s="372">
        <v>0.52</v>
      </c>
      <c r="J10" s="306">
        <f t="shared" si="5"/>
        <v>876</v>
      </c>
      <c r="K10" s="306">
        <f t="shared" si="6"/>
        <v>455.52000000000004</v>
      </c>
      <c r="L10" s="307">
        <f>(IF(J10&lt;배점기준!$E$46*100,0,IF(J10&lt;배점기준!$F$46*100,배점기준!$E$47,IF(J10&lt;배점기준!$G$46*100,배점기준!$F$47,배점기준!$G$47))))</f>
        <v>0.7</v>
      </c>
      <c r="M10" s="308">
        <f t="shared" si="7"/>
        <v>0.36399999999999999</v>
      </c>
      <c r="N10" s="297"/>
      <c r="P10" s="156"/>
      <c r="Q10" s="166"/>
    </row>
    <row r="11" spans="1:18" s="91" customFormat="1" ht="50.1" customHeight="1">
      <c r="A11" s="262">
        <v>8</v>
      </c>
      <c r="B11" s="302" t="s">
        <v>349</v>
      </c>
      <c r="C11" s="305" t="s">
        <v>350</v>
      </c>
      <c r="D11" s="303" t="s">
        <v>351</v>
      </c>
      <c r="E11" s="304">
        <v>42144</v>
      </c>
      <c r="F11" s="304">
        <v>43169</v>
      </c>
      <c r="G11" s="378">
        <v>368</v>
      </c>
      <c r="H11" s="378">
        <v>65</v>
      </c>
      <c r="I11" s="372">
        <v>1</v>
      </c>
      <c r="J11" s="306">
        <f t="shared" si="5"/>
        <v>303</v>
      </c>
      <c r="K11" s="306">
        <f t="shared" si="6"/>
        <v>303</v>
      </c>
      <c r="L11" s="307">
        <f>(IF(J11&lt;배점기준!$E$46*100,0,IF(J11&lt;배점기준!$F$46*100,배점기준!$E$47,IF(J11&lt;배점기준!$G$46*100,배점기준!$F$47,배점기준!$G$47))))</f>
        <v>0.7</v>
      </c>
      <c r="M11" s="308">
        <f t="shared" si="7"/>
        <v>0.7</v>
      </c>
      <c r="N11" s="297"/>
      <c r="P11" s="156"/>
      <c r="Q11" s="166"/>
    </row>
    <row r="12" spans="1:18" s="91" customFormat="1" ht="50.1" customHeight="1">
      <c r="A12" s="373">
        <v>9</v>
      </c>
      <c r="B12" s="374" t="s">
        <v>352</v>
      </c>
      <c r="C12" s="305" t="s">
        <v>353</v>
      </c>
      <c r="D12" s="303" t="s">
        <v>354</v>
      </c>
      <c r="E12" s="325">
        <v>42831</v>
      </c>
      <c r="F12" s="325">
        <v>43136</v>
      </c>
      <c r="G12" s="379">
        <v>602</v>
      </c>
      <c r="H12" s="379">
        <v>60</v>
      </c>
      <c r="I12" s="371">
        <v>0.5</v>
      </c>
      <c r="J12" s="306">
        <f t="shared" si="5"/>
        <v>542</v>
      </c>
      <c r="K12" s="306">
        <f t="shared" si="6"/>
        <v>271</v>
      </c>
      <c r="L12" s="307">
        <f>(IF(J12&lt;배점기준!$E$46*100,0,IF(J12&lt;배점기준!$F$46*100,배점기준!$E$47,IF(J12&lt;배점기준!$G$46*100,배점기준!$F$47,배점기준!$G$47))))</f>
        <v>0.7</v>
      </c>
      <c r="M12" s="308">
        <f t="shared" si="7"/>
        <v>0.35</v>
      </c>
      <c r="N12" s="297"/>
      <c r="P12" s="156"/>
      <c r="Q12" s="166"/>
    </row>
    <row r="13" spans="1:18" s="91" customFormat="1" ht="50.1" customHeight="1">
      <c r="A13" s="262">
        <v>10</v>
      </c>
      <c r="B13" s="374" t="s">
        <v>355</v>
      </c>
      <c r="C13" s="305" t="s">
        <v>447</v>
      </c>
      <c r="D13" s="324" t="s">
        <v>356</v>
      </c>
      <c r="E13" s="325">
        <v>42863</v>
      </c>
      <c r="F13" s="325">
        <v>43792</v>
      </c>
      <c r="G13" s="379">
        <v>1119</v>
      </c>
      <c r="H13" s="379">
        <v>230</v>
      </c>
      <c r="I13" s="371">
        <v>0.49</v>
      </c>
      <c r="J13" s="306">
        <f t="shared" si="5"/>
        <v>889</v>
      </c>
      <c r="K13" s="306">
        <f t="shared" si="6"/>
        <v>435.61</v>
      </c>
      <c r="L13" s="307">
        <f>(IF(J13&lt;배점기준!$E$46*100,0,IF(J13&lt;배점기준!$F$46*100,배점기준!$E$47,IF(J13&lt;배점기준!$G$46*100,배점기준!$F$47,배점기준!$G$47))))</f>
        <v>0.7</v>
      </c>
      <c r="M13" s="308">
        <f t="shared" si="7"/>
        <v>0.34299999999999997</v>
      </c>
      <c r="N13" s="297"/>
      <c r="P13" s="156"/>
      <c r="Q13" s="166"/>
    </row>
    <row r="14" spans="1:18" s="91" customFormat="1" ht="50.1" customHeight="1">
      <c r="A14" s="375">
        <v>11</v>
      </c>
      <c r="B14" s="374" t="s">
        <v>357</v>
      </c>
      <c r="C14" s="305" t="s">
        <v>358</v>
      </c>
      <c r="D14" s="324" t="s">
        <v>279</v>
      </c>
      <c r="E14" s="325">
        <v>42894</v>
      </c>
      <c r="F14" s="325">
        <v>44544</v>
      </c>
      <c r="G14" s="379">
        <v>2591</v>
      </c>
      <c r="H14" s="379">
        <v>1870</v>
      </c>
      <c r="I14" s="372">
        <v>0.38</v>
      </c>
      <c r="J14" s="306">
        <f t="shared" si="5"/>
        <v>721</v>
      </c>
      <c r="K14" s="306">
        <f t="shared" si="6"/>
        <v>273.98</v>
      </c>
      <c r="L14" s="307">
        <f>(IF(J14&lt;배점기준!$E$46*100,0,IF(J14&lt;배점기준!$F$46*100,배점기준!$E$47,IF(J14&lt;배점기준!$G$46*100,배점기준!$F$47,배점기준!$G$47))))</f>
        <v>0.7</v>
      </c>
      <c r="M14" s="308">
        <f t="shared" si="7"/>
        <v>0.26599999999999996</v>
      </c>
      <c r="N14" s="297"/>
      <c r="P14" s="156"/>
      <c r="Q14" s="166"/>
    </row>
    <row r="15" spans="1:18" s="91" customFormat="1" ht="50.1" customHeight="1">
      <c r="A15" s="262">
        <v>12</v>
      </c>
      <c r="B15" s="302" t="s">
        <v>359</v>
      </c>
      <c r="C15" s="305" t="s">
        <v>360</v>
      </c>
      <c r="D15" s="303" t="s">
        <v>278</v>
      </c>
      <c r="E15" s="304">
        <v>43089</v>
      </c>
      <c r="F15" s="304">
        <v>43670</v>
      </c>
      <c r="G15" s="378">
        <v>5082</v>
      </c>
      <c r="H15" s="378">
        <v>1221</v>
      </c>
      <c r="I15" s="372">
        <v>0.36</v>
      </c>
      <c r="J15" s="306">
        <f t="shared" si="5"/>
        <v>3861</v>
      </c>
      <c r="K15" s="306">
        <f t="shared" si="6"/>
        <v>1389.96</v>
      </c>
      <c r="L15" s="307">
        <f>(IF(J15&lt;배점기준!$E$46*100,0,IF(J15&lt;배점기준!$F$46*100,배점기준!$E$47,IF(J15&lt;배점기준!$G$46*100,배점기준!$F$47,배점기준!$G$47))))</f>
        <v>1.3</v>
      </c>
      <c r="M15" s="308">
        <f t="shared" si="7"/>
        <v>0.46799999999999997</v>
      </c>
      <c r="N15" s="297"/>
      <c r="P15" s="156"/>
      <c r="Q15" s="166"/>
    </row>
    <row r="16" spans="1:18" s="91" customFormat="1" ht="50.1" customHeight="1">
      <c r="A16" s="262">
        <v>13</v>
      </c>
      <c r="B16" s="305" t="s">
        <v>508</v>
      </c>
      <c r="C16" s="305" t="s">
        <v>361</v>
      </c>
      <c r="D16" s="303" t="s">
        <v>354</v>
      </c>
      <c r="E16" s="304">
        <v>43118</v>
      </c>
      <c r="F16" s="304">
        <v>43451</v>
      </c>
      <c r="G16" s="376">
        <v>510</v>
      </c>
      <c r="H16" s="376">
        <v>55</v>
      </c>
      <c r="I16" s="371">
        <v>1</v>
      </c>
      <c r="J16" s="306">
        <f t="shared" si="5"/>
        <v>455</v>
      </c>
      <c r="K16" s="306">
        <f t="shared" si="6"/>
        <v>455</v>
      </c>
      <c r="L16" s="307">
        <f>(IF(J16&lt;배점기준!$E$46*100,0,IF(J16&lt;배점기준!$F$46*100,배점기준!$E$47,IF(J16&lt;배점기준!$G$46*100,배점기준!$F$47,배점기준!$G$47))))</f>
        <v>0.7</v>
      </c>
      <c r="M16" s="308">
        <f t="shared" si="7"/>
        <v>0.7</v>
      </c>
      <c r="N16" s="297"/>
      <c r="P16" s="156"/>
      <c r="Q16" s="166"/>
    </row>
    <row r="17" spans="1:18" s="91" customFormat="1" ht="50.1" customHeight="1">
      <c r="A17" s="262">
        <v>14</v>
      </c>
      <c r="B17" s="305" t="s">
        <v>333</v>
      </c>
      <c r="C17" s="305" t="s">
        <v>334</v>
      </c>
      <c r="D17" s="303" t="s">
        <v>280</v>
      </c>
      <c r="E17" s="304">
        <v>43278</v>
      </c>
      <c r="F17" s="304">
        <v>44176</v>
      </c>
      <c r="G17" s="376">
        <v>1488</v>
      </c>
      <c r="H17" s="376">
        <v>612</v>
      </c>
      <c r="I17" s="371">
        <v>0.49</v>
      </c>
      <c r="J17" s="306">
        <f t="shared" si="5"/>
        <v>876</v>
      </c>
      <c r="K17" s="306">
        <f t="shared" si="6"/>
        <v>429.24</v>
      </c>
      <c r="L17" s="307">
        <f>(IF(J17&lt;배점기준!$E$46*100,0,IF(J17&lt;배점기준!$F$46*100,배점기준!$E$47,IF(J17&lt;배점기준!$G$46*100,배점기준!$F$47,배점기준!$G$47))))</f>
        <v>0.7</v>
      </c>
      <c r="M17" s="308">
        <f t="shared" si="7"/>
        <v>0.34299999999999997</v>
      </c>
      <c r="N17" s="297"/>
      <c r="P17" s="156"/>
      <c r="Q17" s="166"/>
    </row>
    <row r="18" spans="1:18" s="91" customFormat="1" ht="50.1" customHeight="1">
      <c r="A18" s="262">
        <v>15</v>
      </c>
      <c r="B18" s="305" t="s">
        <v>443</v>
      </c>
      <c r="C18" s="305" t="s">
        <v>362</v>
      </c>
      <c r="D18" s="303" t="s">
        <v>363</v>
      </c>
      <c r="E18" s="304">
        <v>43580</v>
      </c>
      <c r="F18" s="304">
        <v>44560</v>
      </c>
      <c r="G18" s="376">
        <v>970</v>
      </c>
      <c r="H18" s="376">
        <v>465</v>
      </c>
      <c r="I18" s="371">
        <v>0.45</v>
      </c>
      <c r="J18" s="306">
        <f t="shared" si="5"/>
        <v>505</v>
      </c>
      <c r="K18" s="306">
        <f t="shared" si="6"/>
        <v>227.25</v>
      </c>
      <c r="L18" s="307">
        <f>(IF(J18&lt;배점기준!$E$46*100,0,IF(J18&lt;배점기준!$F$46*100,배점기준!$E$47,IF(J18&lt;배점기준!$G$46*100,배점기준!$F$47,배점기준!$G$47))))</f>
        <v>0.7</v>
      </c>
      <c r="M18" s="308">
        <f t="shared" si="7"/>
        <v>0.315</v>
      </c>
      <c r="N18" s="297"/>
      <c r="P18" s="156"/>
      <c r="Q18" s="166"/>
    </row>
    <row r="19" spans="1:18" s="358" customFormat="1" ht="50.1" customHeight="1" thickBot="1">
      <c r="A19" s="262">
        <v>16</v>
      </c>
      <c r="B19" s="305" t="s">
        <v>448</v>
      </c>
      <c r="C19" s="305" t="s">
        <v>507</v>
      </c>
      <c r="D19" s="303" t="s">
        <v>364</v>
      </c>
      <c r="E19" s="304">
        <v>43959</v>
      </c>
      <c r="F19" s="304">
        <v>44441</v>
      </c>
      <c r="G19" s="376">
        <v>412</v>
      </c>
      <c r="H19" s="376">
        <v>28</v>
      </c>
      <c r="I19" s="371">
        <v>1</v>
      </c>
      <c r="J19" s="306">
        <f t="shared" si="5"/>
        <v>384</v>
      </c>
      <c r="K19" s="306">
        <f t="shared" si="6"/>
        <v>384</v>
      </c>
      <c r="L19" s="307">
        <f>(IF(J19&lt;배점기준!$E$46*100,0,IF(J19&lt;배점기준!$F$46*100,배점기준!$E$47,IF(J19&lt;배점기준!$G$46*100,배점기준!$F$47,배점기준!$G$47))))</f>
        <v>0.7</v>
      </c>
      <c r="M19" s="308">
        <f t="shared" si="7"/>
        <v>0.7</v>
      </c>
      <c r="N19" s="357"/>
      <c r="P19" s="359"/>
      <c r="Q19" s="360"/>
    </row>
    <row r="20" spans="1:18" s="91" customFormat="1" ht="50.1" customHeight="1" thickBot="1">
      <c r="A20" s="768" t="s">
        <v>19</v>
      </c>
      <c r="B20" s="769"/>
      <c r="C20" s="769"/>
      <c r="D20" s="769"/>
      <c r="E20" s="769"/>
      <c r="F20" s="769"/>
      <c r="G20" s="769"/>
      <c r="H20" s="769"/>
      <c r="I20" s="770"/>
      <c r="J20" s="143"/>
      <c r="K20" s="144">
        <f>SUM(K4:K19)</f>
        <v>9553.26</v>
      </c>
      <c r="L20" s="209"/>
      <c r="M20" s="145">
        <f>SUM(M4:M19)</f>
        <v>6.8389999999999995</v>
      </c>
      <c r="N20" s="146"/>
    </row>
    <row r="21" spans="1:18" ht="15.75" customHeight="1">
      <c r="A21" s="75"/>
      <c r="B21" s="82"/>
      <c r="C21" s="82"/>
      <c r="D21" s="82"/>
      <c r="E21" s="82"/>
      <c r="F21" s="82"/>
      <c r="G21" s="83"/>
      <c r="H21" s="76"/>
      <c r="I21" s="76"/>
      <c r="J21" s="84"/>
      <c r="K21" s="84"/>
      <c r="L21" s="85"/>
      <c r="M21" s="86"/>
    </row>
    <row r="22" spans="1:18" s="93" customFormat="1" ht="15" customHeight="1">
      <c r="A22" s="79" t="s">
        <v>113</v>
      </c>
      <c r="B22" s="78" t="s">
        <v>114</v>
      </c>
      <c r="C22" s="78"/>
      <c r="D22" s="78"/>
      <c r="E22" s="78"/>
      <c r="F22" s="78"/>
      <c r="G22" s="103"/>
      <c r="H22" s="94"/>
      <c r="I22" s="94"/>
      <c r="J22" s="94"/>
      <c r="K22" s="94"/>
      <c r="L22" s="104"/>
      <c r="M22" s="96"/>
      <c r="N22" s="96"/>
      <c r="P22" s="79"/>
      <c r="Q22" s="79"/>
    </row>
    <row r="23" spans="1:18" s="93" customFormat="1" ht="20.25" customHeight="1">
      <c r="A23" s="79" t="s">
        <v>13</v>
      </c>
      <c r="B23" s="78" t="s">
        <v>14</v>
      </c>
      <c r="C23" s="227"/>
      <c r="D23" s="227"/>
      <c r="E23" s="227"/>
      <c r="F23" s="227"/>
      <c r="G23" s="105"/>
      <c r="H23" s="95"/>
      <c r="I23" s="95"/>
      <c r="J23" s="95"/>
      <c r="K23" s="157"/>
      <c r="L23" s="95"/>
      <c r="M23" s="96"/>
      <c r="R23" s="79"/>
    </row>
    <row r="24" spans="1:18" s="79" customFormat="1" ht="55.5" customHeight="1">
      <c r="A24" s="114" t="s">
        <v>136</v>
      </c>
      <c r="B24" s="771" t="s">
        <v>132</v>
      </c>
      <c r="C24" s="771"/>
      <c r="D24" s="771"/>
      <c r="E24" s="771"/>
      <c r="F24" s="771"/>
      <c r="G24" s="771"/>
      <c r="H24" s="771"/>
      <c r="I24" s="771"/>
      <c r="J24" s="771"/>
      <c r="K24" s="771"/>
      <c r="L24" s="80"/>
      <c r="M24" s="80"/>
    </row>
    <row r="25" spans="1:18" s="79" customFormat="1" ht="18.75" customHeight="1">
      <c r="A25" s="114" t="s">
        <v>137</v>
      </c>
      <c r="B25" s="78" t="s">
        <v>131</v>
      </c>
      <c r="C25" s="78"/>
      <c r="D25" s="78"/>
      <c r="E25" s="78"/>
      <c r="F25" s="78"/>
      <c r="G25" s="78"/>
      <c r="I25" s="126"/>
      <c r="J25" s="80"/>
      <c r="K25" s="80"/>
      <c r="L25" s="80"/>
      <c r="M25" s="80"/>
    </row>
    <row r="26" spans="1:18" s="79" customFormat="1" ht="18.75" customHeight="1">
      <c r="A26" s="79" t="s">
        <v>133</v>
      </c>
      <c r="B26" s="78" t="s">
        <v>15</v>
      </c>
      <c r="C26" s="78"/>
      <c r="D26" s="78"/>
      <c r="E26" s="78"/>
      <c r="F26" s="78"/>
      <c r="G26" s="78"/>
      <c r="I26" s="80"/>
      <c r="J26" s="80"/>
      <c r="K26" s="80"/>
      <c r="L26" s="80"/>
      <c r="M26" s="80"/>
      <c r="N26" s="80"/>
      <c r="O26" s="80"/>
    </row>
    <row r="27" spans="1:18" s="93" customFormat="1" ht="12" customHeight="1">
      <c r="A27" s="79" t="s">
        <v>134</v>
      </c>
      <c r="B27" s="78" t="s">
        <v>16</v>
      </c>
      <c r="C27" s="78"/>
      <c r="D27" s="78"/>
      <c r="E27" s="78"/>
      <c r="F27" s="78"/>
      <c r="G27" s="105"/>
      <c r="H27" s="95"/>
      <c r="I27" s="95"/>
      <c r="J27" s="95"/>
      <c r="K27" s="95"/>
      <c r="L27" s="95"/>
      <c r="M27" s="96"/>
    </row>
    <row r="28" spans="1:18" s="93" customFormat="1" ht="15" customHeight="1">
      <c r="A28" s="79" t="s">
        <v>135</v>
      </c>
      <c r="B28" s="81" t="s">
        <v>17</v>
      </c>
      <c r="C28" s="81"/>
      <c r="D28" s="81"/>
      <c r="E28" s="81"/>
      <c r="F28" s="81"/>
      <c r="G28" s="105"/>
      <c r="H28" s="95"/>
      <c r="I28" s="95"/>
      <c r="J28" s="95"/>
      <c r="K28" s="95"/>
      <c r="L28" s="95"/>
      <c r="M28" s="96"/>
    </row>
    <row r="29" spans="1:18" s="93" customFormat="1" ht="15" customHeight="1">
      <c r="B29" s="69"/>
      <c r="C29" s="94"/>
      <c r="D29" s="94"/>
      <c r="E29" s="94"/>
      <c r="F29" s="94"/>
      <c r="G29" s="105"/>
      <c r="H29" s="95"/>
      <c r="I29" s="95"/>
      <c r="J29" s="95"/>
      <c r="K29" s="95"/>
      <c r="L29" s="95"/>
      <c r="M29" s="96"/>
    </row>
    <row r="30" spans="1:18" ht="15" customHeight="1"/>
  </sheetData>
  <mergeCells count="16">
    <mergeCell ref="A1:B1"/>
    <mergeCell ref="A2:A3"/>
    <mergeCell ref="B2:B3"/>
    <mergeCell ref="C2:C3"/>
    <mergeCell ref="D2:D3"/>
    <mergeCell ref="M2:M3"/>
    <mergeCell ref="N2:N3"/>
    <mergeCell ref="A20:I20"/>
    <mergeCell ref="B24:K24"/>
    <mergeCell ref="G2:G3"/>
    <mergeCell ref="H2:H3"/>
    <mergeCell ref="I2:I3"/>
    <mergeCell ref="J2:J3"/>
    <mergeCell ref="K2:K3"/>
    <mergeCell ref="L2:L3"/>
    <mergeCell ref="E2:F2"/>
  </mergeCells>
  <phoneticPr fontId="4" type="noConversion"/>
  <pageMargins left="0.74803149606299213" right="0.74803149606299213" top="0.74803149606299213" bottom="0.74803149606299213" header="0.51181102362204722" footer="0.51181102362204722"/>
  <pageSetup paperSize="9" scale="67" orientation="landscape" r:id="rId1"/>
  <headerFooter alignWithMargins="0"/>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FF99"/>
  </sheetPr>
  <dimension ref="A1:R43"/>
  <sheetViews>
    <sheetView view="pageBreakPreview" zoomScale="80" zoomScaleNormal="100" zoomScaleSheetLayoutView="80" workbookViewId="0">
      <pane ySplit="3" topLeftCell="A4" activePane="bottomLeft" state="frozen"/>
      <selection pane="bottomLeft" sqref="A1:B1"/>
    </sheetView>
  </sheetViews>
  <sheetFormatPr defaultColWidth="8.88671875" defaultRowHeight="12" customHeight="1"/>
  <cols>
    <col min="1" max="1" width="5" style="61" customWidth="1"/>
    <col min="2" max="2" width="26.6640625" style="69" customWidth="1"/>
    <col min="3" max="3" width="24.21875" style="69" customWidth="1"/>
    <col min="4" max="4" width="15.33203125" style="69" customWidth="1"/>
    <col min="5" max="6" width="12.21875" style="69" bestFit="1" customWidth="1"/>
    <col min="7" max="7" width="8.6640625" style="67" customWidth="1"/>
    <col min="8" max="8" width="11.33203125" style="65" customWidth="1"/>
    <col min="9" max="9" width="7.33203125" style="65" customWidth="1"/>
    <col min="10" max="10" width="8.6640625" style="65" customWidth="1"/>
    <col min="11" max="11" width="10.77734375" style="65" customWidth="1"/>
    <col min="12" max="12" width="8.6640625" style="65" bestFit="1" customWidth="1"/>
    <col min="13" max="13" width="8.6640625" style="64" bestFit="1" customWidth="1"/>
    <col min="14" max="14" width="6.109375" style="61" customWidth="1"/>
    <col min="15" max="15" width="1.44140625" style="61" customWidth="1"/>
    <col min="16" max="18" width="0" style="61" hidden="1" customWidth="1"/>
    <col min="19" max="16384" width="8.88671875" style="61"/>
  </cols>
  <sheetData>
    <row r="1" spans="1:18" s="101" customFormat="1" ht="30" customHeight="1" thickBot="1">
      <c r="A1" s="780" t="s">
        <v>156</v>
      </c>
      <c r="B1" s="780"/>
      <c r="C1" s="397" t="str">
        <f>'#4 유사용역 수행실적(7,8)'!D8</f>
        <v>부관사4</v>
      </c>
      <c r="D1" s="397"/>
      <c r="E1" s="98"/>
      <c r="F1" s="98"/>
      <c r="G1" s="99"/>
      <c r="H1" s="100"/>
      <c r="I1" s="100"/>
      <c r="K1" s="100"/>
      <c r="L1" s="100"/>
      <c r="M1" s="102"/>
    </row>
    <row r="2" spans="1:18" s="90" customFormat="1" ht="28.5" customHeight="1">
      <c r="A2" s="781" t="s">
        <v>4</v>
      </c>
      <c r="B2" s="783" t="s">
        <v>5</v>
      </c>
      <c r="C2" s="785" t="s">
        <v>6</v>
      </c>
      <c r="D2" s="785" t="s">
        <v>7</v>
      </c>
      <c r="E2" s="778" t="s">
        <v>8</v>
      </c>
      <c r="F2" s="779"/>
      <c r="G2" s="772" t="s">
        <v>107</v>
      </c>
      <c r="H2" s="774" t="s">
        <v>12</v>
      </c>
      <c r="I2" s="776" t="s">
        <v>152</v>
      </c>
      <c r="J2" s="764" t="s">
        <v>20</v>
      </c>
      <c r="K2" s="764" t="s">
        <v>18</v>
      </c>
      <c r="L2" s="764" t="s">
        <v>150</v>
      </c>
      <c r="M2" s="764" t="s">
        <v>151</v>
      </c>
      <c r="N2" s="766" t="s">
        <v>9</v>
      </c>
    </row>
    <row r="3" spans="1:18" s="90" customFormat="1" ht="30.75" customHeight="1">
      <c r="A3" s="782"/>
      <c r="B3" s="784"/>
      <c r="C3" s="786"/>
      <c r="D3" s="786"/>
      <c r="E3" s="223" t="s">
        <v>11</v>
      </c>
      <c r="F3" s="223" t="s">
        <v>10</v>
      </c>
      <c r="G3" s="773"/>
      <c r="H3" s="775"/>
      <c r="I3" s="777"/>
      <c r="J3" s="765"/>
      <c r="K3" s="765"/>
      <c r="L3" s="765"/>
      <c r="M3" s="765"/>
      <c r="N3" s="767"/>
      <c r="P3" s="90" t="s">
        <v>148</v>
      </c>
      <c r="Q3" s="165" t="s">
        <v>148</v>
      </c>
    </row>
    <row r="4" spans="1:18" s="91" customFormat="1" ht="50.1" customHeight="1">
      <c r="A4" s="262">
        <v>1</v>
      </c>
      <c r="B4" s="305" t="s">
        <v>563</v>
      </c>
      <c r="C4" s="389" t="s">
        <v>564</v>
      </c>
      <c r="D4" s="303" t="s">
        <v>155</v>
      </c>
      <c r="E4" s="304">
        <v>39192</v>
      </c>
      <c r="F4" s="304">
        <v>43809</v>
      </c>
      <c r="G4" s="380">
        <v>3357</v>
      </c>
      <c r="H4" s="381">
        <v>949</v>
      </c>
      <c r="I4" s="371">
        <v>0.4</v>
      </c>
      <c r="J4" s="306">
        <f>IF(G4-H4&lt;231,0,G4-H4)</f>
        <v>2408</v>
      </c>
      <c r="K4" s="306">
        <f t="shared" ref="K4" si="0">J4*I4</f>
        <v>963.2</v>
      </c>
      <c r="L4" s="307">
        <f>(IF(J4&lt;배점기준!$E$46*100,0,IF(J4&lt;배점기준!$F$46*100,배점기준!$E$47,IF(J4&lt;배점기준!$G$46*100,배점기준!$F$47,배점기준!$G$47))))</f>
        <v>1</v>
      </c>
      <c r="M4" s="308">
        <f t="shared" ref="M4" si="1">I4*L4</f>
        <v>0.4</v>
      </c>
      <c r="N4" s="224"/>
      <c r="P4" s="156"/>
      <c r="Q4" s="166" t="s">
        <v>157</v>
      </c>
      <c r="R4" s="91">
        <f>2547</f>
        <v>2547</v>
      </c>
    </row>
    <row r="5" spans="1:18" s="91" customFormat="1" ht="50.1" customHeight="1">
      <c r="A5" s="262">
        <v>2</v>
      </c>
      <c r="B5" s="305" t="s">
        <v>565</v>
      </c>
      <c r="C5" s="389" t="s">
        <v>566</v>
      </c>
      <c r="D5" s="303" t="s">
        <v>567</v>
      </c>
      <c r="E5" s="304">
        <v>39563</v>
      </c>
      <c r="F5" s="304">
        <v>44191</v>
      </c>
      <c r="G5" s="380">
        <v>1163</v>
      </c>
      <c r="H5" s="381">
        <v>367</v>
      </c>
      <c r="I5" s="371">
        <v>0.51</v>
      </c>
      <c r="J5" s="306">
        <f t="shared" ref="J5" si="2">IF(G5-H5&lt;231,0,G5-H5)</f>
        <v>796</v>
      </c>
      <c r="K5" s="306">
        <f t="shared" ref="K5" si="3">J5*I5</f>
        <v>405.96</v>
      </c>
      <c r="L5" s="307">
        <f>(IF(J5&lt;배점기준!$E$46*100,0,IF(J5&lt;배점기준!$F$46*100,배점기준!$E$47,IF(J5&lt;배점기준!$G$46*100,배점기준!$F$47,배점기준!$G$47))))</f>
        <v>0.7</v>
      </c>
      <c r="M5" s="308">
        <f t="shared" ref="M5" si="4">I5*L5</f>
        <v>0.35699999999999998</v>
      </c>
      <c r="N5" s="275"/>
      <c r="P5" s="156"/>
      <c r="Q5" s="166" t="s">
        <v>158</v>
      </c>
      <c r="R5" s="91">
        <f>317</f>
        <v>317</v>
      </c>
    </row>
    <row r="6" spans="1:18" s="91" customFormat="1" ht="50.1" customHeight="1">
      <c r="A6" s="262">
        <v>3</v>
      </c>
      <c r="B6" s="305" t="s">
        <v>568</v>
      </c>
      <c r="C6" s="256" t="s">
        <v>569</v>
      </c>
      <c r="D6" s="303" t="s">
        <v>570</v>
      </c>
      <c r="E6" s="304">
        <v>41449</v>
      </c>
      <c r="F6" s="304">
        <v>43275</v>
      </c>
      <c r="G6" s="380">
        <v>2839</v>
      </c>
      <c r="H6" s="381">
        <v>407</v>
      </c>
      <c r="I6" s="371">
        <v>0.37</v>
      </c>
      <c r="J6" s="306">
        <f t="shared" ref="J6:J32" si="5">IF(G6-H6&lt;231,0,G6-H6)</f>
        <v>2432</v>
      </c>
      <c r="K6" s="306">
        <f t="shared" ref="K6:K32" si="6">J6*I6</f>
        <v>899.84</v>
      </c>
      <c r="L6" s="307">
        <f>(IF(J6&lt;배점기준!$E$46*100,0,IF(J6&lt;배점기준!$F$46*100,배점기준!$E$47,IF(J6&lt;배점기준!$G$46*100,배점기준!$F$47,배점기준!$G$47))))</f>
        <v>1</v>
      </c>
      <c r="M6" s="308">
        <f t="shared" ref="M6:M32" si="7">I6*L6</f>
        <v>0.37</v>
      </c>
      <c r="N6" s="385"/>
      <c r="P6" s="156"/>
      <c r="Q6" s="166"/>
    </row>
    <row r="7" spans="1:18" s="91" customFormat="1" ht="50.1" customHeight="1">
      <c r="A7" s="262">
        <v>4</v>
      </c>
      <c r="B7" s="305" t="s">
        <v>571</v>
      </c>
      <c r="C7" s="390" t="s">
        <v>572</v>
      </c>
      <c r="D7" s="303" t="s">
        <v>573</v>
      </c>
      <c r="E7" s="304">
        <v>41814</v>
      </c>
      <c r="F7" s="304">
        <v>43995</v>
      </c>
      <c r="G7" s="380">
        <v>861</v>
      </c>
      <c r="H7" s="381">
        <v>354</v>
      </c>
      <c r="I7" s="372">
        <v>0.6</v>
      </c>
      <c r="J7" s="306">
        <f t="shared" si="5"/>
        <v>507</v>
      </c>
      <c r="K7" s="306">
        <f t="shared" si="6"/>
        <v>304.2</v>
      </c>
      <c r="L7" s="307">
        <f>(IF(J7&lt;배점기준!$E$46*100,0,IF(J7&lt;배점기준!$F$46*100,배점기준!$E$47,IF(J7&lt;배점기준!$G$46*100,배점기준!$F$47,배점기준!$G$47))))</f>
        <v>0.7</v>
      </c>
      <c r="M7" s="308">
        <f t="shared" si="7"/>
        <v>0.42</v>
      </c>
      <c r="N7" s="385"/>
      <c r="P7" s="156"/>
      <c r="Q7" s="166"/>
    </row>
    <row r="8" spans="1:18" s="91" customFormat="1" ht="50.1" customHeight="1">
      <c r="A8" s="262">
        <v>5</v>
      </c>
      <c r="B8" s="305" t="s">
        <v>574</v>
      </c>
      <c r="C8" s="256" t="s">
        <v>575</v>
      </c>
      <c r="D8" s="303" t="s">
        <v>576</v>
      </c>
      <c r="E8" s="304">
        <v>42089</v>
      </c>
      <c r="F8" s="304">
        <v>43175</v>
      </c>
      <c r="G8" s="380">
        <v>3362</v>
      </c>
      <c r="H8" s="381">
        <v>201</v>
      </c>
      <c r="I8" s="372">
        <v>0.25</v>
      </c>
      <c r="J8" s="306">
        <f t="shared" si="5"/>
        <v>3161</v>
      </c>
      <c r="K8" s="306">
        <f t="shared" si="6"/>
        <v>790.25</v>
      </c>
      <c r="L8" s="307">
        <f>(IF(J8&lt;배점기준!$E$46*100,0,IF(J8&lt;배점기준!$F$46*100,배점기준!$E$47,IF(J8&lt;배점기준!$G$46*100,배점기준!$F$47,배점기준!$G$47))))</f>
        <v>1.3</v>
      </c>
      <c r="M8" s="308">
        <f t="shared" si="7"/>
        <v>0.32500000000000001</v>
      </c>
      <c r="N8" s="385"/>
      <c r="P8" s="156"/>
      <c r="Q8" s="166"/>
    </row>
    <row r="9" spans="1:18" s="91" customFormat="1" ht="50.1" customHeight="1">
      <c r="A9" s="262">
        <v>6</v>
      </c>
      <c r="B9" s="305" t="s">
        <v>577</v>
      </c>
      <c r="C9" s="389" t="s">
        <v>578</v>
      </c>
      <c r="D9" s="303" t="s">
        <v>579</v>
      </c>
      <c r="E9" s="304">
        <v>42185</v>
      </c>
      <c r="F9" s="304">
        <v>43095</v>
      </c>
      <c r="G9" s="380">
        <v>675</v>
      </c>
      <c r="H9" s="381">
        <v>275</v>
      </c>
      <c r="I9" s="372">
        <v>0.6</v>
      </c>
      <c r="J9" s="306">
        <f t="shared" si="5"/>
        <v>400</v>
      </c>
      <c r="K9" s="306">
        <f t="shared" si="6"/>
        <v>240</v>
      </c>
      <c r="L9" s="307">
        <f>(IF(J9&lt;배점기준!$E$46*100,0,IF(J9&lt;배점기준!$F$46*100,배점기준!$E$47,IF(J9&lt;배점기준!$G$46*100,배점기준!$F$47,배점기준!$G$47))))</f>
        <v>0.7</v>
      </c>
      <c r="M9" s="308">
        <f t="shared" si="7"/>
        <v>0.42</v>
      </c>
      <c r="N9" s="385"/>
      <c r="P9" s="156"/>
      <c r="Q9" s="166"/>
    </row>
    <row r="10" spans="1:18" s="91" customFormat="1" ht="50.1" customHeight="1">
      <c r="A10" s="262">
        <v>7</v>
      </c>
      <c r="B10" s="305" t="s">
        <v>580</v>
      </c>
      <c r="C10" s="389" t="s">
        <v>581</v>
      </c>
      <c r="D10" s="303" t="s">
        <v>582</v>
      </c>
      <c r="E10" s="304">
        <v>42373</v>
      </c>
      <c r="F10" s="304">
        <v>43069</v>
      </c>
      <c r="G10" s="380">
        <v>887</v>
      </c>
      <c r="H10" s="381">
        <v>134</v>
      </c>
      <c r="I10" s="372">
        <v>0.51</v>
      </c>
      <c r="J10" s="306">
        <f t="shared" si="5"/>
        <v>753</v>
      </c>
      <c r="K10" s="306">
        <f t="shared" si="6"/>
        <v>384.03000000000003</v>
      </c>
      <c r="L10" s="307">
        <f>(IF(J10&lt;배점기준!$E$46*100,0,IF(J10&lt;배점기준!$F$46*100,배점기준!$E$47,IF(J10&lt;배점기준!$G$46*100,배점기준!$F$47,배점기준!$G$47))))</f>
        <v>0.7</v>
      </c>
      <c r="M10" s="308">
        <f t="shared" si="7"/>
        <v>0.35699999999999998</v>
      </c>
      <c r="N10" s="385"/>
      <c r="P10" s="156"/>
      <c r="Q10" s="166"/>
    </row>
    <row r="11" spans="1:18" s="91" customFormat="1" ht="50.1" customHeight="1">
      <c r="A11" s="262">
        <v>8</v>
      </c>
      <c r="B11" s="305" t="s">
        <v>583</v>
      </c>
      <c r="C11" s="390" t="s">
        <v>584</v>
      </c>
      <c r="D11" s="303" t="s">
        <v>585</v>
      </c>
      <c r="E11" s="304">
        <v>42375</v>
      </c>
      <c r="F11" s="304">
        <v>43996</v>
      </c>
      <c r="G11" s="380">
        <v>531</v>
      </c>
      <c r="H11" s="381">
        <v>166</v>
      </c>
      <c r="I11" s="372">
        <v>0.6</v>
      </c>
      <c r="J11" s="306">
        <f t="shared" si="5"/>
        <v>365</v>
      </c>
      <c r="K11" s="306">
        <f t="shared" si="6"/>
        <v>219</v>
      </c>
      <c r="L11" s="307">
        <f>(IF(J11&lt;배점기준!$E$46*100,0,IF(J11&lt;배점기준!$F$46*100,배점기준!$E$47,IF(J11&lt;배점기준!$G$46*100,배점기준!$F$47,배점기준!$G$47))))</f>
        <v>0.7</v>
      </c>
      <c r="M11" s="308">
        <f t="shared" si="7"/>
        <v>0.42</v>
      </c>
      <c r="N11" s="385"/>
      <c r="P11" s="156"/>
      <c r="Q11" s="166"/>
    </row>
    <row r="12" spans="1:18" s="91" customFormat="1" ht="50.1" customHeight="1">
      <c r="A12" s="262">
        <v>9</v>
      </c>
      <c r="B12" s="305" t="s">
        <v>586</v>
      </c>
      <c r="C12" s="389" t="s">
        <v>587</v>
      </c>
      <c r="D12" s="303" t="s">
        <v>588</v>
      </c>
      <c r="E12" s="304">
        <v>42534</v>
      </c>
      <c r="F12" s="304">
        <v>43100</v>
      </c>
      <c r="G12" s="380">
        <v>1475</v>
      </c>
      <c r="H12" s="381">
        <v>594</v>
      </c>
      <c r="I12" s="371">
        <v>0.55000000000000004</v>
      </c>
      <c r="J12" s="306">
        <f t="shared" si="5"/>
        <v>881</v>
      </c>
      <c r="K12" s="306">
        <f t="shared" si="6"/>
        <v>484.55</v>
      </c>
      <c r="L12" s="307">
        <f>(IF(J12&lt;배점기준!$E$46*100,0,IF(J12&lt;배점기준!$F$46*100,배점기준!$E$47,IF(J12&lt;배점기준!$G$46*100,배점기준!$F$47,배점기준!$G$47))))</f>
        <v>0.7</v>
      </c>
      <c r="M12" s="308">
        <f t="shared" si="7"/>
        <v>0.38500000000000001</v>
      </c>
      <c r="N12" s="385"/>
      <c r="P12" s="156"/>
      <c r="Q12" s="166"/>
    </row>
    <row r="13" spans="1:18" s="91" customFormat="1" ht="50.1" customHeight="1">
      <c r="A13" s="262">
        <v>10</v>
      </c>
      <c r="B13" s="305" t="s">
        <v>589</v>
      </c>
      <c r="C13" s="389" t="s">
        <v>645</v>
      </c>
      <c r="D13" s="303" t="s">
        <v>590</v>
      </c>
      <c r="E13" s="304">
        <v>42604</v>
      </c>
      <c r="F13" s="304">
        <v>43095</v>
      </c>
      <c r="G13" s="380">
        <v>3205</v>
      </c>
      <c r="H13" s="381">
        <v>1070</v>
      </c>
      <c r="I13" s="371">
        <v>0.46</v>
      </c>
      <c r="J13" s="306">
        <f t="shared" si="5"/>
        <v>2135</v>
      </c>
      <c r="K13" s="306">
        <f t="shared" si="6"/>
        <v>982.1</v>
      </c>
      <c r="L13" s="307">
        <f>(IF(J13&lt;배점기준!$E$46*100,0,IF(J13&lt;배점기준!$F$46*100,배점기준!$E$47,IF(J13&lt;배점기준!$G$46*100,배점기준!$F$47,배점기준!$G$47))))</f>
        <v>1</v>
      </c>
      <c r="M13" s="308">
        <f t="shared" si="7"/>
        <v>0.46</v>
      </c>
      <c r="N13" s="385"/>
      <c r="P13" s="156"/>
      <c r="Q13" s="166"/>
    </row>
    <row r="14" spans="1:18" s="91" customFormat="1" ht="50.1" customHeight="1">
      <c r="A14" s="262">
        <v>11</v>
      </c>
      <c r="B14" s="305" t="s">
        <v>591</v>
      </c>
      <c r="C14" s="256" t="s">
        <v>592</v>
      </c>
      <c r="D14" s="303" t="s">
        <v>593</v>
      </c>
      <c r="E14" s="304">
        <v>42632</v>
      </c>
      <c r="F14" s="304">
        <v>43692</v>
      </c>
      <c r="G14" s="380">
        <v>557</v>
      </c>
      <c r="H14" s="381">
        <v>233</v>
      </c>
      <c r="I14" s="372">
        <v>0.49</v>
      </c>
      <c r="J14" s="306">
        <f t="shared" si="5"/>
        <v>324</v>
      </c>
      <c r="K14" s="306">
        <f t="shared" si="6"/>
        <v>158.76</v>
      </c>
      <c r="L14" s="307">
        <f>(IF(J14&lt;배점기준!$E$46*100,0,IF(J14&lt;배점기준!$F$46*100,배점기준!$E$47,IF(J14&lt;배점기준!$G$46*100,배점기준!$F$47,배점기준!$G$47))))</f>
        <v>0.7</v>
      </c>
      <c r="M14" s="308">
        <f t="shared" si="7"/>
        <v>0.34299999999999997</v>
      </c>
      <c r="N14" s="385"/>
      <c r="P14" s="156"/>
      <c r="Q14" s="166"/>
    </row>
    <row r="15" spans="1:18" s="91" customFormat="1" ht="50.1" customHeight="1">
      <c r="A15" s="262">
        <v>12</v>
      </c>
      <c r="B15" s="305" t="s">
        <v>594</v>
      </c>
      <c r="C15" s="256" t="s">
        <v>595</v>
      </c>
      <c r="D15" s="303" t="s">
        <v>576</v>
      </c>
      <c r="E15" s="304">
        <v>42758</v>
      </c>
      <c r="F15" s="304">
        <v>43398</v>
      </c>
      <c r="G15" s="380">
        <v>4401</v>
      </c>
      <c r="H15" s="381">
        <v>1002</v>
      </c>
      <c r="I15" s="372">
        <v>0.42</v>
      </c>
      <c r="J15" s="306">
        <f t="shared" si="5"/>
        <v>3399</v>
      </c>
      <c r="K15" s="306">
        <f t="shared" si="6"/>
        <v>1427.58</v>
      </c>
      <c r="L15" s="307">
        <f>(IF(J15&lt;배점기준!$E$46*100,0,IF(J15&lt;배점기준!$F$46*100,배점기준!$E$47,IF(J15&lt;배점기준!$G$46*100,배점기준!$F$47,배점기준!$G$47))))</f>
        <v>1.3</v>
      </c>
      <c r="M15" s="308">
        <f t="shared" si="7"/>
        <v>0.54600000000000004</v>
      </c>
      <c r="N15" s="385"/>
      <c r="P15" s="156"/>
      <c r="Q15" s="166"/>
    </row>
    <row r="16" spans="1:18" s="91" customFormat="1" ht="50.1" customHeight="1">
      <c r="A16" s="262">
        <v>13</v>
      </c>
      <c r="B16" s="305" t="s">
        <v>596</v>
      </c>
      <c r="C16" s="256" t="s">
        <v>597</v>
      </c>
      <c r="D16" s="303" t="s">
        <v>588</v>
      </c>
      <c r="E16" s="304">
        <v>42823</v>
      </c>
      <c r="F16" s="304">
        <v>43573</v>
      </c>
      <c r="G16" s="380">
        <v>2068</v>
      </c>
      <c r="H16" s="381">
        <v>662</v>
      </c>
      <c r="I16" s="371">
        <v>0.5</v>
      </c>
      <c r="J16" s="306">
        <f t="shared" si="5"/>
        <v>1406</v>
      </c>
      <c r="K16" s="306">
        <f t="shared" si="6"/>
        <v>703</v>
      </c>
      <c r="L16" s="307">
        <f>(IF(J16&lt;배점기준!$E$46*100,0,IF(J16&lt;배점기준!$F$46*100,배점기준!$E$47,IF(J16&lt;배점기준!$G$46*100,배점기준!$F$47,배점기준!$G$47))))</f>
        <v>0.7</v>
      </c>
      <c r="M16" s="308">
        <f t="shared" si="7"/>
        <v>0.35</v>
      </c>
      <c r="N16" s="385"/>
      <c r="P16" s="156"/>
      <c r="Q16" s="166"/>
    </row>
    <row r="17" spans="1:18" s="91" customFormat="1" ht="50.1" customHeight="1">
      <c r="A17" s="262">
        <v>14</v>
      </c>
      <c r="B17" s="305" t="s">
        <v>598</v>
      </c>
      <c r="C17" s="256" t="s">
        <v>599</v>
      </c>
      <c r="D17" s="303" t="s">
        <v>600</v>
      </c>
      <c r="E17" s="304">
        <v>42823</v>
      </c>
      <c r="F17" s="304">
        <v>43466</v>
      </c>
      <c r="G17" s="380">
        <v>646</v>
      </c>
      <c r="H17" s="381">
        <v>168</v>
      </c>
      <c r="I17" s="371">
        <v>0.64</v>
      </c>
      <c r="J17" s="306">
        <f t="shared" si="5"/>
        <v>478</v>
      </c>
      <c r="K17" s="306">
        <f t="shared" si="6"/>
        <v>305.92</v>
      </c>
      <c r="L17" s="307">
        <f>(IF(J17&lt;배점기준!$E$46*100,0,IF(J17&lt;배점기준!$F$46*100,배점기준!$E$47,IF(J17&lt;배점기준!$G$46*100,배점기준!$F$47,배점기준!$G$47))))</f>
        <v>0.7</v>
      </c>
      <c r="M17" s="308">
        <f t="shared" si="7"/>
        <v>0.44799999999999995</v>
      </c>
      <c r="N17" s="385"/>
      <c r="P17" s="156"/>
      <c r="Q17" s="166"/>
    </row>
    <row r="18" spans="1:18" s="91" customFormat="1" ht="50.1" customHeight="1">
      <c r="A18" s="262">
        <v>15</v>
      </c>
      <c r="B18" s="305" t="s">
        <v>601</v>
      </c>
      <c r="C18" s="256" t="s">
        <v>602</v>
      </c>
      <c r="D18" s="303" t="s">
        <v>603</v>
      </c>
      <c r="E18" s="304">
        <v>42837</v>
      </c>
      <c r="F18" s="304">
        <v>43627</v>
      </c>
      <c r="G18" s="380">
        <v>535</v>
      </c>
      <c r="H18" s="381">
        <v>218</v>
      </c>
      <c r="I18" s="371">
        <v>0.6</v>
      </c>
      <c r="J18" s="306">
        <f t="shared" si="5"/>
        <v>317</v>
      </c>
      <c r="K18" s="306">
        <f t="shared" si="6"/>
        <v>190.2</v>
      </c>
      <c r="L18" s="307">
        <f>(IF(J18&lt;배점기준!$E$46*100,0,IF(J18&lt;배점기준!$F$46*100,배점기준!$E$47,IF(J18&lt;배점기준!$G$46*100,배점기준!$F$47,배점기준!$G$47))))</f>
        <v>0.7</v>
      </c>
      <c r="M18" s="308">
        <f t="shared" si="7"/>
        <v>0.42</v>
      </c>
      <c r="N18" s="385"/>
      <c r="P18" s="156"/>
      <c r="Q18" s="166"/>
    </row>
    <row r="19" spans="1:18" s="91" customFormat="1" ht="50.1" customHeight="1">
      <c r="A19" s="262">
        <v>16</v>
      </c>
      <c r="B19" s="305" t="s">
        <v>604</v>
      </c>
      <c r="C19" s="256" t="s">
        <v>605</v>
      </c>
      <c r="D19" s="303" t="s">
        <v>606</v>
      </c>
      <c r="E19" s="304">
        <v>42837</v>
      </c>
      <c r="F19" s="304">
        <v>43277</v>
      </c>
      <c r="G19" s="380">
        <v>664</v>
      </c>
      <c r="H19" s="381">
        <v>187</v>
      </c>
      <c r="I19" s="371">
        <v>0.51</v>
      </c>
      <c r="J19" s="306">
        <f t="shared" si="5"/>
        <v>477</v>
      </c>
      <c r="K19" s="306">
        <f t="shared" si="6"/>
        <v>243.27</v>
      </c>
      <c r="L19" s="307">
        <f>(IF(J19&lt;배점기준!$E$46*100,0,IF(J19&lt;배점기준!$F$46*100,배점기준!$E$47,IF(J19&lt;배점기준!$G$46*100,배점기준!$F$47,배점기준!$G$47))))</f>
        <v>0.7</v>
      </c>
      <c r="M19" s="308">
        <f t="shared" si="7"/>
        <v>0.35699999999999998</v>
      </c>
      <c r="N19" s="385"/>
      <c r="P19" s="156"/>
      <c r="Q19" s="166"/>
    </row>
    <row r="20" spans="1:18" s="91" customFormat="1" ht="50.1" customHeight="1">
      <c r="A20" s="262">
        <v>17</v>
      </c>
      <c r="B20" s="305" t="s">
        <v>607</v>
      </c>
      <c r="C20" s="389" t="s">
        <v>608</v>
      </c>
      <c r="D20" s="303" t="s">
        <v>609</v>
      </c>
      <c r="E20" s="304">
        <v>42894</v>
      </c>
      <c r="F20" s="304">
        <v>44188</v>
      </c>
      <c r="G20" s="380">
        <v>4002</v>
      </c>
      <c r="H20" s="381">
        <v>1367</v>
      </c>
      <c r="I20" s="371">
        <v>0.32</v>
      </c>
      <c r="J20" s="306">
        <f t="shared" si="5"/>
        <v>2635</v>
      </c>
      <c r="K20" s="306">
        <f t="shared" si="6"/>
        <v>843.2</v>
      </c>
      <c r="L20" s="307">
        <f>(IF(J20&lt;배점기준!$E$46*100,0,IF(J20&lt;배점기준!$F$46*100,배점기준!$E$47,IF(J20&lt;배점기준!$G$46*100,배점기준!$F$47,배점기준!$G$47))))</f>
        <v>1</v>
      </c>
      <c r="M20" s="308">
        <f t="shared" si="7"/>
        <v>0.32</v>
      </c>
      <c r="N20" s="385"/>
      <c r="P20" s="156"/>
      <c r="Q20" s="166"/>
    </row>
    <row r="21" spans="1:18" s="91" customFormat="1" ht="50.1" customHeight="1">
      <c r="A21" s="262">
        <v>18</v>
      </c>
      <c r="B21" s="305" t="s">
        <v>610</v>
      </c>
      <c r="C21" s="256" t="s">
        <v>611</v>
      </c>
      <c r="D21" s="303" t="s">
        <v>612</v>
      </c>
      <c r="E21" s="304">
        <v>43019</v>
      </c>
      <c r="F21" s="304">
        <v>43453</v>
      </c>
      <c r="G21" s="380">
        <v>463</v>
      </c>
      <c r="H21" s="381">
        <v>36</v>
      </c>
      <c r="I21" s="372">
        <v>0.55000000000000004</v>
      </c>
      <c r="J21" s="306">
        <f t="shared" si="5"/>
        <v>427</v>
      </c>
      <c r="K21" s="306">
        <f t="shared" si="6"/>
        <v>234.85000000000002</v>
      </c>
      <c r="L21" s="307">
        <f>(IF(J21&lt;배점기준!$E$46*100,0,IF(J21&lt;배점기준!$F$46*100,배점기준!$E$47,IF(J21&lt;배점기준!$G$46*100,배점기준!$F$47,배점기준!$G$47))))</f>
        <v>0.7</v>
      </c>
      <c r="M21" s="308">
        <f t="shared" si="7"/>
        <v>0.38500000000000001</v>
      </c>
      <c r="N21" s="385"/>
      <c r="P21" s="156"/>
      <c r="Q21" s="166"/>
    </row>
    <row r="22" spans="1:18" s="91" customFormat="1" ht="50.1" customHeight="1">
      <c r="A22" s="262">
        <v>19</v>
      </c>
      <c r="B22" s="305" t="s">
        <v>613</v>
      </c>
      <c r="C22" s="256" t="s">
        <v>614</v>
      </c>
      <c r="D22" s="303" t="s">
        <v>576</v>
      </c>
      <c r="E22" s="304">
        <v>43089</v>
      </c>
      <c r="F22" s="304">
        <v>43670</v>
      </c>
      <c r="G22" s="380">
        <v>7407</v>
      </c>
      <c r="H22" s="381">
        <v>1792</v>
      </c>
      <c r="I22" s="372">
        <v>0.38</v>
      </c>
      <c r="J22" s="306">
        <f t="shared" si="5"/>
        <v>5615</v>
      </c>
      <c r="K22" s="306">
        <f t="shared" si="6"/>
        <v>2133.6999999999998</v>
      </c>
      <c r="L22" s="307">
        <f>(IF(J22&lt;배점기준!$E$46*100,0,IF(J22&lt;배점기준!$F$46*100,배점기준!$E$47,IF(J22&lt;배점기준!$G$46*100,배점기준!$F$47,배점기준!$G$47))))</f>
        <v>1.3</v>
      </c>
      <c r="M22" s="308">
        <f t="shared" si="7"/>
        <v>0.49400000000000005</v>
      </c>
      <c r="N22" s="385"/>
      <c r="P22" s="156"/>
      <c r="Q22" s="166"/>
    </row>
    <row r="23" spans="1:18" s="91" customFormat="1" ht="50.1" customHeight="1">
      <c r="A23" s="262">
        <v>20</v>
      </c>
      <c r="B23" s="305" t="s">
        <v>615</v>
      </c>
      <c r="C23" s="256" t="s">
        <v>616</v>
      </c>
      <c r="D23" s="303" t="s">
        <v>617</v>
      </c>
      <c r="E23" s="304">
        <v>43096</v>
      </c>
      <c r="F23" s="304">
        <v>43803</v>
      </c>
      <c r="G23" s="380">
        <v>741</v>
      </c>
      <c r="H23" s="381">
        <v>355</v>
      </c>
      <c r="I23" s="371">
        <v>0.48</v>
      </c>
      <c r="J23" s="306">
        <f t="shared" si="5"/>
        <v>386</v>
      </c>
      <c r="K23" s="306">
        <f t="shared" si="6"/>
        <v>185.28</v>
      </c>
      <c r="L23" s="307">
        <f>(IF(J23&lt;배점기준!$E$46*100,0,IF(J23&lt;배점기준!$F$46*100,배점기준!$E$47,IF(J23&lt;배점기준!$G$46*100,배점기준!$F$47,배점기준!$G$47))))</f>
        <v>0.7</v>
      </c>
      <c r="M23" s="308">
        <f t="shared" si="7"/>
        <v>0.33599999999999997</v>
      </c>
      <c r="N23" s="385"/>
      <c r="P23" s="156"/>
      <c r="Q23" s="166"/>
    </row>
    <row r="24" spans="1:18" s="91" customFormat="1" ht="50.1" customHeight="1">
      <c r="A24" s="262">
        <v>21</v>
      </c>
      <c r="B24" s="305" t="s">
        <v>618</v>
      </c>
      <c r="C24" s="389" t="s">
        <v>619</v>
      </c>
      <c r="D24" s="303" t="s">
        <v>620</v>
      </c>
      <c r="E24" s="304">
        <v>43182</v>
      </c>
      <c r="F24" s="304">
        <v>43950</v>
      </c>
      <c r="G24" s="380">
        <v>684</v>
      </c>
      <c r="H24" s="381">
        <v>245</v>
      </c>
      <c r="I24" s="371">
        <v>0.78</v>
      </c>
      <c r="J24" s="306">
        <f t="shared" si="5"/>
        <v>439</v>
      </c>
      <c r="K24" s="306">
        <f t="shared" si="6"/>
        <v>342.42</v>
      </c>
      <c r="L24" s="307">
        <f>(IF(J24&lt;배점기준!$E$46*100,0,IF(J24&lt;배점기준!$F$46*100,배점기준!$E$47,IF(J24&lt;배점기준!$G$46*100,배점기준!$F$47,배점기준!$G$47))))</f>
        <v>0.7</v>
      </c>
      <c r="M24" s="308">
        <f t="shared" si="7"/>
        <v>0.54599999999999993</v>
      </c>
      <c r="N24" s="385"/>
      <c r="P24" s="156"/>
      <c r="Q24" s="166"/>
    </row>
    <row r="25" spans="1:18" s="91" customFormat="1" ht="50.1" customHeight="1">
      <c r="A25" s="262">
        <v>22</v>
      </c>
      <c r="B25" s="305" t="s">
        <v>621</v>
      </c>
      <c r="C25" s="389" t="s">
        <v>622</v>
      </c>
      <c r="D25" s="303" t="s">
        <v>588</v>
      </c>
      <c r="E25" s="304">
        <v>43234</v>
      </c>
      <c r="F25" s="304">
        <v>44193</v>
      </c>
      <c r="G25" s="380">
        <v>3131</v>
      </c>
      <c r="H25" s="381">
        <v>1468</v>
      </c>
      <c r="I25" s="371">
        <v>0.45</v>
      </c>
      <c r="J25" s="306">
        <f t="shared" si="5"/>
        <v>1663</v>
      </c>
      <c r="K25" s="306">
        <f t="shared" si="6"/>
        <v>748.35</v>
      </c>
      <c r="L25" s="307">
        <f>(IF(J25&lt;배점기준!$E$46*100,0,IF(J25&lt;배점기준!$F$46*100,배점기준!$E$47,IF(J25&lt;배점기준!$G$46*100,배점기준!$F$47,배점기준!$G$47))))</f>
        <v>1</v>
      </c>
      <c r="M25" s="308">
        <f t="shared" si="7"/>
        <v>0.45</v>
      </c>
      <c r="N25" s="385"/>
      <c r="P25" s="156"/>
      <c r="Q25" s="166"/>
    </row>
    <row r="26" spans="1:18" s="91" customFormat="1" ht="50.1" customHeight="1">
      <c r="A26" s="262">
        <v>23</v>
      </c>
      <c r="B26" s="305" t="s">
        <v>623</v>
      </c>
      <c r="C26" s="389" t="s">
        <v>624</v>
      </c>
      <c r="D26" s="303" t="s">
        <v>625</v>
      </c>
      <c r="E26" s="304">
        <v>43262</v>
      </c>
      <c r="F26" s="304">
        <v>44620</v>
      </c>
      <c r="G26" s="380">
        <v>843</v>
      </c>
      <c r="H26" s="381">
        <v>192</v>
      </c>
      <c r="I26" s="371">
        <v>0.39</v>
      </c>
      <c r="J26" s="306">
        <f t="shared" si="5"/>
        <v>651</v>
      </c>
      <c r="K26" s="306">
        <f t="shared" si="6"/>
        <v>253.89000000000001</v>
      </c>
      <c r="L26" s="307">
        <f>(IF(J26&lt;배점기준!$E$46*100,0,IF(J26&lt;배점기준!$F$46*100,배점기준!$E$47,IF(J26&lt;배점기준!$G$46*100,배점기준!$F$47,배점기준!$G$47))))</f>
        <v>0.7</v>
      </c>
      <c r="M26" s="308">
        <f t="shared" si="7"/>
        <v>0.27299999999999996</v>
      </c>
      <c r="N26" s="385"/>
      <c r="P26" s="156"/>
      <c r="Q26" s="166"/>
    </row>
    <row r="27" spans="1:18" s="91" customFormat="1" ht="50.1" customHeight="1">
      <c r="A27" s="262">
        <v>24</v>
      </c>
      <c r="B27" s="305" t="s">
        <v>626</v>
      </c>
      <c r="C27" s="390" t="s">
        <v>627</v>
      </c>
      <c r="D27" s="303" t="s">
        <v>628</v>
      </c>
      <c r="E27" s="304">
        <v>43262</v>
      </c>
      <c r="F27" s="304">
        <v>43974</v>
      </c>
      <c r="G27" s="380">
        <v>362</v>
      </c>
      <c r="H27" s="381">
        <v>108</v>
      </c>
      <c r="I27" s="371">
        <v>0.4</v>
      </c>
      <c r="J27" s="306">
        <f t="shared" si="5"/>
        <v>254</v>
      </c>
      <c r="K27" s="306">
        <f t="shared" si="6"/>
        <v>101.60000000000001</v>
      </c>
      <c r="L27" s="307">
        <f>(IF(J27&lt;배점기준!$E$46*100,0,IF(J27&lt;배점기준!$F$46*100,배점기준!$E$47,IF(J27&lt;배점기준!$G$46*100,배점기준!$F$47,배점기준!$G$47))))</f>
        <v>0.7</v>
      </c>
      <c r="M27" s="308">
        <f t="shared" si="7"/>
        <v>0.27999999999999997</v>
      </c>
      <c r="N27" s="385"/>
      <c r="P27" s="156"/>
      <c r="Q27" s="166"/>
    </row>
    <row r="28" spans="1:18" s="91" customFormat="1" ht="50.1" customHeight="1">
      <c r="A28" s="262">
        <v>25</v>
      </c>
      <c r="B28" s="305" t="s">
        <v>629</v>
      </c>
      <c r="C28" s="391" t="s">
        <v>630</v>
      </c>
      <c r="D28" s="303" t="s">
        <v>612</v>
      </c>
      <c r="E28" s="304">
        <v>43389</v>
      </c>
      <c r="F28" s="304">
        <v>43670</v>
      </c>
      <c r="G28" s="380">
        <v>230</v>
      </c>
      <c r="H28" s="381">
        <v>68</v>
      </c>
      <c r="I28" s="371">
        <v>0.55000000000000004</v>
      </c>
      <c r="J28" s="306">
        <f t="shared" si="5"/>
        <v>0</v>
      </c>
      <c r="K28" s="306">
        <f t="shared" si="6"/>
        <v>0</v>
      </c>
      <c r="L28" s="307">
        <f>(IF(J28&lt;배점기준!$E$46*100,0,IF(J28&lt;배점기준!$F$46*100,배점기준!$E$47,IF(J28&lt;배점기준!$G$46*100,배점기준!$F$47,배점기준!$G$47))))</f>
        <v>0</v>
      </c>
      <c r="M28" s="308">
        <f t="shared" si="7"/>
        <v>0</v>
      </c>
      <c r="N28" s="385"/>
      <c r="P28" s="156"/>
      <c r="Q28" s="166"/>
    </row>
    <row r="29" spans="1:18" s="91" customFormat="1" ht="50.1" customHeight="1">
      <c r="A29" s="262">
        <v>26</v>
      </c>
      <c r="B29" s="305" t="s">
        <v>631</v>
      </c>
      <c r="C29" s="256" t="s">
        <v>632</v>
      </c>
      <c r="D29" s="303" t="s">
        <v>633</v>
      </c>
      <c r="E29" s="304">
        <v>43461</v>
      </c>
      <c r="F29" s="304">
        <v>43820</v>
      </c>
      <c r="G29" s="380">
        <v>245</v>
      </c>
      <c r="H29" s="381">
        <v>37</v>
      </c>
      <c r="I29" s="371">
        <v>0.7</v>
      </c>
      <c r="J29" s="306">
        <f t="shared" si="5"/>
        <v>0</v>
      </c>
      <c r="K29" s="306">
        <f t="shared" si="6"/>
        <v>0</v>
      </c>
      <c r="L29" s="307">
        <f>(IF(J29&lt;배점기준!$E$46*100,0,IF(J29&lt;배점기준!$F$46*100,배점기준!$E$47,IF(J29&lt;배점기준!$G$46*100,배점기준!$F$47,배점기준!$G$47))))</f>
        <v>0</v>
      </c>
      <c r="M29" s="308">
        <f t="shared" si="7"/>
        <v>0</v>
      </c>
      <c r="N29" s="385"/>
      <c r="P29" s="156"/>
      <c r="Q29" s="166"/>
    </row>
    <row r="30" spans="1:18" s="91" customFormat="1" ht="50.1" customHeight="1">
      <c r="A30" s="262">
        <v>27</v>
      </c>
      <c r="B30" s="305" t="s">
        <v>634</v>
      </c>
      <c r="C30" s="389" t="s">
        <v>635</v>
      </c>
      <c r="D30" s="303" t="s">
        <v>636</v>
      </c>
      <c r="E30" s="304">
        <v>43503</v>
      </c>
      <c r="F30" s="304">
        <v>44480</v>
      </c>
      <c r="G30" s="380">
        <v>944</v>
      </c>
      <c r="H30" s="381">
        <v>589</v>
      </c>
      <c r="I30" s="371">
        <v>0.33</v>
      </c>
      <c r="J30" s="306">
        <f t="shared" si="5"/>
        <v>355</v>
      </c>
      <c r="K30" s="306">
        <f t="shared" si="6"/>
        <v>117.15</v>
      </c>
      <c r="L30" s="307">
        <f>(IF(J30&lt;배점기준!$E$46*100,0,IF(J30&lt;배점기준!$F$46*100,배점기준!$E$47,IF(J30&lt;배점기준!$G$46*100,배점기준!$F$47,배점기준!$G$47))))</f>
        <v>0.7</v>
      </c>
      <c r="M30" s="308">
        <f t="shared" si="7"/>
        <v>0.23099999999999998</v>
      </c>
      <c r="N30" s="385"/>
      <c r="P30" s="156"/>
      <c r="Q30" s="166"/>
    </row>
    <row r="31" spans="1:18" s="91" customFormat="1" ht="50.1" customHeight="1">
      <c r="A31" s="262">
        <v>28</v>
      </c>
      <c r="B31" s="305" t="s">
        <v>637</v>
      </c>
      <c r="C31" s="390" t="s">
        <v>638</v>
      </c>
      <c r="D31" s="303" t="s">
        <v>639</v>
      </c>
      <c r="E31" s="304">
        <v>43592</v>
      </c>
      <c r="F31" s="304">
        <v>44039</v>
      </c>
      <c r="G31" s="380">
        <v>1048</v>
      </c>
      <c r="H31" s="381">
        <v>243</v>
      </c>
      <c r="I31" s="371">
        <v>0.9</v>
      </c>
      <c r="J31" s="306">
        <f t="shared" si="5"/>
        <v>805</v>
      </c>
      <c r="K31" s="306">
        <f t="shared" si="6"/>
        <v>724.5</v>
      </c>
      <c r="L31" s="307">
        <f>(IF(J31&lt;배점기준!$E$46*100,0,IF(J31&lt;배점기준!$F$46*100,배점기준!$E$47,IF(J31&lt;배점기준!$G$46*100,배점기준!$F$47,배점기준!$G$47))))</f>
        <v>0.7</v>
      </c>
      <c r="M31" s="308">
        <f t="shared" si="7"/>
        <v>0.63</v>
      </c>
      <c r="N31" s="275"/>
      <c r="P31" s="156"/>
      <c r="Q31" s="166" t="s">
        <v>158</v>
      </c>
      <c r="R31" s="91">
        <f>317</f>
        <v>317</v>
      </c>
    </row>
    <row r="32" spans="1:18" s="91" customFormat="1" ht="50.1" customHeight="1" thickBot="1">
      <c r="A32" s="262">
        <v>29</v>
      </c>
      <c r="B32" s="305" t="s">
        <v>640</v>
      </c>
      <c r="C32" s="389" t="s">
        <v>641</v>
      </c>
      <c r="D32" s="303" t="s">
        <v>642</v>
      </c>
      <c r="E32" s="304">
        <v>43623</v>
      </c>
      <c r="F32" s="304">
        <v>44484</v>
      </c>
      <c r="G32" s="380">
        <v>1149</v>
      </c>
      <c r="H32" s="381">
        <v>316</v>
      </c>
      <c r="I32" s="371">
        <v>0.74</v>
      </c>
      <c r="J32" s="306">
        <f t="shared" si="5"/>
        <v>833</v>
      </c>
      <c r="K32" s="306">
        <f t="shared" si="6"/>
        <v>616.41999999999996</v>
      </c>
      <c r="L32" s="307">
        <f>(IF(J32&lt;배점기준!$E$46*100,0,IF(J32&lt;배점기준!$F$46*100,배점기준!$E$47,IF(J32&lt;배점기준!$G$46*100,배점기준!$F$47,배점기준!$G$47))))</f>
        <v>0.7</v>
      </c>
      <c r="M32" s="308">
        <f t="shared" si="7"/>
        <v>0.51800000000000002</v>
      </c>
      <c r="N32" s="275"/>
      <c r="P32" s="156"/>
      <c r="Q32" s="166" t="s">
        <v>159</v>
      </c>
      <c r="R32" s="91">
        <f>352+790+270+70</f>
        <v>1482</v>
      </c>
    </row>
    <row r="33" spans="1:18" s="91" customFormat="1" ht="50.1" customHeight="1" thickBot="1">
      <c r="A33" s="768" t="s">
        <v>19</v>
      </c>
      <c r="B33" s="769"/>
      <c r="C33" s="769"/>
      <c r="D33" s="769"/>
      <c r="E33" s="769"/>
      <c r="F33" s="769"/>
      <c r="G33" s="769"/>
      <c r="H33" s="769"/>
      <c r="I33" s="770"/>
      <c r="J33" s="143"/>
      <c r="K33" s="144">
        <f>SUM(K4:K32)</f>
        <v>15003.220000000001</v>
      </c>
      <c r="L33" s="209"/>
      <c r="M33" s="145">
        <f>SUM(M4:M32)</f>
        <v>10.840999999999999</v>
      </c>
      <c r="N33" s="146"/>
    </row>
    <row r="34" spans="1:18" ht="15.75" customHeight="1">
      <c r="A34" s="75"/>
      <c r="B34" s="82"/>
      <c r="C34" s="82"/>
      <c r="D34" s="82"/>
      <c r="E34" s="82"/>
      <c r="F34" s="82"/>
      <c r="G34" s="83"/>
      <c r="H34" s="76"/>
      <c r="I34" s="76"/>
      <c r="J34" s="84"/>
      <c r="K34" s="84"/>
      <c r="L34" s="85"/>
      <c r="M34" s="86"/>
    </row>
    <row r="35" spans="1:18" s="93" customFormat="1" ht="15" customHeight="1">
      <c r="A35" s="79" t="s">
        <v>113</v>
      </c>
      <c r="B35" s="78" t="s">
        <v>114</v>
      </c>
      <c r="C35" s="78"/>
      <c r="D35" s="78"/>
      <c r="E35" s="78"/>
      <c r="F35" s="78"/>
      <c r="G35" s="103"/>
      <c r="H35" s="94"/>
      <c r="I35" s="94"/>
      <c r="J35" s="94"/>
      <c r="K35" s="94"/>
      <c r="L35" s="104"/>
      <c r="M35" s="96"/>
      <c r="N35" s="96"/>
      <c r="P35" s="79"/>
      <c r="Q35" s="79"/>
    </row>
    <row r="36" spans="1:18" s="93" customFormat="1" ht="20.25" customHeight="1">
      <c r="A36" s="79" t="s">
        <v>13</v>
      </c>
      <c r="B36" s="78" t="s">
        <v>14</v>
      </c>
      <c r="C36" s="227"/>
      <c r="D36" s="227"/>
      <c r="E36" s="227"/>
      <c r="F36" s="227"/>
      <c r="G36" s="105"/>
      <c r="H36" s="95"/>
      <c r="I36" s="95"/>
      <c r="J36" s="95"/>
      <c r="K36" s="157"/>
      <c r="L36" s="95"/>
      <c r="M36" s="96"/>
      <c r="R36" s="79"/>
    </row>
    <row r="37" spans="1:18" s="79" customFormat="1" ht="55.5" customHeight="1">
      <c r="A37" s="114" t="s">
        <v>136</v>
      </c>
      <c r="B37" s="771" t="s">
        <v>132</v>
      </c>
      <c r="C37" s="771"/>
      <c r="D37" s="771"/>
      <c r="E37" s="771"/>
      <c r="F37" s="771"/>
      <c r="G37" s="771"/>
      <c r="H37" s="771"/>
      <c r="I37" s="771"/>
      <c r="J37" s="771"/>
      <c r="K37" s="771"/>
      <c r="L37" s="80"/>
      <c r="M37" s="80"/>
    </row>
    <row r="38" spans="1:18" s="79" customFormat="1" ht="18.75" customHeight="1">
      <c r="A38" s="114" t="s">
        <v>137</v>
      </c>
      <c r="B38" s="78" t="s">
        <v>131</v>
      </c>
      <c r="C38" s="78"/>
      <c r="D38" s="78"/>
      <c r="E38" s="78"/>
      <c r="F38" s="78"/>
      <c r="G38" s="78"/>
      <c r="I38" s="126"/>
      <c r="J38" s="80"/>
      <c r="K38" s="80"/>
      <c r="L38" s="80"/>
      <c r="M38" s="80"/>
    </row>
    <row r="39" spans="1:18" s="79" customFormat="1" ht="18.75" customHeight="1">
      <c r="A39" s="79" t="s">
        <v>133</v>
      </c>
      <c r="B39" s="78" t="s">
        <v>15</v>
      </c>
      <c r="C39" s="78"/>
      <c r="D39" s="78"/>
      <c r="E39" s="78"/>
      <c r="F39" s="78"/>
      <c r="G39" s="78"/>
      <c r="I39" s="80"/>
      <c r="J39" s="80"/>
      <c r="K39" s="80"/>
      <c r="L39" s="80"/>
      <c r="M39" s="80"/>
      <c r="N39" s="80"/>
      <c r="O39" s="80"/>
    </row>
    <row r="40" spans="1:18" s="93" customFormat="1" ht="12" customHeight="1">
      <c r="A40" s="79" t="s">
        <v>134</v>
      </c>
      <c r="B40" s="78" t="s">
        <v>16</v>
      </c>
      <c r="C40" s="78"/>
      <c r="D40" s="78"/>
      <c r="E40" s="78"/>
      <c r="F40" s="78"/>
      <c r="G40" s="105"/>
      <c r="H40" s="95"/>
      <c r="I40" s="95"/>
      <c r="J40" s="95"/>
      <c r="K40" s="95"/>
      <c r="L40" s="95"/>
      <c r="M40" s="96"/>
    </row>
    <row r="41" spans="1:18" s="93" customFormat="1" ht="15" customHeight="1">
      <c r="A41" s="79" t="s">
        <v>135</v>
      </c>
      <c r="B41" s="81" t="s">
        <v>17</v>
      </c>
      <c r="C41" s="81"/>
      <c r="D41" s="81"/>
      <c r="E41" s="81"/>
      <c r="F41" s="81"/>
      <c r="G41" s="105"/>
      <c r="H41" s="95"/>
      <c r="I41" s="95"/>
      <c r="J41" s="95"/>
      <c r="K41" s="95"/>
      <c r="L41" s="95"/>
      <c r="M41" s="96"/>
    </row>
    <row r="42" spans="1:18" s="93" customFormat="1" ht="15" customHeight="1">
      <c r="B42" s="69"/>
      <c r="C42" s="94"/>
      <c r="D42" s="94"/>
      <c r="E42" s="94"/>
      <c r="F42" s="94"/>
      <c r="G42" s="105"/>
      <c r="H42" s="95"/>
      <c r="I42" s="95"/>
      <c r="J42" s="95"/>
      <c r="K42" s="95"/>
      <c r="L42" s="95"/>
      <c r="M42" s="96"/>
    </row>
    <row r="43" spans="1:18" ht="15" customHeight="1"/>
  </sheetData>
  <mergeCells count="16">
    <mergeCell ref="A1:B1"/>
    <mergeCell ref="A2:A3"/>
    <mergeCell ref="B2:B3"/>
    <mergeCell ref="C2:C3"/>
    <mergeCell ref="D2:D3"/>
    <mergeCell ref="M2:M3"/>
    <mergeCell ref="N2:N3"/>
    <mergeCell ref="A33:I33"/>
    <mergeCell ref="B37:K37"/>
    <mergeCell ref="G2:G3"/>
    <mergeCell ref="H2:H3"/>
    <mergeCell ref="I2:I3"/>
    <mergeCell ref="J2:J3"/>
    <mergeCell ref="K2:K3"/>
    <mergeCell ref="L2:L3"/>
    <mergeCell ref="E2:F2"/>
  </mergeCells>
  <phoneticPr fontId="4" type="noConversion"/>
  <pageMargins left="0.74803149606299213" right="0.74803149606299213" top="0.74803149606299213" bottom="0.74803149606299213" header="0.51181102362204722" footer="0.51181102362204722"/>
  <pageSetup paperSize="9" scale="68" orientation="landscape" r:id="rId1"/>
  <headerFooter alignWithMargins="0"/>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CCFFFF"/>
  </sheetPr>
  <dimension ref="A1:V22"/>
  <sheetViews>
    <sheetView view="pageBreakPreview" zoomScale="80" zoomScaleNormal="100" zoomScaleSheetLayoutView="80" workbookViewId="0">
      <selection activeCell="B2" sqref="B2"/>
    </sheetView>
  </sheetViews>
  <sheetFormatPr defaultColWidth="8.88671875" defaultRowHeight="15.95" customHeight="1"/>
  <cols>
    <col min="1" max="1" width="1.88671875" style="17" customWidth="1"/>
    <col min="2" max="2" width="16.88671875" style="17" customWidth="1"/>
    <col min="3" max="7" width="18.77734375" style="17" customWidth="1"/>
    <col min="8" max="8" width="6.5546875" style="17" customWidth="1"/>
    <col min="9" max="9" width="6.44140625" style="17" customWidth="1"/>
    <col min="10" max="14" width="5.6640625" style="1" bestFit="1" customWidth="1"/>
    <col min="15" max="15" width="5.77734375" style="1" customWidth="1"/>
    <col min="16" max="16" width="5.6640625" style="1" bestFit="1" customWidth="1"/>
    <col min="17" max="17" width="5.5546875" style="1" customWidth="1"/>
    <col min="18" max="19" width="7.88671875" style="1" customWidth="1"/>
    <col min="20" max="20" width="9.109375" style="1" customWidth="1"/>
    <col min="21" max="21" width="8.33203125" style="1" customWidth="1"/>
    <col min="22" max="22" width="7.88671875" style="14" customWidth="1"/>
    <col min="23" max="23" width="6.33203125" style="1" bestFit="1" customWidth="1"/>
    <col min="24" max="24" width="8.77734375" style="1" customWidth="1"/>
    <col min="25" max="25" width="6.33203125" style="1" bestFit="1" customWidth="1"/>
    <col min="26" max="26" width="8.5546875" style="1" customWidth="1"/>
    <col min="27" max="27" width="7.5546875" style="1" bestFit="1" customWidth="1"/>
    <col min="28" max="28" width="6" style="1" customWidth="1"/>
    <col min="29" max="29" width="9.44140625" style="1" customWidth="1"/>
    <col min="30" max="30" width="4" style="1" customWidth="1"/>
    <col min="31" max="31" width="7.77734375" style="1" customWidth="1"/>
    <col min="32" max="16384" width="8.88671875" style="1"/>
  </cols>
  <sheetData>
    <row r="1" spans="1:22" s="6" customFormat="1" ht="28.5" customHeight="1">
      <c r="A1" s="28"/>
      <c r="B1" s="28" t="s">
        <v>828</v>
      </c>
      <c r="C1" s="29"/>
      <c r="D1" s="29"/>
      <c r="E1" s="29"/>
      <c r="F1" s="29"/>
      <c r="G1" s="29"/>
      <c r="H1" s="29"/>
      <c r="I1" s="29"/>
      <c r="V1" s="15"/>
    </row>
    <row r="2" spans="1:22" s="3" customFormat="1" ht="20.100000000000001" customHeight="1">
      <c r="A2" s="54"/>
      <c r="B2" s="18"/>
      <c r="C2" s="18"/>
      <c r="D2" s="18"/>
      <c r="E2" s="18"/>
      <c r="F2" s="18"/>
      <c r="G2" s="18"/>
      <c r="H2" s="18"/>
      <c r="I2" s="18"/>
      <c r="V2" s="13"/>
    </row>
    <row r="3" spans="1:22" s="3" customFormat="1" ht="48.75" customHeight="1">
      <c r="A3" s="54"/>
      <c r="B3" s="279" t="s">
        <v>97</v>
      </c>
      <c r="C3" s="788" t="s">
        <v>394</v>
      </c>
      <c r="D3" s="788"/>
      <c r="E3" s="788"/>
      <c r="F3" s="788"/>
      <c r="G3" s="788"/>
      <c r="H3" s="18"/>
      <c r="I3" s="18"/>
      <c r="V3" s="13"/>
    </row>
    <row r="4" spans="1:22" s="3" customFormat="1" ht="48.75" customHeight="1">
      <c r="A4" s="54"/>
      <c r="B4" s="279" t="s">
        <v>98</v>
      </c>
      <c r="C4" s="787"/>
      <c r="D4" s="787"/>
      <c r="E4" s="787"/>
      <c r="F4" s="787"/>
      <c r="G4" s="787"/>
      <c r="H4" s="18"/>
      <c r="I4" s="18"/>
      <c r="V4" s="13"/>
    </row>
    <row r="5" spans="1:22" s="3" customFormat="1" ht="48.75" customHeight="1">
      <c r="A5" s="54"/>
      <c r="B5" s="789" t="s">
        <v>117</v>
      </c>
      <c r="C5" s="789"/>
      <c r="D5" s="789"/>
      <c r="E5" s="789"/>
      <c r="F5" s="789"/>
      <c r="G5" s="789"/>
      <c r="H5" s="18"/>
      <c r="I5" s="18"/>
      <c r="V5" s="13"/>
    </row>
    <row r="6" spans="1:22" s="3" customFormat="1" ht="48.75" customHeight="1">
      <c r="A6" s="54"/>
      <c r="B6" s="279" t="s">
        <v>119</v>
      </c>
      <c r="C6" s="793"/>
      <c r="D6" s="794"/>
      <c r="E6" s="279" t="s">
        <v>120</v>
      </c>
      <c r="F6" s="795"/>
      <c r="G6" s="794"/>
      <c r="H6" s="18"/>
      <c r="I6" s="18"/>
      <c r="V6" s="13"/>
    </row>
    <row r="7" spans="1:22" s="3" customFormat="1" ht="48.75" customHeight="1">
      <c r="A7" s="54"/>
      <c r="B7" s="279" t="s">
        <v>123</v>
      </c>
      <c r="C7" s="790"/>
      <c r="D7" s="791"/>
      <c r="E7" s="791"/>
      <c r="F7" s="791"/>
      <c r="G7" s="792"/>
      <c r="H7" s="18"/>
      <c r="I7" s="18"/>
      <c r="V7" s="13"/>
    </row>
    <row r="8" spans="1:22" s="3" customFormat="1" ht="48.75" customHeight="1">
      <c r="A8" s="54"/>
      <c r="B8" s="789" t="s">
        <v>118</v>
      </c>
      <c r="C8" s="789"/>
      <c r="D8" s="789"/>
      <c r="E8" s="789"/>
      <c r="F8" s="789"/>
      <c r="G8" s="789"/>
      <c r="H8" s="18"/>
      <c r="I8" s="18"/>
      <c r="V8" s="13"/>
    </row>
    <row r="9" spans="1:22" s="3" customFormat="1" ht="56.25" customHeight="1">
      <c r="A9" s="54"/>
      <c r="B9" s="279" t="s">
        <v>121</v>
      </c>
      <c r="C9" s="280"/>
      <c r="D9" s="283"/>
      <c r="E9" s="283"/>
      <c r="F9" s="283"/>
      <c r="G9" s="283"/>
      <c r="H9" s="18"/>
      <c r="I9" s="18"/>
      <c r="V9" s="13"/>
    </row>
    <row r="10" spans="1:22" s="3" customFormat="1" ht="56.25" customHeight="1">
      <c r="A10" s="54"/>
      <c r="B10" s="279" t="s">
        <v>122</v>
      </c>
      <c r="C10" s="281"/>
      <c r="D10" s="281"/>
      <c r="E10" s="281"/>
      <c r="F10" s="281"/>
      <c r="G10" s="281"/>
      <c r="H10" s="18"/>
      <c r="I10" s="18"/>
      <c r="V10" s="13"/>
    </row>
    <row r="11" spans="1:22" ht="20.100000000000001" customHeight="1">
      <c r="H11" s="18"/>
      <c r="I11" s="18"/>
      <c r="J11" s="3"/>
      <c r="K11" s="3"/>
      <c r="L11" s="3"/>
      <c r="M11" s="3"/>
      <c r="N11" s="3"/>
      <c r="O11" s="3"/>
      <c r="P11" s="3"/>
      <c r="Q11" s="3"/>
    </row>
    <row r="12" spans="1:22" ht="18.75" customHeight="1">
      <c r="B12" s="89" t="s">
        <v>96</v>
      </c>
      <c r="C12" s="87" t="s">
        <v>99</v>
      </c>
      <c r="D12" s="87"/>
      <c r="E12" s="87"/>
      <c r="F12" s="88"/>
      <c r="G12" s="88"/>
    </row>
    <row r="13" spans="1:22" ht="15.95" customHeight="1">
      <c r="B13" s="89"/>
      <c r="C13" s="87"/>
      <c r="D13" s="87"/>
      <c r="E13" s="87"/>
      <c r="F13" s="88"/>
      <c r="G13" s="88"/>
    </row>
    <row r="14" spans="1:22" ht="15.95" customHeight="1">
      <c r="B14" s="89"/>
      <c r="C14" s="87"/>
      <c r="D14" s="87"/>
      <c r="E14" s="87"/>
      <c r="F14" s="88"/>
      <c r="G14" s="88"/>
    </row>
    <row r="15" spans="1:22" ht="15.95" customHeight="1">
      <c r="B15" s="88"/>
      <c r="C15" s="88"/>
      <c r="D15" s="88"/>
      <c r="E15" s="88"/>
      <c r="F15" s="88"/>
      <c r="G15" s="88"/>
    </row>
    <row r="22" spans="14:14" ht="15.95" customHeight="1">
      <c r="N22" s="149"/>
    </row>
  </sheetData>
  <mergeCells count="7">
    <mergeCell ref="C4:G4"/>
    <mergeCell ref="C3:G3"/>
    <mergeCell ref="B8:G8"/>
    <mergeCell ref="B5:G5"/>
    <mergeCell ref="C7:G7"/>
    <mergeCell ref="C6:D6"/>
    <mergeCell ref="F6:G6"/>
  </mergeCells>
  <phoneticPr fontId="4" type="noConversion"/>
  <pageMargins left="0.74803149606299213" right="0.74803149606299213" top="0.97" bottom="0.78740157480314965" header="0.51181102362204722" footer="0.51181102362204722"/>
  <pageSetup paperSize="9" orientation="landscape" horizontalDpi="4294967293" r:id="rId1"/>
  <headerFooter alignWithMargins="0"/>
  <colBreaks count="1" manualBreakCount="1">
    <brk id="29" max="62"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10"/>
    <pageSetUpPr fitToPage="1"/>
  </sheetPr>
  <dimension ref="A1:M18"/>
  <sheetViews>
    <sheetView view="pageBreakPreview" zoomScale="85" zoomScaleNormal="100" zoomScaleSheetLayoutView="85" workbookViewId="0">
      <selection activeCell="B5" sqref="B5:C5"/>
    </sheetView>
  </sheetViews>
  <sheetFormatPr defaultColWidth="8.88671875" defaultRowHeight="15.95" customHeight="1"/>
  <cols>
    <col min="1" max="1" width="2.77734375" style="17" customWidth="1"/>
    <col min="2" max="4" width="11.77734375" style="17" customWidth="1"/>
    <col min="5" max="5" width="11.77734375" style="36" customWidth="1"/>
    <col min="6" max="7" width="11.77734375" style="37" customWidth="1"/>
    <col min="8" max="8" width="11.77734375" style="17" customWidth="1"/>
    <col min="9" max="13" width="11.77734375" style="1" customWidth="1"/>
    <col min="14" max="14" width="11.109375" style="1" customWidth="1"/>
    <col min="15" max="16384" width="8.88671875" style="1"/>
  </cols>
  <sheetData>
    <row r="1" spans="1:13" s="7" customFormat="1" ht="32.25" customHeight="1">
      <c r="A1" s="31"/>
      <c r="B1" s="620" t="s">
        <v>782</v>
      </c>
      <c r="C1" s="620"/>
      <c r="D1" s="620"/>
      <c r="E1" s="32"/>
      <c r="F1" s="33"/>
      <c r="G1" s="33"/>
      <c r="H1" s="30"/>
    </row>
    <row r="2" spans="1:13" s="5" customFormat="1" ht="9.9499999999999993" customHeight="1" thickBot="1">
      <c r="A2" s="34"/>
      <c r="B2" s="24"/>
      <c r="C2" s="24"/>
      <c r="D2" s="24"/>
      <c r="E2" s="35"/>
      <c r="F2" s="25"/>
      <c r="G2" s="25"/>
      <c r="H2" s="24"/>
    </row>
    <row r="3" spans="1:13" s="3" customFormat="1" ht="39.950000000000003" customHeight="1" thickBot="1">
      <c r="A3" s="18"/>
      <c r="B3" s="755" t="s">
        <v>30</v>
      </c>
      <c r="C3" s="687"/>
      <c r="D3" s="802" t="s">
        <v>783</v>
      </c>
      <c r="E3" s="803"/>
      <c r="F3" s="803"/>
      <c r="G3" s="803"/>
      <c r="H3" s="803"/>
      <c r="I3" s="804"/>
      <c r="J3" s="429" t="s">
        <v>790</v>
      </c>
    </row>
    <row r="4" spans="1:13" s="3" customFormat="1" ht="39.950000000000003" customHeight="1">
      <c r="A4" s="18"/>
      <c r="B4" s="796" t="s">
        <v>784</v>
      </c>
      <c r="C4" s="797"/>
      <c r="D4" s="799" t="s">
        <v>787</v>
      </c>
      <c r="E4" s="800"/>
      <c r="F4" s="800"/>
      <c r="G4" s="800"/>
      <c r="H4" s="800"/>
      <c r="I4" s="801"/>
      <c r="J4" s="553">
        <v>0</v>
      </c>
    </row>
    <row r="5" spans="1:13" s="3" customFormat="1" ht="39.950000000000003" customHeight="1">
      <c r="A5" s="18"/>
      <c r="B5" s="807" t="s">
        <v>785</v>
      </c>
      <c r="C5" s="808"/>
      <c r="D5" s="621" t="s">
        <v>789</v>
      </c>
      <c r="E5" s="798"/>
      <c r="F5" s="798"/>
      <c r="G5" s="798"/>
      <c r="H5" s="798"/>
      <c r="I5" s="622"/>
      <c r="J5" s="554">
        <v>0</v>
      </c>
    </row>
    <row r="6" spans="1:13" s="3" customFormat="1" ht="39.950000000000003" customHeight="1" thickBot="1">
      <c r="A6" s="18"/>
      <c r="B6" s="805" t="s">
        <v>786</v>
      </c>
      <c r="C6" s="806"/>
      <c r="D6" s="813" t="s">
        <v>788</v>
      </c>
      <c r="E6" s="814"/>
      <c r="F6" s="814"/>
      <c r="G6" s="814"/>
      <c r="H6" s="814"/>
      <c r="I6" s="815"/>
      <c r="J6" s="555">
        <v>0</v>
      </c>
    </row>
    <row r="7" spans="1:13" ht="15.95" customHeight="1">
      <c r="B7" s="38"/>
      <c r="C7" s="38"/>
      <c r="D7" s="38"/>
      <c r="E7" s="39"/>
      <c r="F7" s="40"/>
      <c r="G7" s="40"/>
      <c r="I7" s="8"/>
      <c r="J7" s="8"/>
      <c r="K7" s="8"/>
      <c r="L7" s="8"/>
      <c r="M7" s="8"/>
    </row>
    <row r="8" spans="1:13" s="7" customFormat="1" ht="32.25" customHeight="1">
      <c r="A8" s="31"/>
      <c r="B8" s="620" t="s">
        <v>791</v>
      </c>
      <c r="C8" s="620"/>
      <c r="D8" s="620"/>
      <c r="E8" s="32"/>
      <c r="F8" s="33"/>
      <c r="G8" s="33"/>
      <c r="H8" s="30"/>
    </row>
    <row r="9" spans="1:13" s="5" customFormat="1" ht="9.9499999999999993" customHeight="1" thickBot="1">
      <c r="A9" s="34"/>
      <c r="B9" s="24"/>
      <c r="C9" s="24"/>
      <c r="D9" s="24"/>
      <c r="E9" s="35"/>
      <c r="F9" s="25"/>
      <c r="G9" s="25"/>
      <c r="H9" s="24"/>
    </row>
    <row r="10" spans="1:13" s="3" customFormat="1" ht="39.950000000000003" customHeight="1" thickBot="1">
      <c r="A10" s="18"/>
      <c r="B10" s="755" t="s">
        <v>30</v>
      </c>
      <c r="C10" s="687"/>
      <c r="D10" s="802" t="s">
        <v>783</v>
      </c>
      <c r="E10" s="803"/>
      <c r="F10" s="803"/>
      <c r="G10" s="803"/>
      <c r="H10" s="803"/>
      <c r="I10" s="428" t="s">
        <v>793</v>
      </c>
      <c r="J10" s="431" t="s">
        <v>23</v>
      </c>
    </row>
    <row r="11" spans="1:13" s="3" customFormat="1" ht="39.950000000000003" customHeight="1" thickBot="1">
      <c r="A11" s="18"/>
      <c r="B11" s="809" t="s">
        <v>661</v>
      </c>
      <c r="C11" s="810"/>
      <c r="D11" s="811" t="s">
        <v>792</v>
      </c>
      <c r="E11" s="812"/>
      <c r="F11" s="812"/>
      <c r="G11" s="812"/>
      <c r="H11" s="812"/>
      <c r="I11" s="551" t="s">
        <v>794</v>
      </c>
      <c r="J11" s="552">
        <f>IF(I11="보유",-6,0)</f>
        <v>0</v>
      </c>
    </row>
    <row r="12" spans="1:13" ht="69.95" customHeight="1">
      <c r="B12" s="817" t="s">
        <v>795</v>
      </c>
      <c r="C12" s="817"/>
      <c r="D12" s="817"/>
      <c r="E12" s="817"/>
      <c r="F12" s="817"/>
      <c r="G12" s="817"/>
      <c r="H12" s="817"/>
      <c r="I12" s="817"/>
      <c r="J12" s="817"/>
      <c r="K12" s="119"/>
    </row>
    <row r="13" spans="1:13" ht="15.95" customHeight="1">
      <c r="B13" s="430"/>
      <c r="C13" s="430"/>
      <c r="D13" s="430"/>
      <c r="E13" s="430"/>
      <c r="F13" s="430"/>
      <c r="G13" s="430"/>
      <c r="H13" s="430"/>
      <c r="I13" s="430"/>
      <c r="J13" s="430"/>
      <c r="K13" s="430"/>
    </row>
    <row r="14" spans="1:13" s="7" customFormat="1" ht="32.25" customHeight="1">
      <c r="A14" s="31"/>
      <c r="B14" s="620" t="s">
        <v>857</v>
      </c>
      <c r="C14" s="620"/>
      <c r="D14" s="620"/>
      <c r="E14" s="32"/>
      <c r="F14" s="33"/>
      <c r="G14" s="33"/>
      <c r="H14" s="30"/>
    </row>
    <row r="15" spans="1:13" s="5" customFormat="1" ht="9.9499999999999993" customHeight="1" thickBot="1">
      <c r="A15" s="34"/>
      <c r="B15" s="24"/>
      <c r="C15" s="24"/>
      <c r="D15" s="24"/>
      <c r="E15" s="35"/>
      <c r="F15" s="25"/>
      <c r="G15" s="25"/>
      <c r="H15" s="24"/>
    </row>
    <row r="16" spans="1:13" s="3" customFormat="1" ht="39.950000000000003" customHeight="1" thickBot="1">
      <c r="A16" s="18"/>
      <c r="B16" s="755" t="s">
        <v>30</v>
      </c>
      <c r="C16" s="687"/>
      <c r="D16" s="802" t="s">
        <v>783</v>
      </c>
      <c r="E16" s="803"/>
      <c r="F16" s="803"/>
      <c r="G16" s="803"/>
      <c r="H16" s="803"/>
      <c r="I16" s="804"/>
      <c r="J16" s="431" t="s">
        <v>23</v>
      </c>
    </row>
    <row r="17" spans="1:10" s="3" customFormat="1" ht="39.950000000000003" customHeight="1" thickBot="1">
      <c r="A17" s="18"/>
      <c r="B17" s="809" t="s">
        <v>796</v>
      </c>
      <c r="C17" s="810"/>
      <c r="D17" s="811" t="s">
        <v>798</v>
      </c>
      <c r="E17" s="812"/>
      <c r="F17" s="812"/>
      <c r="G17" s="812"/>
      <c r="H17" s="812"/>
      <c r="I17" s="816"/>
      <c r="J17" s="432">
        <v>0</v>
      </c>
    </row>
    <row r="18" spans="1:10" s="3" customFormat="1" ht="80.099999999999994" customHeight="1" thickBot="1">
      <c r="A18" s="18"/>
      <c r="B18" s="809" t="s">
        <v>797</v>
      </c>
      <c r="C18" s="810"/>
      <c r="D18" s="811" t="s">
        <v>799</v>
      </c>
      <c r="E18" s="812"/>
      <c r="F18" s="812"/>
      <c r="G18" s="812"/>
      <c r="H18" s="812"/>
      <c r="I18" s="816"/>
      <c r="J18" s="432">
        <v>0</v>
      </c>
    </row>
  </sheetData>
  <mergeCells count="22">
    <mergeCell ref="B17:C17"/>
    <mergeCell ref="B18:C18"/>
    <mergeCell ref="D18:I18"/>
    <mergeCell ref="D17:I17"/>
    <mergeCell ref="B12:J12"/>
    <mergeCell ref="B14:D14"/>
    <mergeCell ref="B16:C16"/>
    <mergeCell ref="D16:I16"/>
    <mergeCell ref="B6:C6"/>
    <mergeCell ref="B5:C5"/>
    <mergeCell ref="B8:D8"/>
    <mergeCell ref="B11:C11"/>
    <mergeCell ref="D11:H11"/>
    <mergeCell ref="D6:I6"/>
    <mergeCell ref="B10:C10"/>
    <mergeCell ref="D10:H10"/>
    <mergeCell ref="B1:D1"/>
    <mergeCell ref="B3:C3"/>
    <mergeCell ref="B4:C4"/>
    <mergeCell ref="D5:I5"/>
    <mergeCell ref="D4:I4"/>
    <mergeCell ref="D3:I3"/>
  </mergeCells>
  <phoneticPr fontId="4" type="noConversion"/>
  <dataValidations count="1">
    <dataValidation type="list" allowBlank="1" showInputMessage="1" showErrorMessage="1" sqref="I11">
      <formula1>"보유,미보유"</formula1>
    </dataValidation>
  </dataValidations>
  <pageMargins left="0.75" right="0.75" top="1.1299999999999999" bottom="1" header="0.5" footer="0.5"/>
  <pageSetup paperSize="9" scale="6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tint="-0.249977111117893"/>
    <pageSetUpPr fitToPage="1"/>
  </sheetPr>
  <dimension ref="A1:K77"/>
  <sheetViews>
    <sheetView workbookViewId="0">
      <selection activeCell="E1" sqref="E1"/>
    </sheetView>
  </sheetViews>
  <sheetFormatPr defaultColWidth="8.88671875" defaultRowHeight="12"/>
  <cols>
    <col min="1" max="1" width="17.109375" style="20" customWidth="1"/>
    <col min="2" max="2" width="15.77734375" style="20" customWidth="1"/>
    <col min="3" max="3" width="8.6640625" style="23" customWidth="1"/>
    <col min="4" max="4" width="17.21875" style="20" customWidth="1"/>
    <col min="5" max="7" width="16.88671875" style="20" customWidth="1"/>
    <col min="8" max="9" width="16.6640625" style="20" bestFit="1" customWidth="1"/>
    <col min="10" max="10" width="13.44140625" style="10" customWidth="1"/>
    <col min="11" max="11" width="20.5546875" style="10" bestFit="1" customWidth="1"/>
    <col min="12" max="12" width="18.44140625" style="10" bestFit="1" customWidth="1"/>
    <col min="13" max="16384" width="8.88671875" style="10"/>
  </cols>
  <sheetData>
    <row r="1" spans="1:10" ht="30" customHeight="1">
      <c r="A1" s="591" t="s">
        <v>808</v>
      </c>
      <c r="B1" s="591"/>
      <c r="C1" s="591"/>
      <c r="D1" s="487"/>
      <c r="E1" s="19"/>
      <c r="F1" s="590"/>
      <c r="G1" s="590"/>
      <c r="I1" s="19"/>
    </row>
    <row r="2" spans="1:10" s="491" customFormat="1" ht="9.9499999999999993" customHeight="1">
      <c r="A2" s="487"/>
      <c r="B2" s="487"/>
      <c r="C2" s="487"/>
      <c r="D2" s="487"/>
      <c r="E2" s="488"/>
      <c r="F2" s="489"/>
      <c r="G2" s="489"/>
      <c r="H2" s="490"/>
      <c r="I2" s="488"/>
    </row>
    <row r="3" spans="1:10" ht="20.100000000000001" customHeight="1">
      <c r="A3" s="436" t="s">
        <v>81</v>
      </c>
      <c r="B3" s="588" t="s">
        <v>783</v>
      </c>
      <c r="C3" s="589"/>
      <c r="D3" s="434"/>
      <c r="E3" s="434"/>
      <c r="F3" s="434"/>
      <c r="I3" s="401"/>
      <c r="J3" s="401"/>
    </row>
    <row r="4" spans="1:10" ht="20.100000000000001" customHeight="1">
      <c r="A4" s="441" t="s">
        <v>682</v>
      </c>
      <c r="B4" s="597">
        <v>45200</v>
      </c>
      <c r="C4" s="598"/>
      <c r="D4" s="434"/>
      <c r="E4" s="434"/>
      <c r="F4" s="441"/>
      <c r="I4" s="402"/>
      <c r="J4" s="403"/>
    </row>
    <row r="5" spans="1:10" ht="20.100000000000001" customHeight="1">
      <c r="A5" s="441" t="s">
        <v>823</v>
      </c>
      <c r="B5" s="595">
        <v>5453710</v>
      </c>
      <c r="C5" s="596"/>
      <c r="D5" s="434"/>
      <c r="E5" s="434"/>
      <c r="F5" s="434"/>
      <c r="I5" s="402"/>
      <c r="J5" s="404"/>
    </row>
    <row r="6" spans="1:10" ht="20.100000000000001" customHeight="1">
      <c r="A6" s="435"/>
      <c r="B6" s="434"/>
      <c r="C6" s="434"/>
      <c r="D6" s="434"/>
      <c r="E6" s="434"/>
      <c r="F6" s="257"/>
      <c r="G6" s="404"/>
      <c r="H6" s="257"/>
      <c r="I6" s="403"/>
    </row>
    <row r="7" spans="1:10" ht="20.100000000000001" customHeight="1">
      <c r="A7" s="439" t="s">
        <v>112</v>
      </c>
      <c r="B7" s="439" t="s">
        <v>27</v>
      </c>
      <c r="C7" s="440" t="s">
        <v>84</v>
      </c>
      <c r="D7" s="439" t="s">
        <v>30</v>
      </c>
      <c r="E7" s="439" t="s">
        <v>35</v>
      </c>
      <c r="F7" s="438"/>
      <c r="G7" s="438"/>
      <c r="H7" s="438"/>
      <c r="I7" s="438"/>
    </row>
    <row r="8" spans="1:10" ht="20.100000000000001" customHeight="1">
      <c r="A8" s="581" t="s">
        <v>810</v>
      </c>
      <c r="B8" s="581"/>
      <c r="C8" s="584">
        <v>5</v>
      </c>
      <c r="D8" s="492" t="s">
        <v>664</v>
      </c>
      <c r="E8" s="493" t="s">
        <v>809</v>
      </c>
      <c r="F8" s="493" t="s">
        <v>43</v>
      </c>
      <c r="G8" s="498"/>
      <c r="H8" s="495"/>
      <c r="I8" s="495"/>
      <c r="J8" s="474"/>
    </row>
    <row r="9" spans="1:10" ht="20.100000000000001" customHeight="1">
      <c r="A9" s="581"/>
      <c r="B9" s="581"/>
      <c r="C9" s="584"/>
      <c r="D9" s="441" t="s">
        <v>28</v>
      </c>
      <c r="E9" s="494">
        <f>C8</f>
        <v>5</v>
      </c>
      <c r="F9" s="494">
        <v>0</v>
      </c>
      <c r="G9" s="498"/>
      <c r="H9" s="495"/>
      <c r="I9" s="495"/>
      <c r="J9" s="474"/>
    </row>
    <row r="10" spans="1:10" ht="20.100000000000001" customHeight="1">
      <c r="A10" s="581" t="s">
        <v>671</v>
      </c>
      <c r="B10" s="581"/>
      <c r="C10" s="584">
        <v>5</v>
      </c>
      <c r="D10" s="492" t="s">
        <v>664</v>
      </c>
      <c r="E10" s="493" t="s">
        <v>809</v>
      </c>
      <c r="F10" s="493" t="s">
        <v>43</v>
      </c>
      <c r="G10" s="498"/>
      <c r="H10" s="495"/>
      <c r="I10" s="495"/>
      <c r="J10" s="474"/>
    </row>
    <row r="11" spans="1:10" ht="20.100000000000001" customHeight="1">
      <c r="A11" s="581"/>
      <c r="B11" s="581"/>
      <c r="C11" s="584"/>
      <c r="D11" s="441" t="s">
        <v>28</v>
      </c>
      <c r="E11" s="494">
        <f>C10</f>
        <v>5</v>
      </c>
      <c r="F11" s="494">
        <v>0</v>
      </c>
      <c r="G11" s="498"/>
      <c r="H11" s="495"/>
      <c r="I11" s="495"/>
      <c r="J11" s="474"/>
    </row>
    <row r="12" spans="1:10" ht="20.100000000000001" customHeight="1">
      <c r="A12" s="582" t="s">
        <v>672</v>
      </c>
      <c r="B12" s="582" t="s">
        <v>214</v>
      </c>
      <c r="C12" s="583">
        <v>7</v>
      </c>
      <c r="D12" s="437" t="s">
        <v>215</v>
      </c>
      <c r="E12" s="454">
        <v>1</v>
      </c>
      <c r="F12" s="501">
        <v>12</v>
      </c>
      <c r="G12" s="472" t="s">
        <v>504</v>
      </c>
      <c r="H12" s="434"/>
      <c r="I12" s="434"/>
      <c r="J12" s="474"/>
    </row>
    <row r="13" spans="1:10" ht="20.100000000000001" customHeight="1">
      <c r="A13" s="582"/>
      <c r="B13" s="582"/>
      <c r="C13" s="583"/>
      <c r="D13" s="399" t="s">
        <v>216</v>
      </c>
      <c r="E13" s="455">
        <v>-0.2</v>
      </c>
      <c r="F13" s="485">
        <f>12*-0.2</f>
        <v>-2.4000000000000004</v>
      </c>
      <c r="G13" s="472"/>
      <c r="H13" s="257"/>
      <c r="I13" s="257"/>
      <c r="J13" s="474"/>
    </row>
    <row r="14" spans="1:10" ht="20.100000000000001" customHeight="1">
      <c r="A14" s="582"/>
      <c r="B14" s="582" t="s">
        <v>217</v>
      </c>
      <c r="C14" s="583"/>
      <c r="D14" s="437" t="s">
        <v>215</v>
      </c>
      <c r="E14" s="454">
        <v>1</v>
      </c>
      <c r="F14" s="484">
        <v>12</v>
      </c>
      <c r="G14" s="472"/>
      <c r="H14" s="473"/>
      <c r="I14" s="473"/>
      <c r="J14" s="474"/>
    </row>
    <row r="15" spans="1:10" ht="20.100000000000001" customHeight="1">
      <c r="A15" s="582"/>
      <c r="B15" s="582"/>
      <c r="C15" s="583"/>
      <c r="D15" s="399" t="s">
        <v>216</v>
      </c>
      <c r="E15" s="455">
        <v>-0.2</v>
      </c>
      <c r="F15" s="485">
        <f>12*-0.2</f>
        <v>-2.4000000000000004</v>
      </c>
      <c r="G15" s="466"/>
      <c r="H15" s="475"/>
      <c r="I15" s="475"/>
      <c r="J15" s="470"/>
    </row>
    <row r="16" spans="1:10" ht="20.100000000000001" customHeight="1">
      <c r="A16" s="582"/>
      <c r="B16" s="582" t="s">
        <v>218</v>
      </c>
      <c r="C16" s="583"/>
      <c r="D16" s="437" t="s">
        <v>219</v>
      </c>
      <c r="E16" s="437" t="s">
        <v>220</v>
      </c>
      <c r="F16" s="437" t="s">
        <v>221</v>
      </c>
      <c r="G16" s="437" t="s">
        <v>222</v>
      </c>
      <c r="H16" s="437" t="s">
        <v>223</v>
      </c>
      <c r="I16" s="437" t="s">
        <v>224</v>
      </c>
      <c r="J16" s="437" t="s">
        <v>176</v>
      </c>
    </row>
    <row r="17" spans="1:10" ht="20.100000000000001" customHeight="1">
      <c r="A17" s="582"/>
      <c r="B17" s="582"/>
      <c r="C17" s="583"/>
      <c r="D17" s="399" t="s">
        <v>203</v>
      </c>
      <c r="E17" s="455">
        <v>0.2</v>
      </c>
      <c r="F17" s="455">
        <v>0.5</v>
      </c>
      <c r="G17" s="455">
        <v>1</v>
      </c>
      <c r="H17" s="455">
        <v>2</v>
      </c>
      <c r="I17" s="455">
        <v>3</v>
      </c>
      <c r="J17" s="455">
        <v>5</v>
      </c>
    </row>
    <row r="18" spans="1:10" ht="20.100000000000001" customHeight="1">
      <c r="A18" s="582"/>
      <c r="B18" s="582" t="s">
        <v>225</v>
      </c>
      <c r="C18" s="583">
        <v>3</v>
      </c>
      <c r="D18" s="437" t="s">
        <v>226</v>
      </c>
      <c r="E18" s="437" t="s">
        <v>227</v>
      </c>
      <c r="F18" s="437" t="s">
        <v>228</v>
      </c>
      <c r="G18" s="437" t="s">
        <v>229</v>
      </c>
      <c r="H18" s="437" t="s">
        <v>230</v>
      </c>
      <c r="I18" s="476"/>
      <c r="J18" s="469"/>
    </row>
    <row r="19" spans="1:10" ht="20.100000000000001" customHeight="1">
      <c r="A19" s="582"/>
      <c r="B19" s="582"/>
      <c r="C19" s="583"/>
      <c r="D19" s="437" t="s">
        <v>231</v>
      </c>
      <c r="E19" s="437" t="s">
        <v>232</v>
      </c>
      <c r="F19" s="437" t="s">
        <v>233</v>
      </c>
      <c r="G19" s="437" t="s">
        <v>234</v>
      </c>
      <c r="H19" s="437" t="s">
        <v>230</v>
      </c>
      <c r="I19" s="477"/>
      <c r="J19" s="474"/>
    </row>
    <row r="20" spans="1:10" ht="20.100000000000001" customHeight="1">
      <c r="A20" s="582"/>
      <c r="B20" s="582"/>
      <c r="C20" s="583"/>
      <c r="D20" s="437" t="s">
        <v>235</v>
      </c>
      <c r="E20" s="437" t="s">
        <v>227</v>
      </c>
      <c r="F20" s="437" t="s">
        <v>228</v>
      </c>
      <c r="G20" s="437" t="s">
        <v>229</v>
      </c>
      <c r="H20" s="437" t="s">
        <v>230</v>
      </c>
      <c r="I20" s="477"/>
      <c r="J20" s="474"/>
    </row>
    <row r="21" spans="1:10" ht="20.100000000000001" customHeight="1">
      <c r="A21" s="582"/>
      <c r="B21" s="582"/>
      <c r="C21" s="583"/>
      <c r="D21" s="399" t="s">
        <v>203</v>
      </c>
      <c r="E21" s="455">
        <f>C18</f>
        <v>3</v>
      </c>
      <c r="F21" s="455">
        <v>2.8</v>
      </c>
      <c r="G21" s="455">
        <v>2.1</v>
      </c>
      <c r="H21" s="455">
        <v>0</v>
      </c>
      <c r="I21" s="479"/>
      <c r="J21" s="474"/>
    </row>
    <row r="22" spans="1:10" ht="20.100000000000001" customHeight="1">
      <c r="A22" s="581" t="s">
        <v>801</v>
      </c>
      <c r="B22" s="581"/>
      <c r="C22" s="584">
        <v>10</v>
      </c>
      <c r="D22" s="492" t="s">
        <v>664</v>
      </c>
      <c r="E22" s="493" t="s">
        <v>809</v>
      </c>
      <c r="F22" s="493" t="s">
        <v>43</v>
      </c>
      <c r="G22" s="498"/>
      <c r="H22" s="495"/>
      <c r="I22" s="495"/>
      <c r="J22" s="474"/>
    </row>
    <row r="23" spans="1:10" ht="20.100000000000001" customHeight="1">
      <c r="A23" s="581"/>
      <c r="B23" s="581"/>
      <c r="C23" s="584"/>
      <c r="D23" s="441" t="s">
        <v>28</v>
      </c>
      <c r="E23" s="494">
        <f>C22</f>
        <v>10</v>
      </c>
      <c r="F23" s="494">
        <v>0</v>
      </c>
      <c r="G23" s="498"/>
      <c r="H23" s="495"/>
      <c r="I23" s="495"/>
      <c r="J23" s="474"/>
    </row>
    <row r="24" spans="1:10" ht="20.100000000000001" customHeight="1">
      <c r="A24" s="581" t="s">
        <v>802</v>
      </c>
      <c r="B24" s="582" t="s">
        <v>236</v>
      </c>
      <c r="C24" s="583">
        <v>2</v>
      </c>
      <c r="D24" s="437" t="s">
        <v>237</v>
      </c>
      <c r="E24" s="437" t="s">
        <v>238</v>
      </c>
      <c r="F24" s="437" t="s">
        <v>239</v>
      </c>
      <c r="G24" s="437" t="s">
        <v>240</v>
      </c>
      <c r="H24" s="472"/>
      <c r="I24" s="434"/>
      <c r="J24" s="474"/>
    </row>
    <row r="25" spans="1:10" ht="20.100000000000001" customHeight="1">
      <c r="A25" s="581"/>
      <c r="B25" s="582"/>
      <c r="C25" s="583"/>
      <c r="D25" s="399" t="s">
        <v>203</v>
      </c>
      <c r="E25" s="455">
        <v>2</v>
      </c>
      <c r="F25" s="455">
        <v>1</v>
      </c>
      <c r="G25" s="455">
        <v>0.5</v>
      </c>
      <c r="H25" s="472"/>
      <c r="I25" s="434"/>
      <c r="J25" s="474"/>
    </row>
    <row r="26" spans="1:10" ht="20.100000000000001" customHeight="1">
      <c r="A26" s="581"/>
      <c r="B26" s="582"/>
      <c r="C26" s="583"/>
      <c r="D26" s="437" t="s">
        <v>237</v>
      </c>
      <c r="E26" s="437" t="s">
        <v>241</v>
      </c>
      <c r="F26" s="437" t="s">
        <v>242</v>
      </c>
      <c r="G26" s="437" t="s">
        <v>243</v>
      </c>
      <c r="H26" s="472"/>
      <c r="I26" s="434"/>
      <c r="J26" s="474"/>
    </row>
    <row r="27" spans="1:10" ht="20.100000000000001" customHeight="1">
      <c r="A27" s="581"/>
      <c r="B27" s="582"/>
      <c r="C27" s="583"/>
      <c r="D27" s="441" t="s">
        <v>244</v>
      </c>
      <c r="E27" s="447">
        <v>1</v>
      </c>
      <c r="F27" s="447">
        <v>0.8</v>
      </c>
      <c r="G27" s="447">
        <v>0.6</v>
      </c>
      <c r="H27" s="472"/>
      <c r="I27" s="434"/>
      <c r="J27" s="474"/>
    </row>
    <row r="28" spans="1:10" ht="20.100000000000001" customHeight="1">
      <c r="A28" s="581"/>
      <c r="B28" s="582"/>
      <c r="C28" s="583"/>
      <c r="D28" s="441" t="s">
        <v>240</v>
      </c>
      <c r="E28" s="447">
        <v>1</v>
      </c>
      <c r="F28" s="447">
        <v>0.8</v>
      </c>
      <c r="G28" s="478"/>
      <c r="H28" s="467"/>
      <c r="I28" s="467"/>
      <c r="J28" s="474"/>
    </row>
    <row r="29" spans="1:10" ht="20.100000000000001" customHeight="1">
      <c r="A29" s="581"/>
      <c r="B29" s="582" t="s">
        <v>245</v>
      </c>
      <c r="C29" s="583">
        <v>8</v>
      </c>
      <c r="D29" s="437" t="s">
        <v>204</v>
      </c>
      <c r="E29" s="456">
        <v>1.4999999999999999E-2</v>
      </c>
      <c r="F29" s="456">
        <v>1.2500000000000001E-2</v>
      </c>
      <c r="G29" s="456">
        <v>0.01</v>
      </c>
      <c r="H29" s="456">
        <v>7.4999999999999997E-3</v>
      </c>
      <c r="I29" s="456">
        <v>5.0000000000000001E-3</v>
      </c>
      <c r="J29" s="471"/>
    </row>
    <row r="30" spans="1:10" ht="20.100000000000001" customHeight="1">
      <c r="A30" s="581"/>
      <c r="B30" s="582"/>
      <c r="C30" s="583"/>
      <c r="D30" s="399" t="s">
        <v>203</v>
      </c>
      <c r="E30" s="455">
        <f>C29</f>
        <v>8</v>
      </c>
      <c r="F30" s="455">
        <v>7</v>
      </c>
      <c r="G30" s="455">
        <v>6</v>
      </c>
      <c r="H30" s="455">
        <v>5</v>
      </c>
      <c r="I30" s="455">
        <v>4</v>
      </c>
      <c r="J30" s="471"/>
    </row>
    <row r="31" spans="1:10" ht="20.100000000000001" customHeight="1">
      <c r="A31" s="581"/>
      <c r="B31" s="582" t="s">
        <v>246</v>
      </c>
      <c r="C31" s="583">
        <v>3</v>
      </c>
      <c r="D31" s="437" t="s">
        <v>237</v>
      </c>
      <c r="E31" s="437" t="s">
        <v>238</v>
      </c>
      <c r="F31" s="437" t="s">
        <v>239</v>
      </c>
      <c r="G31" s="437" t="s">
        <v>240</v>
      </c>
      <c r="H31" s="464"/>
      <c r="I31" s="465"/>
      <c r="J31" s="474"/>
    </row>
    <row r="32" spans="1:10" ht="20.100000000000001" customHeight="1">
      <c r="A32" s="581"/>
      <c r="B32" s="582"/>
      <c r="C32" s="583"/>
      <c r="D32" s="399" t="s">
        <v>203</v>
      </c>
      <c r="E32" s="455">
        <v>1</v>
      </c>
      <c r="F32" s="455">
        <v>0.6</v>
      </c>
      <c r="G32" s="455">
        <v>0.3</v>
      </c>
      <c r="H32" s="472"/>
      <c r="I32" s="434"/>
      <c r="J32" s="474"/>
    </row>
    <row r="33" spans="1:10" ht="20.100000000000001" customHeight="1">
      <c r="A33" s="581"/>
      <c r="B33" s="582"/>
      <c r="C33" s="583"/>
      <c r="D33" s="437" t="s">
        <v>237</v>
      </c>
      <c r="E33" s="437" t="s">
        <v>241</v>
      </c>
      <c r="F33" s="437" t="s">
        <v>242</v>
      </c>
      <c r="G33" s="437" t="s">
        <v>243</v>
      </c>
      <c r="H33" s="472"/>
      <c r="I33" s="434"/>
      <c r="J33" s="474"/>
    </row>
    <row r="34" spans="1:10" ht="20.100000000000001" customHeight="1">
      <c r="A34" s="581"/>
      <c r="B34" s="582"/>
      <c r="C34" s="583"/>
      <c r="D34" s="441" t="s">
        <v>244</v>
      </c>
      <c r="E34" s="447">
        <v>1</v>
      </c>
      <c r="F34" s="447">
        <v>0.8</v>
      </c>
      <c r="G34" s="447">
        <v>0.6</v>
      </c>
      <c r="H34" s="472"/>
      <c r="I34" s="434"/>
      <c r="J34" s="474"/>
    </row>
    <row r="35" spans="1:10" ht="20.100000000000001" customHeight="1">
      <c r="A35" s="581"/>
      <c r="B35" s="582"/>
      <c r="C35" s="583"/>
      <c r="D35" s="441" t="s">
        <v>240</v>
      </c>
      <c r="E35" s="447">
        <v>1</v>
      </c>
      <c r="F35" s="447">
        <v>0.8</v>
      </c>
      <c r="G35" s="478"/>
      <c r="H35" s="467"/>
      <c r="I35" s="467"/>
      <c r="J35" s="474"/>
    </row>
    <row r="36" spans="1:10" ht="20.100000000000001" customHeight="1">
      <c r="A36" s="581"/>
      <c r="B36" s="582"/>
      <c r="C36" s="583"/>
      <c r="D36" s="437" t="s">
        <v>247</v>
      </c>
      <c r="E36" s="457">
        <v>1</v>
      </c>
      <c r="F36" s="457">
        <v>0.9</v>
      </c>
      <c r="G36" s="457">
        <v>0.8</v>
      </c>
      <c r="H36" s="457">
        <v>0.7</v>
      </c>
      <c r="I36" s="457">
        <v>0.6</v>
      </c>
      <c r="J36" s="471"/>
    </row>
    <row r="37" spans="1:10" ht="20.100000000000001" customHeight="1">
      <c r="A37" s="581"/>
      <c r="B37" s="582"/>
      <c r="C37" s="583"/>
      <c r="D37" s="441" t="s">
        <v>248</v>
      </c>
      <c r="E37" s="458">
        <v>5</v>
      </c>
      <c r="F37" s="458">
        <v>4</v>
      </c>
      <c r="G37" s="458">
        <v>3</v>
      </c>
      <c r="H37" s="458">
        <v>2</v>
      </c>
      <c r="I37" s="458">
        <v>1</v>
      </c>
      <c r="J37" s="471"/>
    </row>
    <row r="38" spans="1:10" ht="20.100000000000001" customHeight="1">
      <c r="A38" s="581"/>
      <c r="B38" s="582"/>
      <c r="C38" s="583"/>
      <c r="D38" s="441" t="s">
        <v>249</v>
      </c>
      <c r="E38" s="458">
        <v>20</v>
      </c>
      <c r="F38" s="458">
        <v>18</v>
      </c>
      <c r="G38" s="458">
        <v>16</v>
      </c>
      <c r="H38" s="459">
        <v>14</v>
      </c>
      <c r="I38" s="459">
        <v>12</v>
      </c>
      <c r="J38" s="480"/>
    </row>
    <row r="39" spans="1:10" ht="20.100000000000001" customHeight="1">
      <c r="A39" s="581"/>
      <c r="B39" s="582"/>
      <c r="C39" s="583"/>
      <c r="D39" s="599" t="s">
        <v>250</v>
      </c>
      <c r="E39" s="600"/>
      <c r="F39" s="600"/>
      <c r="G39" s="600"/>
      <c r="H39" s="600"/>
      <c r="I39" s="600"/>
      <c r="J39" s="474"/>
    </row>
    <row r="40" spans="1:10" ht="20.100000000000001" customHeight="1">
      <c r="A40" s="581" t="s">
        <v>803</v>
      </c>
      <c r="B40" s="581"/>
      <c r="C40" s="584">
        <v>25</v>
      </c>
      <c r="D40" s="492" t="s">
        <v>664</v>
      </c>
      <c r="E40" s="493" t="s">
        <v>809</v>
      </c>
      <c r="F40" s="493" t="s">
        <v>43</v>
      </c>
      <c r="G40" s="498"/>
      <c r="H40" s="495"/>
      <c r="I40" s="495"/>
      <c r="J40" s="474"/>
    </row>
    <row r="41" spans="1:10" ht="20.100000000000001" customHeight="1">
      <c r="A41" s="581"/>
      <c r="B41" s="581"/>
      <c r="C41" s="584"/>
      <c r="D41" s="441" t="s">
        <v>28</v>
      </c>
      <c r="E41" s="494">
        <f>C40</f>
        <v>25</v>
      </c>
      <c r="F41" s="494">
        <v>0</v>
      </c>
      <c r="G41" s="498"/>
      <c r="H41" s="495"/>
      <c r="I41" s="495"/>
      <c r="J41" s="474"/>
    </row>
    <row r="42" spans="1:10" ht="20.100000000000001" customHeight="1">
      <c r="A42" s="582" t="s">
        <v>811</v>
      </c>
      <c r="B42" s="582"/>
      <c r="C42" s="583">
        <v>2</v>
      </c>
      <c r="D42" s="449" t="s">
        <v>30</v>
      </c>
      <c r="E42" s="450">
        <v>95</v>
      </c>
      <c r="F42" s="450">
        <v>92</v>
      </c>
      <c r="G42" s="450">
        <v>89</v>
      </c>
      <c r="H42" s="450">
        <v>86</v>
      </c>
      <c r="I42" s="451">
        <v>86</v>
      </c>
      <c r="J42" s="471"/>
    </row>
    <row r="43" spans="1:10" ht="20.100000000000001" customHeight="1">
      <c r="A43" s="582"/>
      <c r="B43" s="582"/>
      <c r="C43" s="583"/>
      <c r="D43" s="452" t="s">
        <v>28</v>
      </c>
      <c r="E43" s="453">
        <f>C42</f>
        <v>2</v>
      </c>
      <c r="F43" s="453">
        <f>C42*0.9</f>
        <v>1.8</v>
      </c>
      <c r="G43" s="453">
        <f>C42*0.8</f>
        <v>1.6</v>
      </c>
      <c r="H43" s="453">
        <f>C42*0.7</f>
        <v>1.4</v>
      </c>
      <c r="I43" s="453">
        <f>C42*0.6</f>
        <v>1.2</v>
      </c>
      <c r="J43" s="471"/>
    </row>
    <row r="44" spans="1:10" ht="20.100000000000001" customHeight="1">
      <c r="A44" s="578" t="s">
        <v>812</v>
      </c>
      <c r="B44" s="577" t="s">
        <v>209</v>
      </c>
      <c r="C44" s="585">
        <v>7</v>
      </c>
      <c r="D44" s="486" t="s">
        <v>210</v>
      </c>
      <c r="E44" s="496">
        <v>3</v>
      </c>
      <c r="F44" s="496">
        <v>2</v>
      </c>
      <c r="G44" s="496">
        <v>1</v>
      </c>
      <c r="H44" s="497">
        <v>1</v>
      </c>
      <c r="I44" s="481"/>
      <c r="J44" s="474"/>
    </row>
    <row r="45" spans="1:10" ht="20.100000000000001" customHeight="1">
      <c r="A45" s="579"/>
      <c r="B45" s="582"/>
      <c r="C45" s="584"/>
      <c r="D45" s="441" t="s">
        <v>203</v>
      </c>
      <c r="E45" s="442">
        <f>$C$44*1</f>
        <v>7</v>
      </c>
      <c r="F45" s="442">
        <f>$C$44*0.9</f>
        <v>6.3</v>
      </c>
      <c r="G45" s="442">
        <f>$C$44*0.8</f>
        <v>5.6000000000000005</v>
      </c>
      <c r="H45" s="442">
        <f>$C$44*0.6</f>
        <v>4.2</v>
      </c>
      <c r="I45" s="482"/>
      <c r="J45" s="474"/>
    </row>
    <row r="46" spans="1:10" ht="20.100000000000001" customHeight="1">
      <c r="A46" s="579"/>
      <c r="B46" s="582"/>
      <c r="C46" s="584"/>
      <c r="D46" s="578" t="s">
        <v>211</v>
      </c>
      <c r="E46" s="462">
        <v>2.2000000000000002</v>
      </c>
      <c r="F46" s="443">
        <v>15</v>
      </c>
      <c r="G46" s="443">
        <v>30</v>
      </c>
      <c r="H46" s="464"/>
      <c r="I46" s="434"/>
      <c r="J46" s="474"/>
    </row>
    <row r="47" spans="1:10" ht="20.100000000000001" customHeight="1">
      <c r="A47" s="579"/>
      <c r="B47" s="582"/>
      <c r="C47" s="584"/>
      <c r="D47" s="580"/>
      <c r="E47" s="463">
        <v>0.7</v>
      </c>
      <c r="F47" s="444">
        <v>1</v>
      </c>
      <c r="G47" s="444">
        <v>1.3</v>
      </c>
      <c r="H47" s="466"/>
      <c r="I47" s="467"/>
      <c r="J47" s="474"/>
    </row>
    <row r="48" spans="1:10" ht="20.100000000000001" customHeight="1">
      <c r="A48" s="579"/>
      <c r="B48" s="581" t="s">
        <v>212</v>
      </c>
      <c r="C48" s="584">
        <v>7</v>
      </c>
      <c r="D48" s="445">
        <v>2.5</v>
      </c>
      <c r="E48" s="445">
        <v>2</v>
      </c>
      <c r="F48" s="445">
        <v>1.5</v>
      </c>
      <c r="G48" s="445">
        <v>1</v>
      </c>
      <c r="H48" s="445">
        <v>0.5</v>
      </c>
      <c r="I48" s="446">
        <v>0.5</v>
      </c>
      <c r="J48" s="471"/>
    </row>
    <row r="49" spans="1:11" ht="20.100000000000001" customHeight="1">
      <c r="A49" s="579"/>
      <c r="B49" s="581"/>
      <c r="C49" s="584"/>
      <c r="D49" s="442">
        <f>$C$48</f>
        <v>7</v>
      </c>
      <c r="E49" s="442">
        <f>$C$48*0.9</f>
        <v>6.3</v>
      </c>
      <c r="F49" s="442">
        <f>$C$48*0.8</f>
        <v>5.6000000000000005</v>
      </c>
      <c r="G49" s="442">
        <f>$C$48*0.7</f>
        <v>4.8999999999999995</v>
      </c>
      <c r="H49" s="442">
        <f>$C$48*0.6</f>
        <v>4.2</v>
      </c>
      <c r="I49" s="442">
        <f>$C$48*0.5</f>
        <v>3.5</v>
      </c>
      <c r="J49" s="471"/>
    </row>
    <row r="50" spans="1:11" ht="20.100000000000001" customHeight="1">
      <c r="A50" s="579"/>
      <c r="B50" s="582" t="s">
        <v>213</v>
      </c>
      <c r="C50" s="583">
        <v>1</v>
      </c>
      <c r="D50" s="437" t="s">
        <v>205</v>
      </c>
      <c r="E50" s="437" t="s">
        <v>206</v>
      </c>
      <c r="F50" s="437" t="s">
        <v>207</v>
      </c>
      <c r="G50" s="468"/>
      <c r="H50" s="469"/>
      <c r="I50" s="469"/>
      <c r="J50" s="474"/>
    </row>
    <row r="51" spans="1:11" ht="20.100000000000001" customHeight="1">
      <c r="A51" s="580"/>
      <c r="B51" s="582"/>
      <c r="C51" s="583"/>
      <c r="D51" s="399" t="s">
        <v>208</v>
      </c>
      <c r="E51" s="447">
        <v>1</v>
      </c>
      <c r="F51" s="448">
        <v>0.5</v>
      </c>
      <c r="G51" s="471"/>
      <c r="H51" s="474"/>
      <c r="I51" s="474"/>
      <c r="J51" s="474"/>
    </row>
    <row r="52" spans="1:11" ht="20.100000000000001" customHeight="1">
      <c r="A52" s="581" t="s">
        <v>813</v>
      </c>
      <c r="B52" s="581"/>
      <c r="C52" s="584">
        <v>15</v>
      </c>
      <c r="D52" s="492" t="s">
        <v>664</v>
      </c>
      <c r="E52" s="493" t="s">
        <v>809</v>
      </c>
      <c r="F52" s="493" t="s">
        <v>43</v>
      </c>
      <c r="G52" s="502"/>
      <c r="H52" s="495"/>
      <c r="I52" s="495"/>
      <c r="J52" s="474"/>
    </row>
    <row r="53" spans="1:11" ht="20.100000000000001" customHeight="1">
      <c r="A53" s="581"/>
      <c r="B53" s="581"/>
      <c r="C53" s="584"/>
      <c r="D53" s="441" t="s">
        <v>28</v>
      </c>
      <c r="E53" s="494">
        <f>C52</f>
        <v>15</v>
      </c>
      <c r="F53" s="494">
        <v>0</v>
      </c>
      <c r="G53" s="498"/>
      <c r="H53" s="495"/>
      <c r="I53" s="495"/>
      <c r="J53" s="474"/>
    </row>
    <row r="54" spans="1:11" s="9" customFormat="1" ht="20.100000000000001" customHeight="1">
      <c r="A54" s="575" t="s">
        <v>818</v>
      </c>
      <c r="B54" s="582" t="s">
        <v>817</v>
      </c>
      <c r="C54" s="583"/>
      <c r="D54" s="437" t="s">
        <v>30</v>
      </c>
      <c r="E54" s="437" t="s">
        <v>819</v>
      </c>
      <c r="F54" s="437" t="s">
        <v>820</v>
      </c>
      <c r="G54" s="437" t="s">
        <v>821</v>
      </c>
      <c r="H54" s="434"/>
      <c r="I54" s="434"/>
      <c r="J54" s="474"/>
      <c r="K54" s="10"/>
    </row>
    <row r="55" spans="1:11" s="9" customFormat="1" ht="20.100000000000001" customHeight="1">
      <c r="A55" s="576"/>
      <c r="B55" s="582"/>
      <c r="C55" s="583"/>
      <c r="D55" s="460" t="s">
        <v>28</v>
      </c>
      <c r="E55" s="499">
        <v>-2</v>
      </c>
      <c r="F55" s="499">
        <v>-2</v>
      </c>
      <c r="G55" s="499">
        <v>-10</v>
      </c>
      <c r="H55" s="434"/>
      <c r="I55" s="434"/>
      <c r="J55" s="474"/>
      <c r="K55" s="10"/>
    </row>
    <row r="56" spans="1:11" s="9" customFormat="1" ht="20.100000000000001" customHeight="1">
      <c r="A56" s="576"/>
      <c r="B56" s="582" t="s">
        <v>804</v>
      </c>
      <c r="C56" s="583"/>
      <c r="D56" s="437" t="s">
        <v>814</v>
      </c>
      <c r="E56" s="437" t="s">
        <v>815</v>
      </c>
      <c r="F56" s="437" t="s">
        <v>816</v>
      </c>
      <c r="G56" s="434"/>
      <c r="H56" s="434"/>
      <c r="I56" s="434"/>
      <c r="J56" s="474"/>
      <c r="K56" s="10"/>
    </row>
    <row r="57" spans="1:11" s="9" customFormat="1" ht="20.100000000000001" customHeight="1">
      <c r="A57" s="576"/>
      <c r="B57" s="582"/>
      <c r="C57" s="583"/>
      <c r="D57" s="460" t="s">
        <v>28</v>
      </c>
      <c r="E57" s="499">
        <v>-6</v>
      </c>
      <c r="F57" s="499">
        <v>0</v>
      </c>
      <c r="G57" s="434"/>
      <c r="H57" s="434"/>
      <c r="I57" s="434"/>
      <c r="J57" s="474"/>
      <c r="K57" s="10"/>
    </row>
    <row r="58" spans="1:11" s="9" customFormat="1" ht="20.100000000000001" customHeight="1">
      <c r="A58" s="576"/>
      <c r="B58" s="582" t="s">
        <v>859</v>
      </c>
      <c r="C58" s="586"/>
      <c r="D58" s="461" t="s">
        <v>30</v>
      </c>
      <c r="E58" s="461" t="s">
        <v>796</v>
      </c>
      <c r="F58" s="461" t="s">
        <v>797</v>
      </c>
      <c r="G58" s="472"/>
      <c r="H58" s="434"/>
      <c r="I58" s="434"/>
      <c r="J58" s="474"/>
      <c r="K58" s="10"/>
    </row>
    <row r="59" spans="1:11" s="9" customFormat="1" ht="20.100000000000001" customHeight="1">
      <c r="A59" s="577"/>
      <c r="B59" s="582"/>
      <c r="C59" s="587"/>
      <c r="D59" s="500" t="s">
        <v>28</v>
      </c>
      <c r="E59" s="499">
        <v>-1</v>
      </c>
      <c r="F59" s="499" t="s">
        <v>822</v>
      </c>
      <c r="G59" s="472"/>
      <c r="H59" s="434"/>
      <c r="I59" s="434"/>
      <c r="J59" s="474"/>
      <c r="K59" s="10"/>
    </row>
    <row r="60" spans="1:11" s="9" customFormat="1" ht="20.100000000000001" customHeight="1">
      <c r="A60" s="574" t="s">
        <v>251</v>
      </c>
      <c r="B60" s="574"/>
      <c r="C60" s="510">
        <f>SUM(C8:C59)</f>
        <v>100</v>
      </c>
      <c r="D60" s="592" t="s">
        <v>827</v>
      </c>
      <c r="E60" s="593"/>
      <c r="F60" s="594"/>
      <c r="G60" s="438"/>
      <c r="H60" s="438"/>
      <c r="I60" s="438"/>
      <c r="J60" s="474"/>
      <c r="K60" s="10"/>
    </row>
    <row r="61" spans="1:11" s="9" customFormat="1">
      <c r="A61" s="21"/>
      <c r="B61" s="21"/>
      <c r="C61" s="22"/>
      <c r="D61" s="483"/>
      <c r="E61" s="483"/>
      <c r="F61" s="483"/>
      <c r="G61" s="483"/>
      <c r="H61" s="483"/>
      <c r="I61" s="483"/>
      <c r="J61" s="474"/>
      <c r="K61" s="10"/>
    </row>
    <row r="62" spans="1:11" s="9" customFormat="1">
      <c r="A62" s="21"/>
      <c r="B62" s="21"/>
      <c r="C62" s="22"/>
      <c r="D62" s="21"/>
      <c r="E62" s="21"/>
      <c r="F62" s="21"/>
      <c r="G62" s="21"/>
      <c r="H62" s="21"/>
      <c r="I62" s="21"/>
    </row>
    <row r="63" spans="1:11" s="9" customFormat="1">
      <c r="A63" s="21"/>
      <c r="B63" s="21"/>
      <c r="C63" s="22"/>
      <c r="D63" s="21"/>
      <c r="E63" s="21"/>
      <c r="F63" s="21"/>
      <c r="G63" s="21"/>
      <c r="H63" s="21"/>
      <c r="I63" s="21"/>
    </row>
    <row r="64" spans="1:11" s="9" customFormat="1">
      <c r="A64" s="21"/>
      <c r="B64" s="21"/>
      <c r="C64" s="22"/>
      <c r="D64" s="21"/>
      <c r="E64" s="21"/>
      <c r="F64" s="21"/>
      <c r="G64" s="21"/>
      <c r="H64" s="21"/>
      <c r="I64" s="21"/>
    </row>
    <row r="65" spans="1:9" s="9" customFormat="1">
      <c r="A65" s="21"/>
      <c r="B65" s="21"/>
      <c r="C65" s="22"/>
      <c r="D65" s="21"/>
      <c r="E65" s="21"/>
      <c r="F65" s="21"/>
      <c r="G65" s="21"/>
      <c r="H65" s="21"/>
      <c r="I65" s="21"/>
    </row>
    <row r="66" spans="1:9" s="9" customFormat="1">
      <c r="A66" s="21"/>
      <c r="B66" s="21"/>
      <c r="C66" s="22"/>
      <c r="D66" s="21"/>
      <c r="E66" s="21"/>
      <c r="F66" s="21"/>
      <c r="G66" s="21"/>
      <c r="H66" s="21"/>
      <c r="I66" s="21"/>
    </row>
    <row r="67" spans="1:9" s="9" customFormat="1">
      <c r="A67" s="21"/>
      <c r="B67" s="21"/>
      <c r="C67" s="22"/>
      <c r="D67" s="21"/>
      <c r="E67" s="21"/>
      <c r="F67" s="21"/>
      <c r="G67" s="21"/>
      <c r="H67" s="21"/>
      <c r="I67" s="21"/>
    </row>
    <row r="68" spans="1:9" s="9" customFormat="1">
      <c r="A68" s="21"/>
      <c r="B68" s="21"/>
      <c r="C68" s="22"/>
      <c r="D68" s="21"/>
      <c r="E68" s="21"/>
      <c r="F68" s="21"/>
      <c r="G68" s="21"/>
      <c r="H68" s="21"/>
      <c r="I68" s="21"/>
    </row>
    <row r="69" spans="1:9" s="9" customFormat="1">
      <c r="A69" s="21"/>
      <c r="B69" s="21"/>
      <c r="C69" s="22"/>
      <c r="D69" s="21"/>
      <c r="E69" s="21"/>
      <c r="F69" s="21"/>
      <c r="G69" s="21"/>
      <c r="H69" s="21"/>
      <c r="I69" s="21"/>
    </row>
    <row r="70" spans="1:9" s="9" customFormat="1">
      <c r="A70" s="21"/>
      <c r="B70" s="21"/>
      <c r="C70" s="22"/>
      <c r="D70" s="21"/>
      <c r="E70" s="21"/>
      <c r="F70" s="21"/>
      <c r="G70" s="21"/>
      <c r="H70" s="21"/>
      <c r="I70" s="21"/>
    </row>
    <row r="71" spans="1:9" s="9" customFormat="1">
      <c r="A71" s="21"/>
      <c r="B71" s="21"/>
      <c r="C71" s="22"/>
      <c r="D71" s="21"/>
      <c r="E71" s="21"/>
      <c r="F71" s="21"/>
      <c r="G71" s="21"/>
      <c r="H71" s="21"/>
      <c r="I71" s="21"/>
    </row>
    <row r="72" spans="1:9" s="9" customFormat="1">
      <c r="A72" s="21"/>
      <c r="B72" s="21"/>
      <c r="C72" s="22"/>
      <c r="D72" s="21"/>
      <c r="E72" s="21"/>
      <c r="F72" s="21"/>
      <c r="G72" s="21"/>
      <c r="H72" s="21"/>
      <c r="I72" s="21"/>
    </row>
    <row r="73" spans="1:9" s="9" customFormat="1">
      <c r="A73" s="21"/>
      <c r="B73" s="21"/>
      <c r="C73" s="22"/>
      <c r="D73" s="21"/>
      <c r="E73" s="21"/>
      <c r="F73" s="21"/>
      <c r="G73" s="21"/>
      <c r="H73" s="21"/>
      <c r="I73" s="21"/>
    </row>
    <row r="74" spans="1:9" s="9" customFormat="1">
      <c r="A74" s="21"/>
      <c r="B74" s="21"/>
      <c r="C74" s="22"/>
      <c r="D74" s="21"/>
      <c r="E74" s="21"/>
      <c r="F74" s="21"/>
      <c r="G74" s="21"/>
      <c r="H74" s="21"/>
      <c r="I74" s="21"/>
    </row>
    <row r="75" spans="1:9" s="9" customFormat="1">
      <c r="A75" s="21"/>
      <c r="B75" s="21"/>
      <c r="C75" s="22"/>
      <c r="D75" s="21"/>
      <c r="E75" s="21"/>
      <c r="F75" s="21"/>
      <c r="G75" s="21"/>
      <c r="H75" s="21"/>
      <c r="I75" s="21"/>
    </row>
    <row r="76" spans="1:9" s="9" customFormat="1">
      <c r="A76" s="21"/>
      <c r="B76" s="21"/>
      <c r="C76" s="22"/>
      <c r="D76" s="21"/>
      <c r="E76" s="21"/>
      <c r="F76" s="21"/>
      <c r="G76" s="21"/>
      <c r="H76" s="21"/>
      <c r="I76" s="21"/>
    </row>
    <row r="77" spans="1:9" s="9" customFormat="1">
      <c r="A77" s="20"/>
      <c r="B77" s="20"/>
      <c r="C77" s="23"/>
      <c r="D77" s="20"/>
      <c r="E77" s="20"/>
      <c r="F77" s="20"/>
      <c r="G77" s="20"/>
      <c r="H77" s="20"/>
      <c r="I77" s="20"/>
    </row>
  </sheetData>
  <sheetProtection selectLockedCells="1"/>
  <mergeCells count="49">
    <mergeCell ref="D60:F60"/>
    <mergeCell ref="C8:C9"/>
    <mergeCell ref="A8:B9"/>
    <mergeCell ref="B5:C5"/>
    <mergeCell ref="B4:C4"/>
    <mergeCell ref="D46:D47"/>
    <mergeCell ref="D39:I39"/>
    <mergeCell ref="B44:B47"/>
    <mergeCell ref="A24:A39"/>
    <mergeCell ref="B24:B28"/>
    <mergeCell ref="B29:B30"/>
    <mergeCell ref="B31:B39"/>
    <mergeCell ref="C40:C41"/>
    <mergeCell ref="C24:C28"/>
    <mergeCell ref="C29:C30"/>
    <mergeCell ref="C31:C39"/>
    <mergeCell ref="B3:C3"/>
    <mergeCell ref="C10:C11"/>
    <mergeCell ref="C22:C23"/>
    <mergeCell ref="F1:G1"/>
    <mergeCell ref="A1:C1"/>
    <mergeCell ref="B12:B13"/>
    <mergeCell ref="B14:B15"/>
    <mergeCell ref="B16:B17"/>
    <mergeCell ref="B18:B21"/>
    <mergeCell ref="A12:A21"/>
    <mergeCell ref="A10:B11"/>
    <mergeCell ref="A22:B23"/>
    <mergeCell ref="C12:C17"/>
    <mergeCell ref="C18:C21"/>
    <mergeCell ref="A40:B41"/>
    <mergeCell ref="A42:B43"/>
    <mergeCell ref="B54:B55"/>
    <mergeCell ref="C54:C55"/>
    <mergeCell ref="B58:B59"/>
    <mergeCell ref="C42:C43"/>
    <mergeCell ref="C48:C49"/>
    <mergeCell ref="C50:C51"/>
    <mergeCell ref="C44:C47"/>
    <mergeCell ref="C52:C53"/>
    <mergeCell ref="C56:C57"/>
    <mergeCell ref="C58:C59"/>
    <mergeCell ref="A60:B60"/>
    <mergeCell ref="A54:A59"/>
    <mergeCell ref="A44:A51"/>
    <mergeCell ref="A52:B53"/>
    <mergeCell ref="B56:B57"/>
    <mergeCell ref="B50:B51"/>
    <mergeCell ref="B48:B49"/>
  </mergeCells>
  <phoneticPr fontId="4" type="noConversion"/>
  <printOptions horizontalCentered="1"/>
  <pageMargins left="0.74803149606299213" right="0.74803149606299213" top="0.6692913385826772" bottom="0.31496062992125984" header="0.51181102362204722" footer="0.51181102362204722"/>
  <pageSetup paperSize="9" scale="72" fitToHeight="2"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249977111117893"/>
  </sheetPr>
  <dimension ref="A1:I46"/>
  <sheetViews>
    <sheetView tabSelected="1" view="pageBreakPreview" zoomScaleNormal="100" zoomScaleSheetLayoutView="100" workbookViewId="0">
      <selection sqref="A1:G1"/>
    </sheetView>
  </sheetViews>
  <sheetFormatPr defaultColWidth="8.88671875" defaultRowHeight="13.5"/>
  <cols>
    <col min="1" max="1" width="5" style="2" customWidth="1"/>
    <col min="2" max="2" width="12.77734375" style="27" customWidth="1"/>
    <col min="3" max="3" width="15.77734375" style="27" customWidth="1"/>
    <col min="4" max="4" width="20.77734375" style="27" customWidth="1"/>
    <col min="5" max="5" width="9.77734375" style="27" customWidth="1"/>
    <col min="6" max="6" width="9.77734375" style="26" customWidth="1"/>
    <col min="7" max="7" width="9.77734375" style="2" customWidth="1"/>
    <col min="8" max="16384" width="8.88671875" style="2"/>
  </cols>
  <sheetData>
    <row r="1" spans="1:9" s="4" customFormat="1" ht="28.5" customHeight="1" thickBot="1">
      <c r="A1" s="601" t="s">
        <v>149</v>
      </c>
      <c r="B1" s="601"/>
      <c r="C1" s="601"/>
      <c r="D1" s="601"/>
      <c r="E1" s="601"/>
      <c r="F1" s="601"/>
      <c r="G1" s="601"/>
    </row>
    <row r="2" spans="1:9" s="4" customFormat="1" ht="35.25" customHeight="1" thickBot="1">
      <c r="A2" s="602" t="s">
        <v>655</v>
      </c>
      <c r="B2" s="603"/>
      <c r="C2" s="603"/>
      <c r="D2" s="603"/>
      <c r="E2" s="503" t="s">
        <v>257</v>
      </c>
      <c r="F2" s="503" t="s">
        <v>654</v>
      </c>
      <c r="G2" s="504" t="s">
        <v>258</v>
      </c>
    </row>
    <row r="3" spans="1:9" s="4" customFormat="1" ht="35.1" customHeight="1" thickTop="1">
      <c r="A3" s="606" t="s">
        <v>652</v>
      </c>
      <c r="B3" s="605" t="s">
        <v>653</v>
      </c>
      <c r="C3" s="608" t="s">
        <v>842</v>
      </c>
      <c r="D3" s="609"/>
      <c r="E3" s="414">
        <v>5</v>
      </c>
      <c r="F3" s="556">
        <f>'#1 관리역량(1,2,3)'!F4</f>
        <v>5</v>
      </c>
      <c r="G3" s="509" t="s">
        <v>663</v>
      </c>
    </row>
    <row r="4" spans="1:9" s="4" customFormat="1" ht="35.1" customHeight="1">
      <c r="A4" s="607"/>
      <c r="B4" s="604"/>
      <c r="C4" s="610" t="s">
        <v>843</v>
      </c>
      <c r="D4" s="611"/>
      <c r="E4" s="415">
        <v>5</v>
      </c>
      <c r="F4" s="557">
        <f>'#1 관리역량(1,2,3)'!L4</f>
        <v>5</v>
      </c>
      <c r="G4" s="509" t="s">
        <v>663</v>
      </c>
    </row>
    <row r="5" spans="1:9" ht="35.1" customHeight="1">
      <c r="A5" s="607"/>
      <c r="B5" s="604"/>
      <c r="C5" s="604" t="s">
        <v>844</v>
      </c>
      <c r="D5" s="407" t="s">
        <v>845</v>
      </c>
      <c r="E5" s="416">
        <v>7</v>
      </c>
      <c r="F5" s="557">
        <f>'#1 관리역량(1,2,3)'!M11</f>
        <v>7</v>
      </c>
      <c r="G5" s="509" t="s">
        <v>663</v>
      </c>
      <c r="I5" s="400"/>
    </row>
    <row r="6" spans="1:9" ht="35.1" customHeight="1">
      <c r="A6" s="607"/>
      <c r="B6" s="604"/>
      <c r="C6" s="604"/>
      <c r="D6" s="407" t="s">
        <v>846</v>
      </c>
      <c r="E6" s="416">
        <v>3</v>
      </c>
      <c r="F6" s="557">
        <f>'#1 관리역량(1,2,3)'!L20</f>
        <v>3</v>
      </c>
      <c r="G6" s="509" t="s">
        <v>663</v>
      </c>
    </row>
    <row r="7" spans="1:9" s="5" customFormat="1" ht="35.1" customHeight="1">
      <c r="A7" s="607"/>
      <c r="B7" s="604" t="s">
        <v>656</v>
      </c>
      <c r="C7" s="604" t="s">
        <v>847</v>
      </c>
      <c r="D7" s="407" t="s">
        <v>848</v>
      </c>
      <c r="E7" s="416">
        <v>10</v>
      </c>
      <c r="F7" s="557">
        <f>'#2 기술역량(4)'!G5</f>
        <v>10</v>
      </c>
      <c r="G7" s="509" t="s">
        <v>800</v>
      </c>
    </row>
    <row r="8" spans="1:9" s="5" customFormat="1" ht="35.1" customHeight="1">
      <c r="A8" s="607"/>
      <c r="B8" s="604"/>
      <c r="C8" s="604"/>
      <c r="D8" s="407" t="s">
        <v>849</v>
      </c>
      <c r="E8" s="416">
        <v>13</v>
      </c>
      <c r="F8" s="557">
        <f>'#2 기술역량(4)'!O11+'#2 기술역량(4)'!J20+'#2 기술역량(4)'!J39</f>
        <v>13</v>
      </c>
      <c r="G8" s="509" t="s">
        <v>800</v>
      </c>
    </row>
    <row r="9" spans="1:9" s="5" customFormat="1" ht="35.1" customHeight="1">
      <c r="A9" s="607"/>
      <c r="B9" s="604"/>
      <c r="C9" s="610" t="s">
        <v>850</v>
      </c>
      <c r="D9" s="612"/>
      <c r="E9" s="416">
        <v>25</v>
      </c>
      <c r="F9" s="557">
        <f>'#3 기술역량(5,6)'!G4</f>
        <v>25</v>
      </c>
      <c r="G9" s="509" t="s">
        <v>805</v>
      </c>
    </row>
    <row r="10" spans="1:9" s="5" customFormat="1" ht="35.1" customHeight="1">
      <c r="A10" s="607"/>
      <c r="B10" s="604"/>
      <c r="C10" s="604" t="s">
        <v>851</v>
      </c>
      <c r="D10" s="604"/>
      <c r="E10" s="416">
        <v>2</v>
      </c>
      <c r="F10" s="557">
        <f>'#3 기술역량(5,6)'!G9</f>
        <v>1.8759999999999999</v>
      </c>
      <c r="G10" s="509" t="s">
        <v>805</v>
      </c>
      <c r="H10" s="2"/>
    </row>
    <row r="11" spans="1:9" s="5" customFormat="1" ht="35.1" customHeight="1">
      <c r="A11" s="607"/>
      <c r="B11" s="604" t="s">
        <v>657</v>
      </c>
      <c r="C11" s="610" t="s">
        <v>852</v>
      </c>
      <c r="D11" s="612"/>
      <c r="E11" s="416">
        <v>15</v>
      </c>
      <c r="F11" s="557">
        <f>'#4 유사용역 수행실적(7,8)'!J4+'#4 유사용역 수행실적(7,8)'!J9+'#4 유사용역 수행실적(7,8)'!G15</f>
        <v>14</v>
      </c>
      <c r="G11" s="509" t="s">
        <v>806</v>
      </c>
      <c r="H11" s="2"/>
    </row>
    <row r="12" spans="1:9" s="5" customFormat="1" ht="35.1" customHeight="1">
      <c r="A12" s="607"/>
      <c r="B12" s="604"/>
      <c r="C12" s="610" t="s">
        <v>853</v>
      </c>
      <c r="D12" s="612"/>
      <c r="E12" s="416">
        <v>15</v>
      </c>
      <c r="F12" s="557">
        <f>'#4 유사용역 수행실적(7,8)'!I20</f>
        <v>15</v>
      </c>
      <c r="G12" s="509" t="s">
        <v>806</v>
      </c>
      <c r="H12" s="2"/>
    </row>
    <row r="13" spans="1:9" ht="35.1" customHeight="1">
      <c r="A13" s="607"/>
      <c r="B13" s="615" t="s">
        <v>662</v>
      </c>
      <c r="C13" s="618" t="s">
        <v>854</v>
      </c>
      <c r="D13" s="619"/>
      <c r="E13" s="433" t="s">
        <v>658</v>
      </c>
      <c r="F13" s="558">
        <f>'#5 계약신뢰도(9,10,11,12)'!J4+'#5 계약신뢰도(9,10,11,12)'!J5+'#5 계약신뢰도(9,10,11,12)'!J6</f>
        <v>0</v>
      </c>
      <c r="G13" s="509" t="s">
        <v>807</v>
      </c>
    </row>
    <row r="14" spans="1:9" ht="35.1" customHeight="1">
      <c r="A14" s="607"/>
      <c r="B14" s="616"/>
      <c r="C14" s="618" t="s">
        <v>855</v>
      </c>
      <c r="D14" s="619"/>
      <c r="E14" s="433" t="s">
        <v>659</v>
      </c>
      <c r="F14" s="558">
        <f>+'#5 계약신뢰도(9,10,11,12)'!J11</f>
        <v>0</v>
      </c>
      <c r="G14" s="509" t="s">
        <v>807</v>
      </c>
    </row>
    <row r="15" spans="1:9" ht="35.1" customHeight="1">
      <c r="A15" s="607"/>
      <c r="B15" s="617"/>
      <c r="C15" s="618" t="s">
        <v>856</v>
      </c>
      <c r="D15" s="619"/>
      <c r="E15" s="408" t="s">
        <v>660</v>
      </c>
      <c r="F15" s="558">
        <f>+'#5 계약신뢰도(9,10,11,12)'!J17+'#5 계약신뢰도(9,10,11,12)'!J18</f>
        <v>0</v>
      </c>
      <c r="G15" s="509" t="s">
        <v>807</v>
      </c>
    </row>
    <row r="16" spans="1:9" ht="35.1" customHeight="1" thickBot="1">
      <c r="A16" s="613" t="s">
        <v>259</v>
      </c>
      <c r="B16" s="614"/>
      <c r="C16" s="614"/>
      <c r="D16" s="614"/>
      <c r="E16" s="505">
        <v>100</v>
      </c>
      <c r="F16" s="506">
        <f>SUM(F3:F15)</f>
        <v>98.876000000000005</v>
      </c>
      <c r="G16" s="507"/>
    </row>
    <row r="17" spans="3:5" ht="13.5" customHeight="1">
      <c r="C17" s="26"/>
      <c r="E17" s="26"/>
    </row>
    <row r="18" spans="3:5" ht="13.5" customHeight="1">
      <c r="C18" s="26"/>
      <c r="E18" s="26"/>
    </row>
    <row r="19" spans="3:5" ht="13.5" customHeight="1">
      <c r="E19" s="26"/>
    </row>
    <row r="20" spans="3:5" ht="13.5" customHeight="1">
      <c r="C20" s="26"/>
      <c r="E20" s="26"/>
    </row>
    <row r="21" spans="3:5" ht="13.5" customHeight="1">
      <c r="C21" s="26"/>
      <c r="E21" s="26"/>
    </row>
    <row r="22" spans="3:5" ht="13.5" customHeight="1">
      <c r="C22" s="26"/>
      <c r="E22" s="26"/>
    </row>
    <row r="23" spans="3:5" ht="13.5" customHeight="1">
      <c r="C23" s="26"/>
      <c r="E23" s="26"/>
    </row>
    <row r="24" spans="3:5" ht="13.5" customHeight="1">
      <c r="C24" s="26"/>
      <c r="E24" s="26"/>
    </row>
    <row r="25" spans="3:5" ht="13.5" customHeight="1">
      <c r="C25" s="26"/>
      <c r="E25" s="26"/>
    </row>
    <row r="26" spans="3:5" ht="13.5" customHeight="1">
      <c r="C26" s="26"/>
      <c r="E26" s="26"/>
    </row>
    <row r="27" spans="3:5" ht="13.5" customHeight="1">
      <c r="C27" s="26"/>
      <c r="E27" s="26"/>
    </row>
    <row r="28" spans="3:5" ht="13.5" customHeight="1">
      <c r="C28" s="26"/>
      <c r="E28" s="26"/>
    </row>
    <row r="29" spans="3:5" ht="13.5" customHeight="1">
      <c r="C29" s="26"/>
      <c r="E29" s="26"/>
    </row>
    <row r="30" spans="3:5" ht="13.5" customHeight="1">
      <c r="C30" s="26"/>
      <c r="E30" s="26"/>
    </row>
    <row r="31" spans="3:5" ht="13.5" customHeight="1">
      <c r="C31" s="26"/>
      <c r="E31" s="26"/>
    </row>
    <row r="32" spans="3:5" ht="13.5" customHeight="1">
      <c r="C32" s="26"/>
      <c r="E32" s="26"/>
    </row>
    <row r="33" spans="3:5" ht="13.5" customHeight="1">
      <c r="C33" s="26"/>
      <c r="E33" s="26"/>
    </row>
    <row r="34" spans="3:5" ht="13.5" customHeight="1">
      <c r="C34" s="26"/>
      <c r="E34" s="26"/>
    </row>
    <row r="35" spans="3:5" ht="13.5" customHeight="1">
      <c r="C35" s="26"/>
      <c r="E35" s="26"/>
    </row>
    <row r="36" spans="3:5" ht="13.5" customHeight="1">
      <c r="C36" s="26"/>
      <c r="E36" s="26"/>
    </row>
    <row r="37" spans="3:5" ht="13.5" customHeight="1">
      <c r="C37" s="26"/>
      <c r="E37" s="26"/>
    </row>
    <row r="38" spans="3:5" ht="13.5" customHeight="1">
      <c r="C38" s="26"/>
      <c r="E38" s="26"/>
    </row>
    <row r="39" spans="3:5" ht="13.5" customHeight="1">
      <c r="C39" s="26"/>
      <c r="E39" s="26"/>
    </row>
    <row r="40" spans="3:5" ht="13.5" customHeight="1">
      <c r="C40" s="26"/>
      <c r="E40" s="26"/>
    </row>
    <row r="41" spans="3:5">
      <c r="C41" s="26"/>
      <c r="E41" s="26"/>
    </row>
    <row r="42" spans="3:5">
      <c r="C42" s="26"/>
      <c r="E42" s="26"/>
    </row>
    <row r="43" spans="3:5">
      <c r="C43" s="26"/>
      <c r="E43" s="26"/>
    </row>
    <row r="44" spans="3:5">
      <c r="C44" s="26"/>
      <c r="E44" s="26"/>
    </row>
    <row r="45" spans="3:5">
      <c r="C45" s="26"/>
    </row>
    <row r="46" spans="3:5">
      <c r="C46" s="26"/>
    </row>
  </sheetData>
  <mergeCells count="19">
    <mergeCell ref="A16:D16"/>
    <mergeCell ref="B7:B10"/>
    <mergeCell ref="B11:B12"/>
    <mergeCell ref="B13:B15"/>
    <mergeCell ref="C10:D10"/>
    <mergeCell ref="C15:D15"/>
    <mergeCell ref="C14:D14"/>
    <mergeCell ref="C13:D13"/>
    <mergeCell ref="A1:G1"/>
    <mergeCell ref="A2:D2"/>
    <mergeCell ref="C5:C6"/>
    <mergeCell ref="C7:C8"/>
    <mergeCell ref="B3:B6"/>
    <mergeCell ref="A3:A15"/>
    <mergeCell ref="C3:D3"/>
    <mergeCell ref="C4:D4"/>
    <mergeCell ref="C9:D9"/>
    <mergeCell ref="C11:D11"/>
    <mergeCell ref="C12:D12"/>
  </mergeCells>
  <phoneticPr fontId="4" type="noConversion"/>
  <hyperlinks>
    <hyperlink ref="G3" location="'#1 관리역량(1,2,3)'!B1:F4" display="#1"/>
    <hyperlink ref="G4" location="'#1 관리역량(1,2,3)'!H1:L4" display="#1"/>
    <hyperlink ref="G5" location="'#1 관리역량(1,2,3)'!B8:M15" display="#1"/>
    <hyperlink ref="G6" location="'#1 관리역량(1,2,3)'!B17:L24" display="#1"/>
    <hyperlink ref="G7" location="'#2 기술역량(4)'!B3:G5" display="#2"/>
    <hyperlink ref="G8" location="'#2 기술역량(4)'!B7:O43" display="#2"/>
    <hyperlink ref="G9" location="'#3 기술역량(5,6)'!B1:F4" display="#3"/>
    <hyperlink ref="G10" location="'#3 기술역량(5,6)'!B6:G13" display="#3"/>
    <hyperlink ref="G11" location="'#4 유사용역 수행실적(7,8)'!B1:J15" display="#4"/>
    <hyperlink ref="G12" location="'#4 유사용역 수행실적(7,8)'!B17:I20" display="#4"/>
    <hyperlink ref="G13" location="'#5 계약신뢰도(9,10,11,12)'!B1:J6" display="#5"/>
    <hyperlink ref="G14" location="'#5 계약신뢰도(9,10,11,12)'!B8:J11" display="#5"/>
    <hyperlink ref="G15" location="'#5 계약신뢰도(9,10,11,12)'!B20:J24" display="#5"/>
  </hyperlinks>
  <pageMargins left="0.74803149606299213" right="0.55118110236220474" top="0.98425196850393704" bottom="0.78740157480314965" header="0.51181102362204722" footer="0.51181102362204722"/>
  <pageSetup paperSize="9" scale="82" orientation="portrait" horizontalDpi="4294967294"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00"/>
  <sheetViews>
    <sheetView view="pageBreakPreview" zoomScaleNormal="100" zoomScaleSheetLayoutView="100" workbookViewId="0">
      <selection activeCell="B8" sqref="B8"/>
    </sheetView>
  </sheetViews>
  <sheetFormatPr defaultRowHeight="14.25"/>
  <cols>
    <col min="1" max="1" width="6.77734375" style="74" customWidth="1"/>
    <col min="2" max="2" width="27.109375" style="563" customWidth="1"/>
    <col min="3" max="3" width="15.21875" style="563" bestFit="1" customWidth="1"/>
    <col min="4" max="5" width="15.77734375" style="74" customWidth="1"/>
    <col min="6" max="6" width="9.77734375" style="74" customWidth="1"/>
    <col min="7" max="9" width="15.77734375" style="74" customWidth="1"/>
    <col min="10" max="11" width="9.77734375" style="74" customWidth="1"/>
    <col min="12" max="12" width="15.77734375" style="74" customWidth="1"/>
    <col min="13" max="13" width="18.5546875" style="74" customWidth="1"/>
    <col min="14" max="16384" width="8.88671875" style="74"/>
  </cols>
  <sheetData>
    <row r="1" spans="1:13" ht="20.100000000000001" customHeight="1">
      <c r="A1" s="565" t="s">
        <v>862</v>
      </c>
    </row>
    <row r="2" spans="1:13" ht="20.100000000000001" customHeight="1"/>
    <row r="3" spans="1:13" ht="20.100000000000001" customHeight="1">
      <c r="A3" s="74" t="s">
        <v>879</v>
      </c>
    </row>
    <row r="4" spans="1:13" ht="20.100000000000001" customHeight="1">
      <c r="A4" s="74" t="s">
        <v>863</v>
      </c>
    </row>
    <row r="5" spans="1:13" ht="20.100000000000001" customHeight="1">
      <c r="A5" s="74" t="s">
        <v>877</v>
      </c>
    </row>
    <row r="6" spans="1:13" ht="20.100000000000001" customHeight="1">
      <c r="A6" s="74" t="s">
        <v>878</v>
      </c>
    </row>
    <row r="7" spans="1:13" ht="20.100000000000001" customHeight="1"/>
    <row r="8" spans="1:13" s="561" customFormat="1" ht="20.100000000000001" customHeight="1">
      <c r="A8" s="560" t="s">
        <v>864</v>
      </c>
      <c r="B8" s="560" t="s">
        <v>865</v>
      </c>
      <c r="C8" s="560" t="s">
        <v>915</v>
      </c>
      <c r="D8" s="560" t="s">
        <v>871</v>
      </c>
      <c r="E8" s="560" t="s">
        <v>866</v>
      </c>
      <c r="F8" s="560" t="s">
        <v>867</v>
      </c>
      <c r="G8" s="560" t="s">
        <v>868</v>
      </c>
      <c r="H8" s="560" t="s">
        <v>872</v>
      </c>
      <c r="I8" s="560" t="s">
        <v>869</v>
      </c>
      <c r="J8" s="560" t="s">
        <v>873</v>
      </c>
      <c r="K8" s="560" t="s">
        <v>874</v>
      </c>
      <c r="L8" s="560" t="s">
        <v>870</v>
      </c>
      <c r="M8" s="560" t="s">
        <v>875</v>
      </c>
    </row>
    <row r="9" spans="1:13" ht="20.100000000000001" customHeight="1">
      <c r="A9" s="562">
        <v>1</v>
      </c>
      <c r="B9" s="567" t="s">
        <v>881</v>
      </c>
      <c r="C9" s="567" t="s">
        <v>916</v>
      </c>
      <c r="D9" s="567" t="s">
        <v>904</v>
      </c>
      <c r="E9" s="567" t="s">
        <v>882</v>
      </c>
      <c r="F9" s="567" t="s">
        <v>883</v>
      </c>
      <c r="G9" s="567" t="s">
        <v>884</v>
      </c>
      <c r="H9" s="567" t="s">
        <v>885</v>
      </c>
      <c r="I9" s="567" t="s">
        <v>909</v>
      </c>
      <c r="J9" s="568" t="s">
        <v>886</v>
      </c>
      <c r="K9" s="568" t="s">
        <v>887</v>
      </c>
      <c r="L9" s="567" t="s">
        <v>888</v>
      </c>
      <c r="M9" s="562" t="s">
        <v>876</v>
      </c>
    </row>
    <row r="10" spans="1:13" ht="20.100000000000001" customHeight="1">
      <c r="A10" s="562">
        <v>2</v>
      </c>
      <c r="B10" s="567" t="s">
        <v>881</v>
      </c>
      <c r="C10" s="567" t="s">
        <v>916</v>
      </c>
      <c r="D10" s="567" t="s">
        <v>905</v>
      </c>
      <c r="E10" s="567" t="s">
        <v>889</v>
      </c>
      <c r="F10" s="567" t="s">
        <v>890</v>
      </c>
      <c r="G10" s="567" t="s">
        <v>891</v>
      </c>
      <c r="H10" s="567" t="s">
        <v>892</v>
      </c>
      <c r="I10" s="567" t="s">
        <v>910</v>
      </c>
      <c r="J10" s="568" t="s">
        <v>893</v>
      </c>
      <c r="K10" s="568" t="s">
        <v>887</v>
      </c>
      <c r="L10" s="567" t="s">
        <v>888</v>
      </c>
      <c r="M10" s="562" t="s">
        <v>876</v>
      </c>
    </row>
    <row r="11" spans="1:13" ht="20.100000000000001" customHeight="1">
      <c r="A11" s="562">
        <v>3</v>
      </c>
      <c r="B11" s="567" t="s">
        <v>881</v>
      </c>
      <c r="C11" s="567" t="s">
        <v>916</v>
      </c>
      <c r="D11" s="567" t="s">
        <v>906</v>
      </c>
      <c r="E11" s="567" t="s">
        <v>894</v>
      </c>
      <c r="F11" s="567" t="s">
        <v>895</v>
      </c>
      <c r="G11" s="567" t="s">
        <v>884</v>
      </c>
      <c r="H11" s="567" t="s">
        <v>896</v>
      </c>
      <c r="I11" s="567" t="s">
        <v>911</v>
      </c>
      <c r="J11" s="568" t="s">
        <v>886</v>
      </c>
      <c r="K11" s="568" t="s">
        <v>886</v>
      </c>
      <c r="L11" s="567" t="s">
        <v>888</v>
      </c>
      <c r="M11" s="562"/>
    </row>
    <row r="12" spans="1:13" ht="20.100000000000001" customHeight="1">
      <c r="A12" s="562">
        <v>4</v>
      </c>
      <c r="B12" s="567" t="s">
        <v>897</v>
      </c>
      <c r="C12" s="567" t="s">
        <v>916</v>
      </c>
      <c r="D12" s="567" t="s">
        <v>907</v>
      </c>
      <c r="E12" s="567" t="s">
        <v>898</v>
      </c>
      <c r="F12" s="567" t="s">
        <v>899</v>
      </c>
      <c r="G12" s="567" t="s">
        <v>884</v>
      </c>
      <c r="H12" s="567" t="s">
        <v>896</v>
      </c>
      <c r="I12" s="567" t="s">
        <v>912</v>
      </c>
      <c r="J12" s="568" t="s">
        <v>886</v>
      </c>
      <c r="K12" s="568" t="s">
        <v>886</v>
      </c>
      <c r="L12" s="567" t="s">
        <v>888</v>
      </c>
      <c r="M12" s="562" t="s">
        <v>876</v>
      </c>
    </row>
    <row r="13" spans="1:13" ht="20.100000000000001" customHeight="1">
      <c r="A13" s="562">
        <v>5</v>
      </c>
      <c r="B13" s="567" t="s">
        <v>897</v>
      </c>
      <c r="C13" s="567" t="s">
        <v>916</v>
      </c>
      <c r="D13" s="567" t="s">
        <v>908</v>
      </c>
      <c r="E13" s="567" t="s">
        <v>900</v>
      </c>
      <c r="F13" s="567" t="s">
        <v>901</v>
      </c>
      <c r="G13" s="567" t="s">
        <v>884</v>
      </c>
      <c r="H13" s="567" t="s">
        <v>896</v>
      </c>
      <c r="I13" s="567" t="s">
        <v>913</v>
      </c>
      <c r="J13" s="568" t="s">
        <v>886</v>
      </c>
      <c r="K13" s="568" t="s">
        <v>893</v>
      </c>
      <c r="L13" s="567" t="s">
        <v>888</v>
      </c>
      <c r="M13" s="562"/>
    </row>
    <row r="14" spans="1:13" ht="20.100000000000001" customHeight="1">
      <c r="A14" s="562">
        <v>6</v>
      </c>
      <c r="B14" s="567" t="s">
        <v>897</v>
      </c>
      <c r="C14" s="567" t="s">
        <v>916</v>
      </c>
      <c r="D14" s="567" t="s">
        <v>906</v>
      </c>
      <c r="E14" s="567" t="s">
        <v>902</v>
      </c>
      <c r="F14" s="567" t="s">
        <v>903</v>
      </c>
      <c r="G14" s="567" t="s">
        <v>884</v>
      </c>
      <c r="H14" s="567" t="s">
        <v>896</v>
      </c>
      <c r="I14" s="567" t="s">
        <v>911</v>
      </c>
      <c r="J14" s="568" t="s">
        <v>893</v>
      </c>
      <c r="K14" s="568" t="s">
        <v>886</v>
      </c>
      <c r="L14" s="567" t="s">
        <v>888</v>
      </c>
      <c r="M14" s="562"/>
    </row>
    <row r="15" spans="1:13" ht="20.100000000000001" customHeight="1">
      <c r="A15" s="562">
        <v>7</v>
      </c>
      <c r="B15" s="564"/>
      <c r="C15" s="564"/>
      <c r="D15" s="562"/>
      <c r="E15" s="562"/>
      <c r="F15" s="562"/>
      <c r="G15" s="562"/>
      <c r="H15" s="562"/>
      <c r="I15" s="562"/>
      <c r="J15" s="562"/>
      <c r="K15" s="562"/>
      <c r="L15" s="562"/>
      <c r="M15" s="562"/>
    </row>
    <row r="16" spans="1:13" ht="20.100000000000001" customHeight="1">
      <c r="A16" s="562">
        <v>8</v>
      </c>
      <c r="B16" s="564"/>
      <c r="C16" s="564"/>
      <c r="D16" s="562"/>
      <c r="E16" s="562"/>
      <c r="F16" s="562"/>
      <c r="G16" s="562"/>
      <c r="H16" s="562"/>
      <c r="I16" s="562"/>
      <c r="J16" s="562"/>
      <c r="K16" s="562"/>
      <c r="L16" s="562"/>
      <c r="M16" s="562"/>
    </row>
    <row r="17" spans="1:13" ht="20.100000000000001" customHeight="1">
      <c r="A17" s="562">
        <v>9</v>
      </c>
      <c r="B17" s="564"/>
      <c r="C17" s="564"/>
      <c r="D17" s="562"/>
      <c r="E17" s="562"/>
      <c r="F17" s="562"/>
      <c r="G17" s="562"/>
      <c r="H17" s="562"/>
      <c r="I17" s="562"/>
      <c r="J17" s="562"/>
      <c r="K17" s="562"/>
      <c r="L17" s="562"/>
      <c r="M17" s="562"/>
    </row>
    <row r="18" spans="1:13" ht="20.100000000000001" customHeight="1">
      <c r="A18" s="562">
        <v>10</v>
      </c>
      <c r="B18" s="564"/>
      <c r="C18" s="564"/>
      <c r="D18" s="562"/>
      <c r="E18" s="562"/>
      <c r="F18" s="562"/>
      <c r="G18" s="562"/>
      <c r="H18" s="562"/>
      <c r="I18" s="562"/>
      <c r="J18" s="562"/>
      <c r="K18" s="562"/>
      <c r="L18" s="562"/>
      <c r="M18" s="562"/>
    </row>
    <row r="19" spans="1:13" ht="20.100000000000001" customHeight="1">
      <c r="A19" s="562">
        <v>11</v>
      </c>
      <c r="B19" s="564"/>
      <c r="C19" s="564"/>
      <c r="D19" s="562"/>
      <c r="E19" s="562"/>
      <c r="F19" s="562"/>
      <c r="G19" s="562"/>
      <c r="H19" s="562"/>
      <c r="I19" s="562"/>
      <c r="J19" s="562"/>
      <c r="K19" s="562"/>
      <c r="L19" s="562"/>
      <c r="M19" s="562"/>
    </row>
    <row r="20" spans="1:13" ht="20.100000000000001" customHeight="1">
      <c r="A20" s="562">
        <v>12</v>
      </c>
      <c r="B20" s="564"/>
      <c r="C20" s="564"/>
      <c r="D20" s="562"/>
      <c r="E20" s="562"/>
      <c r="F20" s="562"/>
      <c r="G20" s="562"/>
      <c r="H20" s="562"/>
      <c r="I20" s="562"/>
      <c r="J20" s="562"/>
      <c r="K20" s="562"/>
      <c r="L20" s="562"/>
      <c r="M20" s="562"/>
    </row>
    <row r="21" spans="1:13" ht="20.100000000000001" customHeight="1">
      <c r="A21" s="562">
        <v>13</v>
      </c>
      <c r="B21" s="564"/>
      <c r="C21" s="564"/>
      <c r="D21" s="562"/>
      <c r="E21" s="562"/>
      <c r="F21" s="562"/>
      <c r="G21" s="562"/>
      <c r="H21" s="562"/>
      <c r="I21" s="562"/>
      <c r="J21" s="562"/>
      <c r="K21" s="562"/>
      <c r="L21" s="562"/>
      <c r="M21" s="562"/>
    </row>
    <row r="22" spans="1:13" ht="20.100000000000001" customHeight="1">
      <c r="A22" s="562">
        <v>14</v>
      </c>
      <c r="B22" s="564"/>
      <c r="C22" s="564"/>
      <c r="D22" s="562"/>
      <c r="E22" s="562"/>
      <c r="F22" s="562"/>
      <c r="G22" s="562"/>
      <c r="H22" s="562"/>
      <c r="I22" s="562"/>
      <c r="J22" s="562"/>
      <c r="K22" s="562"/>
      <c r="L22" s="562"/>
      <c r="M22" s="562"/>
    </row>
    <row r="23" spans="1:13" ht="20.100000000000001" customHeight="1">
      <c r="A23" s="562">
        <v>15</v>
      </c>
      <c r="B23" s="564"/>
      <c r="C23" s="564"/>
      <c r="D23" s="562"/>
      <c r="E23" s="562"/>
      <c r="F23" s="562"/>
      <c r="G23" s="562"/>
      <c r="H23" s="562"/>
      <c r="I23" s="562"/>
      <c r="J23" s="562"/>
      <c r="K23" s="562"/>
      <c r="L23" s="562"/>
      <c r="M23" s="562"/>
    </row>
    <row r="24" spans="1:13" ht="20.100000000000001" customHeight="1">
      <c r="A24" s="566" t="s">
        <v>880</v>
      </c>
    </row>
    <row r="25" spans="1:13" ht="20.100000000000001" customHeight="1">
      <c r="A25" s="566" t="s">
        <v>914</v>
      </c>
    </row>
    <row r="26" spans="1:13" ht="20.100000000000001" customHeight="1"/>
    <row r="27" spans="1:13" ht="20.100000000000001" customHeight="1"/>
    <row r="28" spans="1:13" ht="20.100000000000001" customHeight="1"/>
    <row r="29" spans="1:13" ht="20.100000000000001" customHeight="1"/>
    <row r="30" spans="1:13" ht="20.100000000000001" customHeight="1"/>
    <row r="31" spans="1:13" ht="20.100000000000001" customHeight="1"/>
    <row r="32" spans="1:13"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sheetData>
  <phoneticPr fontId="4" type="noConversion"/>
  <printOptions horizontalCentered="1"/>
  <pageMargins left="0.70866141732283472" right="0.70866141732283472" top="0.74803149606299213" bottom="0.74803149606299213" header="0.31496062992125984" footer="0.31496062992125984"/>
  <pageSetup paperSize="9" scale="39"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0"/>
  </sheetPr>
  <dimension ref="A1:S48"/>
  <sheetViews>
    <sheetView view="pageBreakPreview" zoomScale="85" zoomScaleNormal="100" zoomScaleSheetLayoutView="85" workbookViewId="0">
      <selection activeCell="B3" sqref="B3:D3"/>
    </sheetView>
  </sheetViews>
  <sheetFormatPr defaultColWidth="8.88671875" defaultRowHeight="15.95" customHeight="1"/>
  <cols>
    <col min="1" max="1" width="2.77734375" style="17" customWidth="1"/>
    <col min="2" max="6" width="11.77734375" style="17" customWidth="1"/>
    <col min="7" max="7" width="11.77734375" style="37" customWidth="1"/>
    <col min="8" max="8" width="11.77734375" style="27" customWidth="1"/>
    <col min="9" max="10" width="11.77734375" style="17" customWidth="1"/>
    <col min="11" max="11" width="11.77734375" style="41" customWidth="1"/>
    <col min="12" max="12" width="11.77734375" style="17" customWidth="1"/>
    <col min="13" max="13" width="11.77734375" style="1" customWidth="1"/>
    <col min="14" max="14" width="7.77734375" style="12" customWidth="1"/>
    <col min="15" max="16" width="9" style="12" bestFit="1" customWidth="1"/>
    <col min="17" max="18" width="7.77734375" style="12" customWidth="1"/>
    <col min="19" max="19" width="8.88671875" style="1"/>
    <col min="20" max="20" width="3.33203125" style="1" customWidth="1"/>
    <col min="21" max="23" width="11.88671875" style="1" customWidth="1"/>
    <col min="24" max="16384" width="8.88671875" style="1"/>
  </cols>
  <sheetData>
    <row r="1" spans="1:19" s="6" customFormat="1" ht="30" customHeight="1">
      <c r="B1" s="620" t="s">
        <v>673</v>
      </c>
      <c r="C1" s="620"/>
      <c r="D1" s="620"/>
      <c r="E1" s="409"/>
      <c r="F1" s="409"/>
      <c r="G1" s="409"/>
      <c r="H1" s="620" t="s">
        <v>674</v>
      </c>
      <c r="I1" s="620"/>
      <c r="J1" s="620"/>
      <c r="K1" s="409"/>
      <c r="L1" s="409"/>
      <c r="M1" s="409"/>
      <c r="O1" s="11"/>
      <c r="P1" s="11"/>
      <c r="Q1" s="11"/>
      <c r="R1" s="11"/>
      <c r="S1" s="11"/>
    </row>
    <row r="2" spans="1:19" ht="9.9499999999999993" customHeight="1"/>
    <row r="3" spans="1:19" ht="33.75" customHeight="1">
      <c r="B3" s="629" t="s">
        <v>665</v>
      </c>
      <c r="C3" s="629"/>
      <c r="D3" s="629"/>
      <c r="E3" s="392" t="s">
        <v>664</v>
      </c>
      <c r="F3" s="392" t="s">
        <v>23</v>
      </c>
      <c r="G3" s="18"/>
      <c r="H3" s="629" t="s">
        <v>665</v>
      </c>
      <c r="I3" s="629"/>
      <c r="J3" s="629"/>
      <c r="K3" s="392" t="s">
        <v>664</v>
      </c>
      <c r="L3" s="392" t="s">
        <v>23</v>
      </c>
      <c r="M3" s="17"/>
      <c r="N3" s="1"/>
      <c r="S3" s="12"/>
    </row>
    <row r="4" spans="1:19" ht="39.950000000000003" customHeight="1">
      <c r="B4" s="640" t="s">
        <v>667</v>
      </c>
      <c r="C4" s="640"/>
      <c r="D4" s="640"/>
      <c r="E4" s="410" t="s">
        <v>666</v>
      </c>
      <c r="F4" s="411">
        <f>IF(E4="제출",배점기준!E9,0)</f>
        <v>5</v>
      </c>
      <c r="G4" s="18"/>
      <c r="H4" s="640" t="s">
        <v>668</v>
      </c>
      <c r="I4" s="640"/>
      <c r="J4" s="640"/>
      <c r="K4" s="410" t="s">
        <v>666</v>
      </c>
      <c r="L4" s="411">
        <f>IF(K4="제출",배점기준!E11,0)</f>
        <v>5</v>
      </c>
      <c r="M4" s="17"/>
      <c r="N4" s="1"/>
      <c r="S4" s="12"/>
    </row>
    <row r="5" spans="1:19" ht="30" customHeight="1"/>
    <row r="6" spans="1:19" s="6" customFormat="1" ht="30" customHeight="1">
      <c r="B6" s="620" t="s">
        <v>675</v>
      </c>
      <c r="C6" s="620"/>
      <c r="D6" s="620"/>
      <c r="K6" s="409"/>
      <c r="L6" s="409"/>
      <c r="N6" s="11"/>
      <c r="O6" s="11"/>
      <c r="P6" s="11"/>
      <c r="Q6" s="11"/>
      <c r="R6" s="11"/>
    </row>
    <row r="7" spans="1:19" s="6" customFormat="1" ht="9.9499999999999993" customHeight="1">
      <c r="A7" s="28"/>
      <c r="B7" s="29"/>
      <c r="C7" s="29"/>
      <c r="D7" s="29"/>
      <c r="E7" s="29"/>
      <c r="F7" s="29"/>
      <c r="G7" s="42"/>
      <c r="H7" s="30"/>
      <c r="I7" s="29"/>
      <c r="J7" s="29"/>
      <c r="K7" s="29"/>
      <c r="L7" s="29"/>
      <c r="N7" s="11"/>
      <c r="O7" s="11"/>
      <c r="P7" s="11"/>
      <c r="Q7" s="11"/>
      <c r="R7" s="11"/>
    </row>
    <row r="8" spans="1:19" s="6" customFormat="1" ht="22.5" customHeight="1">
      <c r="A8" s="29"/>
      <c r="B8" s="43" t="s">
        <v>669</v>
      </c>
      <c r="C8" s="29"/>
      <c r="D8" s="29"/>
      <c r="E8" s="29"/>
      <c r="F8" s="29"/>
      <c r="G8" s="42"/>
      <c r="H8" s="30"/>
      <c r="I8" s="29"/>
      <c r="J8" s="29"/>
      <c r="K8" s="29"/>
      <c r="L8" s="29"/>
    </row>
    <row r="9" spans="1:19" s="3" customFormat="1" ht="24.95" customHeight="1">
      <c r="A9" s="18"/>
      <c r="B9" s="625" t="s">
        <v>22</v>
      </c>
      <c r="C9" s="626"/>
      <c r="D9" s="629" t="s">
        <v>78</v>
      </c>
      <c r="E9" s="629"/>
      <c r="F9" s="629" t="s">
        <v>28</v>
      </c>
      <c r="G9" s="629"/>
      <c r="H9" s="629"/>
      <c r="I9" s="629" t="s">
        <v>34</v>
      </c>
      <c r="J9" s="642" t="s">
        <v>124</v>
      </c>
      <c r="K9" s="642"/>
      <c r="L9" s="642"/>
      <c r="M9" s="629" t="s">
        <v>23</v>
      </c>
    </row>
    <row r="10" spans="1:19" s="3" customFormat="1" ht="24.95" customHeight="1">
      <c r="A10" s="18"/>
      <c r="B10" s="627"/>
      <c r="C10" s="628"/>
      <c r="D10" s="172" t="s">
        <v>25</v>
      </c>
      <c r="E10" s="172" t="s">
        <v>26</v>
      </c>
      <c r="F10" s="172" t="s">
        <v>25</v>
      </c>
      <c r="G10" s="172" t="s">
        <v>26</v>
      </c>
      <c r="H10" s="199" t="s">
        <v>37</v>
      </c>
      <c r="I10" s="629"/>
      <c r="J10" s="199" t="s">
        <v>125</v>
      </c>
      <c r="K10" s="167" t="s">
        <v>80</v>
      </c>
      <c r="L10" s="167" t="s">
        <v>110</v>
      </c>
      <c r="M10" s="629"/>
    </row>
    <row r="11" spans="1:19" s="3" customFormat="1" ht="35.1" customHeight="1">
      <c r="A11" s="18"/>
      <c r="B11" s="621" t="str">
        <f>참여업체!C6</f>
        <v>주관사</v>
      </c>
      <c r="C11" s="622"/>
      <c r="D11" s="200">
        <v>0</v>
      </c>
      <c r="E11" s="200">
        <v>0</v>
      </c>
      <c r="F11" s="201">
        <f>((CEILING(D11/30,1)*배점기준!$E$13))</f>
        <v>0</v>
      </c>
      <c r="G11" s="201">
        <f>((CEILING(E11/30,1)*배점기준!$E$13))</f>
        <v>0</v>
      </c>
      <c r="H11" s="173">
        <f>F11+G11</f>
        <v>0</v>
      </c>
      <c r="I11" s="231">
        <f>참여업체!C7</f>
        <v>0.35</v>
      </c>
      <c r="J11" s="202">
        <f>'부실벌점 현황'!E5</f>
        <v>7.0000000000000007E-2</v>
      </c>
      <c r="K11" s="203">
        <f>'부실벌점 현황'!F5</f>
        <v>0</v>
      </c>
      <c r="L11" s="633">
        <f>'부실벌점 현황'!F24</f>
        <v>0</v>
      </c>
      <c r="M11" s="641">
        <f>7+SUMPRODUCT(H11:H15,I11:I15)+SUMPRODUCT(K11:K15,I11:I15)+L11</f>
        <v>7</v>
      </c>
    </row>
    <row r="12" spans="1:19" s="3" customFormat="1" ht="35.1" customHeight="1">
      <c r="A12" s="18"/>
      <c r="B12" s="623" t="str">
        <f>참여업체!D6</f>
        <v>부관사1</v>
      </c>
      <c r="C12" s="624"/>
      <c r="D12" s="200">
        <v>0</v>
      </c>
      <c r="E12" s="200">
        <v>0</v>
      </c>
      <c r="F12" s="201">
        <f>((CEILING(D12/30,1)*배점기준!$E$13))</f>
        <v>0</v>
      </c>
      <c r="G12" s="201">
        <f>((CEILING(E12/30,1)*배점기준!$E$13))</f>
        <v>0</v>
      </c>
      <c r="H12" s="173">
        <f t="shared" ref="H12:H15" si="0">F12+G12</f>
        <v>0</v>
      </c>
      <c r="I12" s="231">
        <f>참여업체!D7</f>
        <v>0.25</v>
      </c>
      <c r="J12" s="202">
        <f>'부실벌점 현황'!E6</f>
        <v>0.09</v>
      </c>
      <c r="K12" s="203">
        <f>'부실벌점 현황'!F6</f>
        <v>0</v>
      </c>
      <c r="L12" s="633"/>
      <c r="M12" s="641"/>
    </row>
    <row r="13" spans="1:19" s="3" customFormat="1" ht="35.1" customHeight="1">
      <c r="A13" s="18"/>
      <c r="B13" s="621" t="str">
        <f>참여업체!E6</f>
        <v>부관사2</v>
      </c>
      <c r="C13" s="622"/>
      <c r="D13" s="200">
        <v>0</v>
      </c>
      <c r="E13" s="200">
        <v>0</v>
      </c>
      <c r="F13" s="201">
        <f>((CEILING(D13/30,1)*배점기준!$E$13))</f>
        <v>0</v>
      </c>
      <c r="G13" s="201">
        <f>((CEILING(E13/30,1)*배점기준!$E$13))</f>
        <v>0</v>
      </c>
      <c r="H13" s="173">
        <f t="shared" si="0"/>
        <v>0</v>
      </c>
      <c r="I13" s="231">
        <f>참여업체!E7</f>
        <v>0.14000000000000001</v>
      </c>
      <c r="J13" s="202">
        <f>'부실벌점 현황'!E7</f>
        <v>0.11</v>
      </c>
      <c r="K13" s="203">
        <f>'부실벌점 현황'!F7</f>
        <v>0</v>
      </c>
      <c r="L13" s="633"/>
      <c r="M13" s="641"/>
    </row>
    <row r="14" spans="1:19" s="3" customFormat="1" ht="35.1" customHeight="1">
      <c r="A14" s="18"/>
      <c r="B14" s="623" t="str">
        <f>참여업체!F6</f>
        <v>부관사3</v>
      </c>
      <c r="C14" s="624"/>
      <c r="D14" s="200">
        <v>0</v>
      </c>
      <c r="E14" s="200">
        <v>0</v>
      </c>
      <c r="F14" s="201">
        <f>((CEILING(D14/30,1)*배점기준!$E$13))</f>
        <v>0</v>
      </c>
      <c r="G14" s="201">
        <f>((CEILING(E14/30,1)*배점기준!$E$13))</f>
        <v>0</v>
      </c>
      <c r="H14" s="173">
        <f t="shared" si="0"/>
        <v>0</v>
      </c>
      <c r="I14" s="231">
        <f>참여업체!F7</f>
        <v>0.13</v>
      </c>
      <c r="J14" s="202">
        <f>'부실벌점 현황'!E8</f>
        <v>0.31</v>
      </c>
      <c r="K14" s="203">
        <f>'부실벌점 현황'!F8</f>
        <v>0</v>
      </c>
      <c r="L14" s="633"/>
      <c r="M14" s="641"/>
    </row>
    <row r="15" spans="1:19" s="3" customFormat="1" ht="35.1" customHeight="1">
      <c r="A15" s="18"/>
      <c r="B15" s="621" t="str">
        <f>참여업체!G6</f>
        <v>부관사4</v>
      </c>
      <c r="C15" s="622"/>
      <c r="D15" s="200">
        <v>0</v>
      </c>
      <c r="E15" s="200">
        <v>0</v>
      </c>
      <c r="F15" s="201">
        <f>((CEILING(D15/30,1)*배점기준!$E$13))</f>
        <v>0</v>
      </c>
      <c r="G15" s="201">
        <f>((CEILING(E15/30,1)*배점기준!$E$13))</f>
        <v>0</v>
      </c>
      <c r="H15" s="173">
        <f t="shared" si="0"/>
        <v>0</v>
      </c>
      <c r="I15" s="231">
        <f>참여업체!G7</f>
        <v>0.13</v>
      </c>
      <c r="J15" s="202">
        <f>'부실벌점 현황'!E9</f>
        <v>0.12</v>
      </c>
      <c r="K15" s="203">
        <f>'부실벌점 현황'!F9</f>
        <v>0</v>
      </c>
      <c r="L15" s="633"/>
      <c r="M15" s="641"/>
    </row>
    <row r="16" spans="1:19" ht="12" customHeight="1">
      <c r="B16" s="41"/>
      <c r="C16" s="41"/>
      <c r="G16" s="17"/>
      <c r="H16" s="37"/>
      <c r="I16" s="27"/>
      <c r="K16" s="17"/>
      <c r="L16" s="41"/>
      <c r="M16" s="17"/>
      <c r="N16" s="1"/>
      <c r="S16" s="12"/>
    </row>
    <row r="17" spans="1:19" ht="28.5" customHeight="1">
      <c r="B17" s="43" t="s">
        <v>670</v>
      </c>
      <c r="C17" s="43"/>
      <c r="D17" s="43"/>
      <c r="E17" s="44"/>
      <c r="F17" s="44"/>
      <c r="G17" s="44"/>
      <c r="H17" s="44"/>
      <c r="I17" s="44"/>
      <c r="J17" s="29"/>
      <c r="K17" s="17"/>
      <c r="L17" s="41"/>
      <c r="M17" s="17"/>
      <c r="N17" s="1"/>
      <c r="S17" s="12"/>
    </row>
    <row r="18" spans="1:19" ht="24.95" customHeight="1">
      <c r="B18" s="636" t="s">
        <v>22</v>
      </c>
      <c r="C18" s="637"/>
      <c r="D18" s="204" t="s">
        <v>93</v>
      </c>
      <c r="E18" s="204" t="s">
        <v>47</v>
      </c>
      <c r="F18" s="204" t="s">
        <v>48</v>
      </c>
      <c r="G18" s="204" t="s">
        <v>46</v>
      </c>
      <c r="H18" s="204" t="s">
        <v>47</v>
      </c>
      <c r="I18" s="204" t="s">
        <v>48</v>
      </c>
      <c r="J18" s="204" t="s">
        <v>83</v>
      </c>
      <c r="K18" s="629" t="s">
        <v>34</v>
      </c>
      <c r="L18" s="629" t="s">
        <v>23</v>
      </c>
      <c r="M18" s="17"/>
      <c r="N18" s="1"/>
      <c r="S18" s="12"/>
    </row>
    <row r="19" spans="1:19" ht="24.95" customHeight="1">
      <c r="B19" s="638"/>
      <c r="C19" s="639"/>
      <c r="D19" s="204" t="s">
        <v>32</v>
      </c>
      <c r="E19" s="204" t="s">
        <v>32</v>
      </c>
      <c r="F19" s="204" t="s">
        <v>32</v>
      </c>
      <c r="G19" s="204" t="s">
        <v>28</v>
      </c>
      <c r="H19" s="204" t="s">
        <v>28</v>
      </c>
      <c r="I19" s="204" t="s">
        <v>28</v>
      </c>
      <c r="J19" s="204" t="s">
        <v>28</v>
      </c>
      <c r="K19" s="629"/>
      <c r="L19" s="629"/>
      <c r="M19" s="17"/>
      <c r="N19" s="1"/>
      <c r="S19" s="12"/>
    </row>
    <row r="20" spans="1:19" ht="35.1" customHeight="1">
      <c r="B20" s="621" t="str">
        <f>B11</f>
        <v>주관사</v>
      </c>
      <c r="C20" s="622"/>
      <c r="D20" s="205" t="s">
        <v>154</v>
      </c>
      <c r="E20" s="205" t="s">
        <v>154</v>
      </c>
      <c r="F20" s="205" t="s">
        <v>54</v>
      </c>
      <c r="G20" s="206">
        <f>INDEX($F$31:$F$48,MATCH(D20,C$31:C$48,0))</f>
        <v>0</v>
      </c>
      <c r="H20" s="206">
        <f t="shared" ref="H20:H24" si="1">INDEX($F$31:$F$48,MATCH(E20,D$31:D$48,0))</f>
        <v>0</v>
      </c>
      <c r="I20" s="206">
        <f t="shared" ref="I20:I24" si="2">INDEX($F$31:$F$48,MATCH(F20,E$31:E$48,0))</f>
        <v>3</v>
      </c>
      <c r="J20" s="206">
        <f>MAX(G20:I20)</f>
        <v>3</v>
      </c>
      <c r="K20" s="162">
        <f>I11</f>
        <v>0.35</v>
      </c>
      <c r="L20" s="630">
        <f>J20*K20+J21*K21+J22*K22+J23*K23+J24*K24</f>
        <v>3</v>
      </c>
      <c r="M20" s="17"/>
      <c r="N20" s="1"/>
      <c r="S20" s="12"/>
    </row>
    <row r="21" spans="1:19" ht="35.1" customHeight="1">
      <c r="B21" s="634" t="str">
        <f>B12</f>
        <v>부관사1</v>
      </c>
      <c r="C21" s="635"/>
      <c r="D21" s="205" t="s">
        <v>154</v>
      </c>
      <c r="E21" s="205" t="s">
        <v>154</v>
      </c>
      <c r="F21" s="205" t="s">
        <v>54</v>
      </c>
      <c r="G21" s="206">
        <f t="shared" ref="G21:G24" si="3">INDEX($F$31:$F$48,MATCH(D21,C$31:C$48,0))</f>
        <v>0</v>
      </c>
      <c r="H21" s="206">
        <f t="shared" si="1"/>
        <v>0</v>
      </c>
      <c r="I21" s="206">
        <f t="shared" si="2"/>
        <v>3</v>
      </c>
      <c r="J21" s="206">
        <f>MAX(G21:I21)</f>
        <v>3</v>
      </c>
      <c r="K21" s="162">
        <f>I12</f>
        <v>0.25</v>
      </c>
      <c r="L21" s="631"/>
      <c r="M21" s="17"/>
      <c r="N21" s="1"/>
      <c r="S21" s="12"/>
    </row>
    <row r="22" spans="1:19" ht="35.1" customHeight="1">
      <c r="B22" s="621" t="str">
        <f>B13</f>
        <v>부관사2</v>
      </c>
      <c r="C22" s="622"/>
      <c r="D22" s="205" t="s">
        <v>154</v>
      </c>
      <c r="E22" s="205" t="s">
        <v>154</v>
      </c>
      <c r="F22" s="205" t="s">
        <v>56</v>
      </c>
      <c r="G22" s="206">
        <f t="shared" si="3"/>
        <v>0</v>
      </c>
      <c r="H22" s="206">
        <f t="shared" si="1"/>
        <v>0</v>
      </c>
      <c r="I22" s="206">
        <f t="shared" si="2"/>
        <v>3</v>
      </c>
      <c r="J22" s="206">
        <f>MAX(G22:I22)</f>
        <v>3</v>
      </c>
      <c r="K22" s="162">
        <f>I13</f>
        <v>0.14000000000000001</v>
      </c>
      <c r="L22" s="631"/>
      <c r="M22" s="17"/>
      <c r="N22" s="1"/>
      <c r="S22" s="12"/>
    </row>
    <row r="23" spans="1:19" ht="35.1" customHeight="1">
      <c r="B23" s="634" t="str">
        <f>B14</f>
        <v>부관사3</v>
      </c>
      <c r="C23" s="635"/>
      <c r="D23" s="205" t="s">
        <v>154</v>
      </c>
      <c r="E23" s="205" t="s">
        <v>154</v>
      </c>
      <c r="F23" s="205" t="s">
        <v>56</v>
      </c>
      <c r="G23" s="206">
        <f t="shared" si="3"/>
        <v>0</v>
      </c>
      <c r="H23" s="206">
        <f t="shared" si="1"/>
        <v>0</v>
      </c>
      <c r="I23" s="206">
        <f t="shared" si="2"/>
        <v>3</v>
      </c>
      <c r="J23" s="206">
        <f>MAX(G23:I23)</f>
        <v>3</v>
      </c>
      <c r="K23" s="162">
        <f>I14</f>
        <v>0.13</v>
      </c>
      <c r="L23" s="631"/>
      <c r="M23" s="17"/>
      <c r="N23" s="1"/>
      <c r="S23" s="12"/>
    </row>
    <row r="24" spans="1:19" ht="35.1" customHeight="1">
      <c r="B24" s="621" t="str">
        <f>B15</f>
        <v>부관사4</v>
      </c>
      <c r="C24" s="622"/>
      <c r="D24" s="205" t="s">
        <v>154</v>
      </c>
      <c r="E24" s="205" t="s">
        <v>154</v>
      </c>
      <c r="F24" s="205" t="s">
        <v>58</v>
      </c>
      <c r="G24" s="206">
        <f t="shared" si="3"/>
        <v>0</v>
      </c>
      <c r="H24" s="206">
        <f t="shared" si="1"/>
        <v>0</v>
      </c>
      <c r="I24" s="206">
        <f t="shared" si="2"/>
        <v>3</v>
      </c>
      <c r="J24" s="206">
        <f>MAX(G24:I24)</f>
        <v>3</v>
      </c>
      <c r="K24" s="162">
        <f>I15</f>
        <v>0.13</v>
      </c>
      <c r="L24" s="632"/>
      <c r="M24" s="17"/>
      <c r="N24" s="1"/>
      <c r="S24" s="12"/>
    </row>
    <row r="25" spans="1:19" ht="11.25" customHeight="1"/>
    <row r="26" spans="1:19" s="61" customFormat="1" ht="15" customHeight="1">
      <c r="A26" s="77" t="s">
        <v>113</v>
      </c>
      <c r="B26" s="77" t="s">
        <v>94</v>
      </c>
      <c r="C26" s="68"/>
      <c r="D26" s="62"/>
      <c r="E26" s="62"/>
      <c r="F26" s="62"/>
      <c r="G26" s="62"/>
      <c r="H26" s="62"/>
      <c r="I26" s="62"/>
      <c r="J26" s="62"/>
      <c r="K26" s="63"/>
      <c r="L26" s="64"/>
      <c r="M26" s="64"/>
      <c r="N26" s="64"/>
    </row>
    <row r="27" spans="1:19" ht="15.95" customHeight="1">
      <c r="A27" s="77" t="s">
        <v>824</v>
      </c>
      <c r="B27" s="77" t="s">
        <v>21</v>
      </c>
    </row>
    <row r="28" spans="1:19" ht="15.95" customHeight="1">
      <c r="A28" s="77" t="s">
        <v>825</v>
      </c>
      <c r="B28" s="77" t="s">
        <v>95</v>
      </c>
    </row>
    <row r="29" spans="1:19" ht="15.95" customHeight="1" thickBot="1"/>
    <row r="30" spans="1:19" ht="15.95" customHeight="1">
      <c r="C30" s="46" t="s">
        <v>46</v>
      </c>
      <c r="D30" s="47" t="s">
        <v>47</v>
      </c>
      <c r="E30" s="48" t="s">
        <v>48</v>
      </c>
      <c r="F30" s="48" t="s">
        <v>28</v>
      </c>
    </row>
    <row r="31" spans="1:19" ht="15.95" customHeight="1">
      <c r="C31" s="49" t="s">
        <v>49</v>
      </c>
      <c r="D31" s="45" t="s">
        <v>50</v>
      </c>
      <c r="E31" s="50" t="s">
        <v>49</v>
      </c>
      <c r="F31" s="412">
        <v>3</v>
      </c>
    </row>
    <row r="32" spans="1:19" ht="15.95" customHeight="1">
      <c r="C32" s="49" t="s">
        <v>69</v>
      </c>
      <c r="D32" s="45" t="s">
        <v>51</v>
      </c>
      <c r="E32" s="50" t="s">
        <v>69</v>
      </c>
      <c r="F32" s="412">
        <v>3</v>
      </c>
    </row>
    <row r="33" spans="3:6" ht="15.95" customHeight="1">
      <c r="C33" s="49" t="s">
        <v>70</v>
      </c>
      <c r="D33" s="45" t="s">
        <v>52</v>
      </c>
      <c r="E33" s="50" t="s">
        <v>70</v>
      </c>
      <c r="F33" s="412">
        <v>3</v>
      </c>
    </row>
    <row r="34" spans="3:6" ht="15.95" customHeight="1">
      <c r="C34" s="49" t="s">
        <v>71</v>
      </c>
      <c r="D34" s="45" t="s">
        <v>53</v>
      </c>
      <c r="E34" s="50" t="s">
        <v>71</v>
      </c>
      <c r="F34" s="412">
        <v>3</v>
      </c>
    </row>
    <row r="35" spans="3:6" ht="15.95" customHeight="1">
      <c r="C35" s="49" t="s">
        <v>54</v>
      </c>
      <c r="D35" s="45" t="s">
        <v>55</v>
      </c>
      <c r="E35" s="50" t="s">
        <v>54</v>
      </c>
      <c r="F35" s="412">
        <v>3</v>
      </c>
    </row>
    <row r="36" spans="3:6" ht="15.95" customHeight="1">
      <c r="C36" s="49" t="s">
        <v>56</v>
      </c>
      <c r="D36" s="45" t="s">
        <v>57</v>
      </c>
      <c r="E36" s="50" t="s">
        <v>56</v>
      </c>
      <c r="F36" s="412">
        <v>3</v>
      </c>
    </row>
    <row r="37" spans="3:6" ht="15.95" customHeight="1">
      <c r="C37" s="49" t="s">
        <v>58</v>
      </c>
      <c r="D37" s="45" t="s">
        <v>59</v>
      </c>
      <c r="E37" s="50" t="s">
        <v>58</v>
      </c>
      <c r="F37" s="412">
        <v>3</v>
      </c>
    </row>
    <row r="38" spans="3:6" ht="15.95" customHeight="1">
      <c r="C38" s="49" t="s">
        <v>60</v>
      </c>
      <c r="D38" s="45"/>
      <c r="E38" s="50" t="s">
        <v>60</v>
      </c>
      <c r="F38" s="412">
        <v>3</v>
      </c>
    </row>
    <row r="39" spans="3:6" ht="15.95" customHeight="1">
      <c r="C39" s="49" t="s">
        <v>62</v>
      </c>
      <c r="D39" s="45"/>
      <c r="E39" s="50" t="s">
        <v>62</v>
      </c>
      <c r="F39" s="412">
        <v>3</v>
      </c>
    </row>
    <row r="40" spans="3:6" ht="15.95" customHeight="1">
      <c r="C40" s="49" t="s">
        <v>64</v>
      </c>
      <c r="D40" s="45"/>
      <c r="E40" s="50" t="s">
        <v>64</v>
      </c>
      <c r="F40" s="412">
        <v>3</v>
      </c>
    </row>
    <row r="41" spans="3:6" ht="15.95" customHeight="1">
      <c r="C41" s="49" t="s">
        <v>72</v>
      </c>
      <c r="D41" s="45" t="s">
        <v>61</v>
      </c>
      <c r="E41" s="50" t="s">
        <v>72</v>
      </c>
      <c r="F41" s="412">
        <v>2.8</v>
      </c>
    </row>
    <row r="42" spans="3:6" ht="15.95" customHeight="1">
      <c r="C42" s="49" t="s">
        <v>73</v>
      </c>
      <c r="D42" s="45" t="s">
        <v>63</v>
      </c>
      <c r="E42" s="50" t="s">
        <v>73</v>
      </c>
      <c r="F42" s="412">
        <v>2.8</v>
      </c>
    </row>
    <row r="43" spans="3:6" ht="15.95" customHeight="1">
      <c r="C43" s="49" t="s">
        <v>67</v>
      </c>
      <c r="D43" s="45" t="s">
        <v>65</v>
      </c>
      <c r="E43" s="50" t="s">
        <v>67</v>
      </c>
      <c r="F43" s="412">
        <v>2.8</v>
      </c>
    </row>
    <row r="44" spans="3:6" ht="15.95" customHeight="1">
      <c r="C44" s="49" t="s">
        <v>74</v>
      </c>
      <c r="D44" s="45"/>
      <c r="E44" s="50" t="s">
        <v>74</v>
      </c>
      <c r="F44" s="412">
        <v>2.8</v>
      </c>
    </row>
    <row r="45" spans="3:6" ht="15.95" customHeight="1">
      <c r="C45" s="49" t="s">
        <v>75</v>
      </c>
      <c r="D45" s="45"/>
      <c r="E45" s="50" t="s">
        <v>75</v>
      </c>
      <c r="F45" s="412">
        <v>2.8</v>
      </c>
    </row>
    <row r="46" spans="3:6" ht="15.95" customHeight="1">
      <c r="C46" s="49" t="s">
        <v>76</v>
      </c>
      <c r="D46" s="45"/>
      <c r="E46" s="50" t="s">
        <v>76</v>
      </c>
      <c r="F46" s="412">
        <v>2.8</v>
      </c>
    </row>
    <row r="47" spans="3:6" ht="15.95" customHeight="1">
      <c r="C47" s="49" t="s">
        <v>68</v>
      </c>
      <c r="D47" s="45" t="s">
        <v>66</v>
      </c>
      <c r="E47" s="50" t="s">
        <v>68</v>
      </c>
      <c r="F47" s="412">
        <v>2.1</v>
      </c>
    </row>
    <row r="48" spans="3:6" ht="15.95" customHeight="1" thickBot="1">
      <c r="C48" s="51" t="s">
        <v>43</v>
      </c>
      <c r="D48" s="52" t="s">
        <v>43</v>
      </c>
      <c r="E48" s="53" t="s">
        <v>43</v>
      </c>
      <c r="F48" s="413">
        <v>0</v>
      </c>
    </row>
  </sheetData>
  <protectedRanges>
    <protectedRange password="CF2F" sqref="D24:F24 D11:E15 D20:E23 E4 K4" name="범위1"/>
    <protectedRange password="CF2F" sqref="J11:J15" name="범위2"/>
    <protectedRange password="CF2F" sqref="J11:J15" name="범위1_1"/>
    <protectedRange password="CF2F" sqref="F20" name="범위1_2"/>
    <protectedRange password="CF2F" sqref="F21:F23" name="범위1_3"/>
  </protectedRanges>
  <mergeCells count="29">
    <mergeCell ref="M9:M10"/>
    <mergeCell ref="I9:I10"/>
    <mergeCell ref="K18:K19"/>
    <mergeCell ref="L18:L19"/>
    <mergeCell ref="M11:M15"/>
    <mergeCell ref="J9:L9"/>
    <mergeCell ref="B1:D1"/>
    <mergeCell ref="H1:J1"/>
    <mergeCell ref="B3:D3"/>
    <mergeCell ref="L20:L24"/>
    <mergeCell ref="D9:E9"/>
    <mergeCell ref="F9:H9"/>
    <mergeCell ref="L11:L15"/>
    <mergeCell ref="B24:C24"/>
    <mergeCell ref="B23:C23"/>
    <mergeCell ref="B22:C22"/>
    <mergeCell ref="B21:C21"/>
    <mergeCell ref="B20:C20"/>
    <mergeCell ref="B18:C19"/>
    <mergeCell ref="H4:J4"/>
    <mergeCell ref="H3:J3"/>
    <mergeCell ref="B4:D4"/>
    <mergeCell ref="B6:D6"/>
    <mergeCell ref="B15:C15"/>
    <mergeCell ref="B14:C14"/>
    <mergeCell ref="B13:C13"/>
    <mergeCell ref="B12:C12"/>
    <mergeCell ref="B11:C11"/>
    <mergeCell ref="B9:C10"/>
  </mergeCells>
  <phoneticPr fontId="4" type="noConversion"/>
  <dataValidations count="6">
    <dataValidation type="list" allowBlank="1" showInputMessage="1" showErrorMessage="1" sqref="E20:E24">
      <formula1>$D$31:$D$42</formula1>
    </dataValidation>
    <dataValidation type="list" allowBlank="1" showInputMessage="1" showErrorMessage="1" sqref="F24">
      <formula1>$E$31:$E$48</formula1>
    </dataValidation>
    <dataValidation type="list" allowBlank="1" showInputMessage="1" showErrorMessage="1" sqref="D20:D24">
      <formula1>$C$31:$C$48</formula1>
    </dataValidation>
    <dataValidation type="list" allowBlank="1" showInputMessage="1" showErrorMessage="1" sqref="F20">
      <formula1>$E$26:$E$43</formula1>
    </dataValidation>
    <dataValidation type="list" allowBlank="1" showInputMessage="1" showErrorMessage="1" sqref="F21:F23">
      <formula1>$E$28:$E$45</formula1>
    </dataValidation>
    <dataValidation type="list" allowBlank="1" showInputMessage="1" showErrorMessage="1" sqref="E4 K4">
      <formula1>"제출,미제출"</formula1>
    </dataValidation>
  </dataValidations>
  <pageMargins left="0.74803149606299213" right="0.70866141732283472" top="1.0236220472440944" bottom="0.98425196850393704" header="0.51181102362204722" footer="0.51181102362204722"/>
  <pageSetup paperSize="9" scale="5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43"/>
    <pageSetUpPr fitToPage="1"/>
  </sheetPr>
  <dimension ref="A1:Q120"/>
  <sheetViews>
    <sheetView view="pageBreakPreview" zoomScale="85" zoomScaleNormal="100" zoomScaleSheetLayoutView="85" workbookViewId="0">
      <selection activeCell="B1" sqref="B1"/>
    </sheetView>
  </sheetViews>
  <sheetFormatPr defaultColWidth="8.88671875" defaultRowHeight="15.95" customHeight="1"/>
  <cols>
    <col min="1" max="1" width="5.109375" style="17" customWidth="1"/>
    <col min="2" max="2" width="20.6640625" style="17" customWidth="1"/>
    <col min="3" max="3" width="15.5546875" style="17" customWidth="1"/>
    <col min="4" max="4" width="39.44140625" style="17" customWidth="1"/>
    <col min="5" max="5" width="16.6640625" style="17" customWidth="1"/>
    <col min="6" max="6" width="12.44140625" style="17" customWidth="1"/>
    <col min="7" max="7" width="11.6640625" style="17" customWidth="1"/>
    <col min="8" max="8" width="5.6640625" style="17" bestFit="1" customWidth="1"/>
    <col min="9" max="9" width="20.33203125" style="17" customWidth="1"/>
    <col min="10" max="10" width="17.33203125" style="17" customWidth="1"/>
    <col min="11" max="12" width="8" style="17" bestFit="1" customWidth="1"/>
    <col min="13" max="13" width="14" style="17" customWidth="1"/>
    <col min="14" max="14" width="8.109375" style="17" customWidth="1"/>
    <col min="15" max="15" width="12.77734375" style="17" customWidth="1"/>
    <col min="16" max="16" width="8.33203125" style="1" customWidth="1"/>
    <col min="17" max="17" width="7.88671875" style="14" customWidth="1"/>
    <col min="18" max="18" width="6.33203125" style="1" bestFit="1" customWidth="1"/>
    <col min="19" max="19" width="8.77734375" style="1" customWidth="1"/>
    <col min="20" max="20" width="6.33203125" style="1" bestFit="1" customWidth="1"/>
    <col min="21" max="21" width="8.5546875" style="1" customWidth="1"/>
    <col min="22" max="22" width="7.5546875" style="1" bestFit="1" customWidth="1"/>
    <col min="23" max="23" width="6" style="1" customWidth="1"/>
    <col min="24" max="24" width="9.44140625" style="1" customWidth="1"/>
    <col min="25" max="25" width="4" style="1" customWidth="1"/>
    <col min="26" max="26" width="7.77734375" style="1" customWidth="1"/>
    <col min="27" max="16384" width="8.88671875" style="1"/>
  </cols>
  <sheetData>
    <row r="1" spans="1:8" s="109" customFormat="1" ht="28.5" customHeight="1">
      <c r="A1" s="107"/>
      <c r="B1" s="508" t="s">
        <v>695</v>
      </c>
      <c r="C1" s="88"/>
      <c r="D1" s="88"/>
      <c r="E1" s="88"/>
      <c r="F1" s="88"/>
      <c r="H1" s="110"/>
    </row>
    <row r="2" spans="1:8" s="109" customFormat="1" ht="6" customHeight="1">
      <c r="A2" s="107"/>
      <c r="B2" s="58"/>
      <c r="C2" s="88"/>
      <c r="D2" s="88"/>
      <c r="E2" s="88"/>
      <c r="F2" s="88"/>
      <c r="H2" s="110"/>
    </row>
    <row r="3" spans="1:8" s="109" customFormat="1" ht="25.5" customHeight="1" thickBot="1">
      <c r="A3" s="108"/>
      <c r="B3" s="58" t="s">
        <v>111</v>
      </c>
      <c r="C3" s="108"/>
      <c r="D3" s="108"/>
      <c r="E3" s="108"/>
      <c r="F3" s="108"/>
      <c r="H3" s="110"/>
    </row>
    <row r="4" spans="1:8" s="112" customFormat="1" ht="30" customHeight="1">
      <c r="A4" s="111"/>
      <c r="B4" s="515" t="s">
        <v>22</v>
      </c>
      <c r="C4" s="516" t="s">
        <v>34</v>
      </c>
      <c r="D4" s="516" t="s">
        <v>1</v>
      </c>
      <c r="E4" s="516" t="s">
        <v>24</v>
      </c>
      <c r="F4" s="517" t="s">
        <v>23</v>
      </c>
      <c r="H4" s="113"/>
    </row>
    <row r="5" spans="1:8" s="112" customFormat="1" ht="30" customHeight="1">
      <c r="A5" s="111"/>
      <c r="B5" s="518" t="str">
        <f>'#1 관리역량(1,2,3)'!B20</f>
        <v>주관사</v>
      </c>
      <c r="C5" s="162">
        <f>'#1 관리역량(1,2,3)'!I11</f>
        <v>0.35</v>
      </c>
      <c r="D5" s="519" t="s">
        <v>140</v>
      </c>
      <c r="E5" s="520">
        <v>7.0000000000000007E-2</v>
      </c>
      <c r="F5" s="521">
        <f>IF(E5&gt;=20,배점기준!$J$17,IF(E5&gt;=15,배점기준!$I$17,IF(E5&gt;=10,배점기준!$H$17,IF(E5&gt;=5,배점기준!$G$17,IF(E5&gt;=2,배점기준!$F$17,IF(E5&gt;=1,배점기준!$E$17,0))))))*-1</f>
        <v>0</v>
      </c>
      <c r="H5" s="113"/>
    </row>
    <row r="6" spans="1:8" s="112" customFormat="1" ht="30" customHeight="1">
      <c r="A6" s="111"/>
      <c r="B6" s="522" t="str">
        <f>'#1 관리역량(1,2,3)'!B12</f>
        <v>부관사1</v>
      </c>
      <c r="C6" s="162">
        <f>'#1 관리역량(1,2,3)'!I12</f>
        <v>0.25</v>
      </c>
      <c r="D6" s="519" t="s">
        <v>140</v>
      </c>
      <c r="E6" s="520">
        <v>0.09</v>
      </c>
      <c r="F6" s="523">
        <f>IF(E6&gt;=20,배점기준!$J$17,IF(E6&gt;=15,배점기준!$I$17,IF(E6&gt;=10,배점기준!$H$17,IF(E6&gt;=5,배점기준!$G$17,IF(E6&gt;=2,배점기준!$F$17,IF(E6&gt;=1,배점기준!$E$17,0))))))*-1</f>
        <v>0</v>
      </c>
      <c r="H6" s="113"/>
    </row>
    <row r="7" spans="1:8" s="112" customFormat="1" ht="30" customHeight="1">
      <c r="A7" s="111"/>
      <c r="B7" s="518" t="str">
        <f>'#1 관리역량(1,2,3)'!B13</f>
        <v>부관사2</v>
      </c>
      <c r="C7" s="162">
        <f>'#1 관리역량(1,2,3)'!I13</f>
        <v>0.14000000000000001</v>
      </c>
      <c r="D7" s="519" t="s">
        <v>140</v>
      </c>
      <c r="E7" s="520">
        <v>0.11</v>
      </c>
      <c r="F7" s="521">
        <f>IF(E7&gt;=20,배점기준!$J$17,IF(E7&gt;=15,배점기준!$I$17,IF(E7&gt;=10,배점기준!$H$17,IF(E7&gt;=5,배점기준!$G$17,IF(E7&gt;=2,배점기준!$F$17,IF(E7&gt;=1,배점기준!$E$17,0))))))*-1</f>
        <v>0</v>
      </c>
      <c r="H7" s="113"/>
    </row>
    <row r="8" spans="1:8" s="112" customFormat="1" ht="30" customHeight="1">
      <c r="A8" s="111"/>
      <c r="B8" s="522" t="str">
        <f>'#1 관리역량(1,2,3)'!B14</f>
        <v>부관사3</v>
      </c>
      <c r="C8" s="162">
        <f>'#1 관리역량(1,2,3)'!I14</f>
        <v>0.13</v>
      </c>
      <c r="D8" s="519" t="s">
        <v>140</v>
      </c>
      <c r="E8" s="520">
        <v>0.31</v>
      </c>
      <c r="F8" s="521">
        <f>IF(E8&gt;=20,배점기준!$J$17,IF(E8&gt;=15,배점기준!$I$17,IF(E8&gt;=10,배점기준!$H$17,IF(E8&gt;=5,배점기준!$G$17,IF(E8&gt;=2,배점기준!$F$17,IF(E8&gt;=1,배점기준!$E$17,0))))))*-1</f>
        <v>0</v>
      </c>
      <c r="H8" s="113"/>
    </row>
    <row r="9" spans="1:8" s="112" customFormat="1" ht="30" customHeight="1" thickBot="1">
      <c r="A9" s="111"/>
      <c r="B9" s="524" t="str">
        <f>'#1 관리역량(1,2,3)'!B15</f>
        <v>부관사4</v>
      </c>
      <c r="C9" s="525">
        <f>'#1 관리역량(1,2,3)'!I15</f>
        <v>0.13</v>
      </c>
      <c r="D9" s="526" t="s">
        <v>140</v>
      </c>
      <c r="E9" s="527">
        <v>0.12</v>
      </c>
      <c r="F9" s="528">
        <f>IF(E9&gt;=20,배점기준!$J$17,IF(E9&gt;=15,배점기준!$I$17,IF(E9&gt;=10,배점기준!$H$17,IF(E9&gt;=5,배점기준!$G$17,IF(E9&gt;=2,배점기준!$F$17,IF(E9&gt;=1,배점기준!$E$17,0))))))*-1</f>
        <v>0</v>
      </c>
      <c r="H9" s="113"/>
    </row>
    <row r="10" spans="1:8" s="112" customFormat="1" ht="9.75" customHeight="1">
      <c r="A10" s="111"/>
      <c r="B10" s="529"/>
      <c r="C10" s="529"/>
      <c r="D10" s="529"/>
      <c r="E10" s="529"/>
      <c r="F10" s="529"/>
      <c r="H10" s="113"/>
    </row>
    <row r="11" spans="1:8" s="109" customFormat="1" ht="30" customHeight="1" thickBot="1">
      <c r="A11" s="108"/>
      <c r="B11" s="58" t="s">
        <v>2</v>
      </c>
      <c r="C11" s="108"/>
      <c r="D11" s="108"/>
      <c r="E11" s="108"/>
      <c r="F11" s="108"/>
      <c r="H11" s="110"/>
    </row>
    <row r="12" spans="1:8" s="112" customFormat="1" ht="30" customHeight="1">
      <c r="A12" s="111"/>
      <c r="B12" s="530" t="s">
        <v>0</v>
      </c>
      <c r="C12" s="531" t="s">
        <v>3</v>
      </c>
      <c r="D12" s="531" t="s">
        <v>1</v>
      </c>
      <c r="E12" s="532" t="s">
        <v>24</v>
      </c>
      <c r="F12" s="533" t="s">
        <v>23</v>
      </c>
      <c r="H12" s="113"/>
    </row>
    <row r="13" spans="1:8" s="112" customFormat="1" ht="30" customHeight="1">
      <c r="A13" s="111"/>
      <c r="B13" s="534" t="s">
        <v>830</v>
      </c>
      <c r="C13" s="519" t="s">
        <v>858</v>
      </c>
      <c r="D13" s="535" t="s">
        <v>147</v>
      </c>
      <c r="E13" s="536">
        <v>0</v>
      </c>
      <c r="F13" s="537">
        <f>IF(E13&gt;=20,배점기준!$J$17,IF(E13&gt;=15,배점기준!$I$17,IF(E13&gt;=10,배점기준!$H$17,IF(E13&gt;=5,배점기준!$G$17,IF(E13&gt;=2,배점기준!$F$17,IF(E13&gt;=1,배점기준!$E$17,0))))))*-1</f>
        <v>0</v>
      </c>
      <c r="H13" s="113"/>
    </row>
    <row r="14" spans="1:8" s="112" customFormat="1" ht="30" customHeight="1">
      <c r="A14" s="111"/>
      <c r="B14" s="534" t="s">
        <v>831</v>
      </c>
      <c r="C14" s="519" t="s">
        <v>858</v>
      </c>
      <c r="D14" s="535" t="s">
        <v>153</v>
      </c>
      <c r="E14" s="536">
        <v>0</v>
      </c>
      <c r="F14" s="537">
        <f>IF(E14&gt;=20,배점기준!$J$17,IF(E14&gt;=15,배점기준!$I$17,IF(E14&gt;=10,배점기준!$H$17,IF(E14&gt;=5,배점기준!$G$17,IF(E14&gt;=2,배점기준!$F$17,IF(E14&gt;=1,배점기준!$E$17,0))))))*-1</f>
        <v>0</v>
      </c>
      <c r="H14" s="113"/>
    </row>
    <row r="15" spans="1:8" s="112" customFormat="1" ht="30" customHeight="1">
      <c r="A15" s="111"/>
      <c r="B15" s="534" t="s">
        <v>832</v>
      </c>
      <c r="C15" s="519" t="s">
        <v>858</v>
      </c>
      <c r="D15" s="535" t="s">
        <v>147</v>
      </c>
      <c r="E15" s="536">
        <v>0</v>
      </c>
      <c r="F15" s="537">
        <f>IF(E15&gt;=20,배점기준!$J$17,IF(E15&gt;=15,배점기준!$I$17,IF(E15&gt;=10,배점기준!$H$17,IF(E15&gt;=5,배점기준!$G$17,IF(E15&gt;=2,배점기준!$F$17,IF(E15&gt;=1,배점기준!$E$17,0))))))*-1</f>
        <v>0</v>
      </c>
      <c r="H15" s="113"/>
    </row>
    <row r="16" spans="1:8" s="112" customFormat="1" ht="30" customHeight="1">
      <c r="A16" s="111"/>
      <c r="B16" s="534" t="s">
        <v>833</v>
      </c>
      <c r="C16" s="519" t="s">
        <v>858</v>
      </c>
      <c r="D16" s="535" t="s">
        <v>147</v>
      </c>
      <c r="E16" s="536">
        <v>0</v>
      </c>
      <c r="F16" s="537">
        <f>IF(E16&gt;=20,배점기준!$J$17,IF(E16&gt;=15,배점기준!$I$17,IF(E16&gt;=10,배점기준!$H$17,IF(E16&gt;=5,배점기준!$G$17,IF(E16&gt;=2,배점기준!$F$17,IF(E16&gt;=1,배점기준!$E$17,0))))))*-1</f>
        <v>0</v>
      </c>
      <c r="H16" s="113"/>
    </row>
    <row r="17" spans="1:8" s="112" customFormat="1" ht="30" customHeight="1">
      <c r="A17" s="111"/>
      <c r="B17" s="534" t="s">
        <v>834</v>
      </c>
      <c r="C17" s="519" t="s">
        <v>858</v>
      </c>
      <c r="D17" s="535" t="s">
        <v>147</v>
      </c>
      <c r="E17" s="536">
        <v>0</v>
      </c>
      <c r="F17" s="537">
        <f>IF(E17&gt;=20,배점기준!$J$17,IF(E17&gt;=15,배점기준!$I$17,IF(E17&gt;=10,배점기준!$H$17,IF(E17&gt;=5,배점기준!$G$17,IF(E17&gt;=2,배점기준!$F$17,IF(E17&gt;=1,배점기준!$E$17,0))))))*-1</f>
        <v>0</v>
      </c>
      <c r="H17" s="113"/>
    </row>
    <row r="18" spans="1:8" s="112" customFormat="1" ht="30" customHeight="1">
      <c r="A18" s="111"/>
      <c r="B18" s="534" t="s">
        <v>835</v>
      </c>
      <c r="C18" s="519" t="s">
        <v>858</v>
      </c>
      <c r="D18" s="535" t="s">
        <v>147</v>
      </c>
      <c r="E18" s="536">
        <v>0</v>
      </c>
      <c r="F18" s="537">
        <f>IF(E18&gt;=20,배점기준!$J$17,IF(E18&gt;=15,배점기준!$I$17,IF(E18&gt;=10,배점기준!$H$17,IF(E18&gt;=5,배점기준!$G$17,IF(E18&gt;=2,배점기준!$F$17,IF(E18&gt;=1,배점기준!$E$17,0))))))*-1</f>
        <v>0</v>
      </c>
      <c r="H18" s="113"/>
    </row>
    <row r="19" spans="1:8" s="112" customFormat="1" ht="30" customHeight="1">
      <c r="A19" s="111"/>
      <c r="B19" s="534" t="s">
        <v>836</v>
      </c>
      <c r="C19" s="519" t="s">
        <v>858</v>
      </c>
      <c r="D19" s="535" t="s">
        <v>147</v>
      </c>
      <c r="E19" s="536">
        <v>0</v>
      </c>
      <c r="F19" s="537">
        <f>IF(E19&gt;=20,배점기준!$J$17,IF(E19&gt;=15,배점기준!$I$17,IF(E19&gt;=10,배점기준!$H$17,IF(E19&gt;=5,배점기준!$G$17,IF(E19&gt;=2,배점기준!$F$17,IF(E19&gt;=1,배점기준!$E$17,0))))))*-1</f>
        <v>0</v>
      </c>
      <c r="H19" s="113"/>
    </row>
    <row r="20" spans="1:8" s="112" customFormat="1" ht="30" customHeight="1">
      <c r="A20" s="111"/>
      <c r="B20" s="534" t="s">
        <v>837</v>
      </c>
      <c r="C20" s="519" t="s">
        <v>858</v>
      </c>
      <c r="D20" s="535" t="s">
        <v>147</v>
      </c>
      <c r="E20" s="536">
        <v>0</v>
      </c>
      <c r="F20" s="537">
        <f>IF(E20&gt;=20,배점기준!$J$17,IF(E20&gt;=15,배점기준!$I$17,IF(E20&gt;=10,배점기준!$H$17,IF(E20&gt;=5,배점기준!$G$17,IF(E20&gt;=2,배점기준!$F$17,IF(E20&gt;=1,배점기준!$E$17,0))))))*-1</f>
        <v>0</v>
      </c>
      <c r="H20" s="113"/>
    </row>
    <row r="21" spans="1:8" s="112" customFormat="1" ht="30" customHeight="1">
      <c r="A21" s="111"/>
      <c r="B21" s="534" t="s">
        <v>838</v>
      </c>
      <c r="C21" s="519" t="s">
        <v>858</v>
      </c>
      <c r="D21" s="535" t="s">
        <v>147</v>
      </c>
      <c r="E21" s="536">
        <v>0</v>
      </c>
      <c r="F21" s="537">
        <f>IF(E21&gt;=20,배점기준!$J$17,IF(E21&gt;=15,배점기준!$I$17,IF(E21&gt;=10,배점기준!$H$17,IF(E21&gt;=5,배점기준!$G$17,IF(E21&gt;=2,배점기준!$F$17,IF(E21&gt;=1,배점기준!$E$17,0))))))*-1</f>
        <v>0</v>
      </c>
      <c r="H21" s="113"/>
    </row>
    <row r="22" spans="1:8" s="112" customFormat="1" ht="30" customHeight="1">
      <c r="A22" s="111"/>
      <c r="B22" s="534" t="s">
        <v>839</v>
      </c>
      <c r="C22" s="519" t="s">
        <v>858</v>
      </c>
      <c r="D22" s="535" t="s">
        <v>147</v>
      </c>
      <c r="E22" s="536">
        <v>0</v>
      </c>
      <c r="F22" s="537">
        <f>IF(E22&gt;=20,배점기준!$J$17,IF(E22&gt;=15,배점기준!$I$17,IF(E22&gt;=10,배점기준!$H$17,IF(E22&gt;=5,배점기준!$G$17,IF(E22&gt;=2,배점기준!$F$17,IF(E22&gt;=1,배점기준!$E$17,0))))))*-1</f>
        <v>0</v>
      </c>
      <c r="H22" s="113"/>
    </row>
    <row r="23" spans="1:8" s="112" customFormat="1" ht="30" customHeight="1">
      <c r="A23" s="111"/>
      <c r="B23" s="534" t="s">
        <v>840</v>
      </c>
      <c r="C23" s="519" t="s">
        <v>858</v>
      </c>
      <c r="D23" s="535" t="s">
        <v>147</v>
      </c>
      <c r="E23" s="536">
        <v>0</v>
      </c>
      <c r="F23" s="537">
        <f>IF(E23&gt;=20,배점기준!$J$17,IF(E23&gt;=15,배점기준!$I$17,IF(E23&gt;=10,배점기준!$H$17,IF(E23&gt;=5,배점기준!$G$17,IF(E23&gt;=2,배점기준!$F$17,IF(E23&gt;=1,배점기준!$E$17,0))))))*-1</f>
        <v>0</v>
      </c>
      <c r="H23" s="113"/>
    </row>
    <row r="24" spans="1:8" s="109" customFormat="1" ht="30" customHeight="1" thickBot="1">
      <c r="A24" s="107"/>
      <c r="B24" s="538" t="s">
        <v>109</v>
      </c>
      <c r="C24" s="539"/>
      <c r="D24" s="540"/>
      <c r="E24" s="541"/>
      <c r="F24" s="542">
        <f>SUM(F13:F23)</f>
        <v>0</v>
      </c>
      <c r="H24" s="110"/>
    </row>
    <row r="25" spans="1:8" s="109" customFormat="1" ht="10.5">
      <c r="A25" s="108"/>
      <c r="B25" s="108"/>
      <c r="C25" s="108"/>
      <c r="D25" s="108"/>
      <c r="E25" s="108"/>
      <c r="F25" s="108"/>
      <c r="H25" s="110"/>
    </row>
    <row r="26" spans="1:8" s="109" customFormat="1" ht="15.95" customHeight="1">
      <c r="A26" s="108"/>
      <c r="B26" s="108"/>
      <c r="C26" s="108"/>
      <c r="D26" s="108"/>
      <c r="E26" s="108"/>
      <c r="F26" s="108"/>
      <c r="H26" s="110"/>
    </row>
    <row r="27" spans="1:8" s="109" customFormat="1" ht="15.95" customHeight="1">
      <c r="A27" s="108"/>
      <c r="B27" s="108"/>
      <c r="C27" s="108"/>
      <c r="D27" s="108"/>
      <c r="E27" s="108"/>
      <c r="F27" s="108"/>
      <c r="H27" s="110"/>
    </row>
    <row r="28" spans="1:8" s="109" customFormat="1" ht="15.95" customHeight="1">
      <c r="A28" s="108"/>
      <c r="B28" s="108"/>
      <c r="C28" s="108"/>
      <c r="D28" s="108"/>
      <c r="E28" s="108"/>
      <c r="F28" s="108"/>
      <c r="H28" s="110"/>
    </row>
    <row r="29" spans="1:8" s="109" customFormat="1" ht="10.5">
      <c r="A29" s="108"/>
      <c r="B29" s="108"/>
      <c r="C29" s="108"/>
      <c r="D29" s="108"/>
      <c r="E29" s="108"/>
      <c r="F29" s="108"/>
      <c r="H29" s="110"/>
    </row>
    <row r="30" spans="1:8" s="109" customFormat="1" ht="15.95" customHeight="1">
      <c r="A30" s="108"/>
      <c r="B30" s="108"/>
      <c r="C30" s="108"/>
      <c r="D30" s="108"/>
      <c r="E30" s="108"/>
      <c r="F30" s="108"/>
      <c r="H30" s="110"/>
    </row>
    <row r="31" spans="1:8" s="109" customFormat="1" ht="15.95" customHeight="1">
      <c r="A31" s="108"/>
      <c r="B31" s="108"/>
      <c r="C31" s="108"/>
      <c r="D31" s="108"/>
      <c r="E31" s="108"/>
      <c r="F31" s="108"/>
      <c r="H31" s="110"/>
    </row>
    <row r="32" spans="1:8" s="109" customFormat="1" ht="15.95" customHeight="1">
      <c r="A32" s="108"/>
      <c r="B32" s="108"/>
      <c r="C32" s="108"/>
      <c r="D32" s="108"/>
      <c r="E32" s="108"/>
      <c r="F32" s="108"/>
      <c r="H32" s="110"/>
    </row>
    <row r="33" spans="1:8" s="109" customFormat="1" ht="15.95" customHeight="1">
      <c r="A33" s="108"/>
      <c r="B33" s="108"/>
      <c r="C33" s="108"/>
      <c r="D33" s="108"/>
      <c r="E33" s="108"/>
      <c r="F33" s="108"/>
      <c r="H33" s="110"/>
    </row>
    <row r="34" spans="1:8" s="109" customFormat="1" ht="15.95" customHeight="1">
      <c r="A34" s="108"/>
      <c r="B34" s="108"/>
      <c r="C34" s="108"/>
      <c r="D34" s="108"/>
      <c r="E34" s="108"/>
      <c r="F34" s="108"/>
      <c r="H34" s="110"/>
    </row>
    <row r="35" spans="1:8" s="109" customFormat="1" ht="15.95" customHeight="1">
      <c r="A35" s="108"/>
      <c r="B35" s="108"/>
      <c r="C35" s="108"/>
      <c r="D35" s="108"/>
      <c r="E35" s="108"/>
      <c r="F35" s="108"/>
      <c r="H35" s="110"/>
    </row>
    <row r="36" spans="1:8" s="109" customFormat="1" ht="15.95" customHeight="1">
      <c r="A36" s="108"/>
      <c r="B36" s="108"/>
      <c r="C36" s="108"/>
      <c r="D36" s="108"/>
      <c r="E36" s="108"/>
      <c r="F36" s="108"/>
      <c r="H36" s="110"/>
    </row>
    <row r="37" spans="1:8" s="109" customFormat="1" ht="10.5">
      <c r="A37" s="108"/>
      <c r="B37" s="108"/>
      <c r="C37" s="108"/>
      <c r="D37" s="108"/>
      <c r="E37" s="108"/>
      <c r="F37" s="108"/>
      <c r="H37" s="110"/>
    </row>
    <row r="38" spans="1:8" s="109" customFormat="1" ht="15.95" customHeight="1">
      <c r="A38" s="108"/>
      <c r="B38" s="108"/>
      <c r="C38" s="108"/>
      <c r="D38" s="108"/>
      <c r="E38" s="108"/>
      <c r="F38" s="108"/>
      <c r="H38" s="110"/>
    </row>
    <row r="39" spans="1:8" s="109" customFormat="1" ht="15.95" customHeight="1">
      <c r="A39" s="108"/>
      <c r="B39" s="108"/>
      <c r="C39" s="108"/>
      <c r="D39" s="108"/>
      <c r="E39" s="108"/>
      <c r="F39" s="108"/>
      <c r="H39" s="110"/>
    </row>
    <row r="40" spans="1:8" s="109" customFormat="1" ht="15.95" customHeight="1">
      <c r="A40" s="108"/>
      <c r="B40" s="108"/>
      <c r="C40" s="108"/>
      <c r="D40" s="108"/>
      <c r="E40" s="108"/>
      <c r="F40" s="108"/>
      <c r="H40" s="110"/>
    </row>
    <row r="41" spans="1:8" s="109" customFormat="1" ht="15.95" customHeight="1">
      <c r="A41" s="108"/>
      <c r="B41" s="108"/>
      <c r="C41" s="108"/>
      <c r="D41" s="108"/>
      <c r="E41" s="108"/>
      <c r="F41" s="108"/>
      <c r="H41" s="110"/>
    </row>
    <row r="42" spans="1:8" s="109" customFormat="1" ht="15.95" customHeight="1">
      <c r="A42" s="108"/>
      <c r="B42" s="108"/>
      <c r="C42" s="108"/>
      <c r="D42" s="108"/>
      <c r="E42" s="108"/>
      <c r="F42" s="108"/>
      <c r="H42" s="110"/>
    </row>
    <row r="43" spans="1:8" s="109" customFormat="1" ht="15.95" customHeight="1">
      <c r="A43" s="108"/>
      <c r="B43" s="108"/>
      <c r="C43" s="108"/>
      <c r="D43" s="108"/>
      <c r="E43" s="108"/>
      <c r="F43" s="108"/>
      <c r="H43" s="110"/>
    </row>
    <row r="44" spans="1:8" s="109" customFormat="1" ht="15.95" customHeight="1">
      <c r="A44" s="108"/>
      <c r="B44" s="108"/>
      <c r="C44" s="108"/>
      <c r="D44" s="108"/>
      <c r="E44" s="108"/>
      <c r="F44" s="108"/>
      <c r="H44" s="110"/>
    </row>
    <row r="45" spans="1:8" s="109" customFormat="1" ht="10.5">
      <c r="A45" s="108"/>
      <c r="B45" s="108"/>
      <c r="C45" s="108"/>
      <c r="D45" s="108"/>
      <c r="E45" s="108"/>
      <c r="F45" s="108"/>
      <c r="H45" s="110"/>
    </row>
    <row r="46" spans="1:8" s="109" customFormat="1" ht="15.95" customHeight="1">
      <c r="A46" s="108"/>
      <c r="B46" s="108"/>
      <c r="C46" s="108"/>
      <c r="D46" s="108"/>
      <c r="E46" s="108"/>
      <c r="F46" s="108"/>
      <c r="H46" s="110"/>
    </row>
    <row r="47" spans="1:8" s="109" customFormat="1" ht="15.95" customHeight="1">
      <c r="A47" s="108"/>
      <c r="B47" s="108"/>
      <c r="C47" s="108"/>
      <c r="D47" s="108"/>
      <c r="E47" s="108"/>
      <c r="F47" s="108"/>
      <c r="H47" s="110"/>
    </row>
    <row r="48" spans="1:8" s="109" customFormat="1" ht="15.95" customHeight="1">
      <c r="A48" s="108"/>
      <c r="B48" s="108"/>
      <c r="C48" s="108"/>
      <c r="D48" s="108"/>
      <c r="E48" s="108"/>
      <c r="F48" s="108"/>
      <c r="H48" s="110"/>
    </row>
    <row r="49" spans="1:17" s="109" customFormat="1" ht="15.95" customHeight="1">
      <c r="A49" s="108"/>
      <c r="B49" s="108"/>
      <c r="C49" s="108"/>
      <c r="D49" s="108"/>
      <c r="E49" s="108"/>
      <c r="F49" s="108"/>
      <c r="H49" s="110"/>
    </row>
    <row r="50" spans="1:17" s="109" customFormat="1" ht="15.95" customHeight="1">
      <c r="A50" s="108"/>
      <c r="B50" s="108"/>
      <c r="C50" s="108"/>
      <c r="D50" s="108"/>
      <c r="E50" s="108"/>
      <c r="F50" s="108"/>
      <c r="H50" s="110"/>
    </row>
    <row r="51" spans="1:17" s="109" customFormat="1" ht="15.95" customHeight="1">
      <c r="A51" s="108"/>
      <c r="B51" s="108"/>
      <c r="C51" s="108"/>
      <c r="D51" s="108"/>
      <c r="E51" s="108"/>
      <c r="F51" s="108"/>
      <c r="H51" s="110"/>
    </row>
    <row r="52" spans="1:17" s="109" customFormat="1" ht="15.95" customHeight="1">
      <c r="A52" s="108"/>
      <c r="B52" s="108"/>
      <c r="C52" s="108"/>
      <c r="D52" s="108"/>
      <c r="E52" s="108"/>
      <c r="F52" s="108"/>
      <c r="G52" s="108"/>
      <c r="H52" s="108"/>
      <c r="I52" s="108"/>
      <c r="J52" s="108"/>
      <c r="K52" s="108"/>
      <c r="L52" s="108"/>
      <c r="M52" s="108"/>
      <c r="N52" s="108"/>
      <c r="O52" s="108"/>
      <c r="Q52" s="110"/>
    </row>
    <row r="53" spans="1:17" s="109" customFormat="1" ht="15.95" customHeight="1">
      <c r="A53" s="108"/>
      <c r="B53" s="108"/>
      <c r="C53" s="108"/>
      <c r="D53" s="108"/>
      <c r="E53" s="108"/>
      <c r="F53" s="108"/>
      <c r="G53" s="108"/>
      <c r="H53" s="108"/>
      <c r="I53" s="108"/>
      <c r="J53" s="108"/>
      <c r="K53" s="108"/>
      <c r="L53" s="108"/>
      <c r="M53" s="108"/>
      <c r="N53" s="108"/>
      <c r="O53" s="108"/>
      <c r="Q53" s="110"/>
    </row>
    <row r="54" spans="1:17" s="109" customFormat="1" ht="15.95" customHeight="1">
      <c r="A54" s="108"/>
      <c r="B54" s="108"/>
      <c r="C54" s="108"/>
      <c r="D54" s="108"/>
      <c r="E54" s="108"/>
      <c r="F54" s="108"/>
      <c r="G54" s="108"/>
      <c r="H54" s="108"/>
      <c r="I54" s="108"/>
      <c r="J54" s="108"/>
      <c r="K54" s="108"/>
      <c r="L54" s="108"/>
      <c r="M54" s="108"/>
      <c r="N54" s="108"/>
      <c r="O54" s="108"/>
      <c r="Q54" s="110"/>
    </row>
    <row r="55" spans="1:17" s="109" customFormat="1" ht="15.95" customHeight="1">
      <c r="A55" s="108"/>
      <c r="B55" s="108"/>
      <c r="C55" s="108"/>
      <c r="D55" s="108"/>
      <c r="E55" s="108"/>
      <c r="F55" s="108"/>
      <c r="G55" s="108"/>
      <c r="H55" s="108"/>
      <c r="I55" s="108"/>
      <c r="J55" s="108"/>
      <c r="K55" s="108"/>
      <c r="L55" s="108"/>
      <c r="M55" s="108"/>
      <c r="N55" s="108"/>
      <c r="O55" s="108"/>
      <c r="Q55" s="110"/>
    </row>
    <row r="56" spans="1:17" s="109" customFormat="1" ht="15.95" customHeight="1">
      <c r="A56" s="108"/>
      <c r="B56" s="108"/>
      <c r="C56" s="108"/>
      <c r="D56" s="108"/>
      <c r="E56" s="108"/>
      <c r="F56" s="108"/>
      <c r="G56" s="108"/>
      <c r="H56" s="108"/>
      <c r="I56" s="108"/>
      <c r="J56" s="108"/>
      <c r="K56" s="108"/>
      <c r="L56" s="108"/>
      <c r="M56" s="108"/>
      <c r="N56" s="108"/>
      <c r="O56" s="108"/>
      <c r="Q56" s="110"/>
    </row>
    <row r="57" spans="1:17" s="109" customFormat="1" ht="15.95" customHeight="1">
      <c r="A57" s="108"/>
      <c r="B57" s="108"/>
      <c r="C57" s="108"/>
      <c r="D57" s="108"/>
      <c r="E57" s="108"/>
      <c r="F57" s="108"/>
      <c r="G57" s="108"/>
      <c r="H57" s="108"/>
      <c r="I57" s="108"/>
      <c r="J57" s="108"/>
      <c r="K57" s="108"/>
      <c r="L57" s="108"/>
      <c r="M57" s="108"/>
      <c r="N57" s="108"/>
      <c r="O57" s="108"/>
      <c r="Q57" s="110"/>
    </row>
    <row r="58" spans="1:17" s="109" customFormat="1" ht="15.95" customHeight="1">
      <c r="A58" s="108"/>
      <c r="B58" s="108"/>
      <c r="C58" s="108"/>
      <c r="D58" s="108"/>
      <c r="E58" s="108"/>
      <c r="F58" s="108"/>
      <c r="G58" s="108"/>
      <c r="H58" s="108"/>
      <c r="I58" s="108"/>
      <c r="J58" s="108"/>
      <c r="K58" s="108"/>
      <c r="L58" s="108"/>
      <c r="M58" s="108"/>
      <c r="N58" s="108"/>
      <c r="O58" s="108"/>
      <c r="Q58" s="110"/>
    </row>
    <row r="59" spans="1:17" s="109" customFormat="1" ht="15.95" customHeight="1">
      <c r="A59" s="108"/>
      <c r="B59" s="108"/>
      <c r="C59" s="108"/>
      <c r="D59" s="108"/>
      <c r="E59" s="108"/>
      <c r="F59" s="108"/>
      <c r="G59" s="108"/>
      <c r="H59" s="108"/>
      <c r="I59" s="108"/>
      <c r="J59" s="108"/>
      <c r="K59" s="108"/>
      <c r="L59" s="108"/>
      <c r="M59" s="108"/>
      <c r="N59" s="108"/>
      <c r="O59" s="108"/>
      <c r="Q59" s="110"/>
    </row>
    <row r="60" spans="1:17" s="109" customFormat="1" ht="15.95" customHeight="1">
      <c r="A60" s="108"/>
      <c r="B60" s="108"/>
      <c r="C60" s="108"/>
      <c r="D60" s="108"/>
      <c r="E60" s="108"/>
      <c r="F60" s="108"/>
      <c r="G60" s="108"/>
      <c r="H60" s="108"/>
      <c r="I60" s="108"/>
      <c r="J60" s="108"/>
      <c r="K60" s="108"/>
      <c r="L60" s="108"/>
      <c r="M60" s="108"/>
      <c r="N60" s="108"/>
      <c r="O60" s="108"/>
      <c r="Q60" s="110"/>
    </row>
    <row r="61" spans="1:17" s="109" customFormat="1" ht="15.95" customHeight="1">
      <c r="A61" s="108"/>
      <c r="B61" s="108"/>
      <c r="C61" s="108"/>
      <c r="D61" s="108"/>
      <c r="E61" s="108"/>
      <c r="F61" s="108"/>
      <c r="G61" s="108"/>
      <c r="H61" s="108"/>
      <c r="I61" s="108"/>
      <c r="J61" s="108"/>
      <c r="K61" s="108"/>
      <c r="L61" s="108"/>
      <c r="M61" s="108"/>
      <c r="N61" s="108"/>
      <c r="O61" s="108"/>
      <c r="Q61" s="110"/>
    </row>
    <row r="62" spans="1:17" s="109" customFormat="1" ht="15.95" customHeight="1">
      <c r="A62" s="108"/>
      <c r="B62" s="108"/>
      <c r="C62" s="108"/>
      <c r="D62" s="108"/>
      <c r="E62" s="108"/>
      <c r="F62" s="108"/>
      <c r="G62" s="108"/>
      <c r="H62" s="108"/>
      <c r="I62" s="108"/>
      <c r="J62" s="108"/>
      <c r="K62" s="108"/>
      <c r="L62" s="108"/>
      <c r="M62" s="108"/>
      <c r="N62" s="108"/>
      <c r="O62" s="108"/>
      <c r="Q62" s="110"/>
    </row>
    <row r="63" spans="1:17" s="109" customFormat="1" ht="15.95" customHeight="1">
      <c r="A63" s="108"/>
      <c r="B63" s="108"/>
      <c r="C63" s="108"/>
      <c r="D63" s="108"/>
      <c r="E63" s="108"/>
      <c r="F63" s="108"/>
      <c r="G63" s="108"/>
      <c r="H63" s="108"/>
      <c r="I63" s="108"/>
      <c r="J63" s="108"/>
      <c r="K63" s="108"/>
      <c r="L63" s="108"/>
      <c r="M63" s="108"/>
      <c r="N63" s="108"/>
      <c r="O63" s="108"/>
      <c r="Q63" s="110"/>
    </row>
    <row r="64" spans="1:17" s="109" customFormat="1" ht="15.95" customHeight="1">
      <c r="A64" s="108"/>
      <c r="B64" s="108"/>
      <c r="C64" s="108"/>
      <c r="D64" s="108"/>
      <c r="E64" s="108"/>
      <c r="F64" s="108"/>
      <c r="G64" s="108"/>
      <c r="H64" s="108"/>
      <c r="I64" s="108"/>
      <c r="J64" s="108"/>
      <c r="K64" s="108"/>
      <c r="L64" s="108"/>
      <c r="M64" s="108"/>
      <c r="N64" s="108"/>
      <c r="O64" s="108"/>
      <c r="Q64" s="110"/>
    </row>
    <row r="65" spans="1:17" s="109" customFormat="1" ht="15.95" customHeight="1">
      <c r="A65" s="108"/>
      <c r="B65" s="108"/>
      <c r="C65" s="108"/>
      <c r="D65" s="108"/>
      <c r="E65" s="108"/>
      <c r="F65" s="108"/>
      <c r="G65" s="108"/>
      <c r="H65" s="108"/>
      <c r="I65" s="108"/>
      <c r="J65" s="108"/>
      <c r="K65" s="108"/>
      <c r="L65" s="108"/>
      <c r="M65" s="108"/>
      <c r="N65" s="108"/>
      <c r="O65" s="108"/>
      <c r="Q65" s="110"/>
    </row>
    <row r="66" spans="1:17" s="109" customFormat="1" ht="15.95" customHeight="1">
      <c r="A66" s="108"/>
      <c r="B66" s="108"/>
      <c r="C66" s="108"/>
      <c r="D66" s="108"/>
      <c r="E66" s="108"/>
      <c r="F66" s="108"/>
      <c r="G66" s="108"/>
      <c r="H66" s="108"/>
      <c r="I66" s="108"/>
      <c r="J66" s="108"/>
      <c r="K66" s="108"/>
      <c r="L66" s="108"/>
      <c r="M66" s="108"/>
      <c r="N66" s="108"/>
      <c r="O66" s="108"/>
      <c r="Q66" s="110"/>
    </row>
    <row r="67" spans="1:17" s="109" customFormat="1" ht="15.95" customHeight="1">
      <c r="A67" s="108"/>
      <c r="B67" s="108"/>
      <c r="C67" s="108"/>
      <c r="D67" s="108"/>
      <c r="E67" s="108"/>
      <c r="F67" s="108"/>
      <c r="G67" s="108"/>
      <c r="H67" s="108"/>
      <c r="I67" s="108"/>
      <c r="J67" s="108"/>
      <c r="K67" s="108"/>
      <c r="L67" s="108"/>
      <c r="M67" s="108"/>
      <c r="N67" s="108"/>
      <c r="O67" s="108"/>
      <c r="Q67" s="110"/>
    </row>
    <row r="68" spans="1:17" s="109" customFormat="1" ht="15.95" customHeight="1">
      <c r="A68" s="108"/>
      <c r="B68" s="108"/>
      <c r="C68" s="108"/>
      <c r="D68" s="108"/>
      <c r="E68" s="108"/>
      <c r="F68" s="108"/>
      <c r="G68" s="108"/>
      <c r="H68" s="108"/>
      <c r="I68" s="108"/>
      <c r="J68" s="108"/>
      <c r="K68" s="108"/>
      <c r="L68" s="108"/>
      <c r="M68" s="108"/>
      <c r="N68" s="108"/>
      <c r="O68" s="108"/>
      <c r="Q68" s="110"/>
    </row>
    <row r="69" spans="1:17" s="109" customFormat="1" ht="15.95" customHeight="1">
      <c r="A69" s="108"/>
      <c r="B69" s="108"/>
      <c r="C69" s="108"/>
      <c r="D69" s="108"/>
      <c r="E69" s="108"/>
      <c r="F69" s="108"/>
      <c r="G69" s="108"/>
      <c r="H69" s="108"/>
      <c r="I69" s="108"/>
      <c r="J69" s="108"/>
      <c r="K69" s="108"/>
      <c r="L69" s="108"/>
      <c r="M69" s="108"/>
      <c r="N69" s="108"/>
      <c r="O69" s="108"/>
      <c r="Q69" s="110"/>
    </row>
    <row r="70" spans="1:17" s="109" customFormat="1" ht="15.95" customHeight="1">
      <c r="A70" s="108"/>
      <c r="B70" s="108"/>
      <c r="C70" s="108"/>
      <c r="D70" s="108"/>
      <c r="E70" s="108"/>
      <c r="F70" s="108"/>
      <c r="G70" s="108"/>
      <c r="H70" s="108"/>
      <c r="I70" s="108"/>
      <c r="J70" s="108"/>
      <c r="K70" s="108"/>
      <c r="L70" s="108"/>
      <c r="M70" s="108"/>
      <c r="N70" s="108"/>
      <c r="O70" s="108"/>
      <c r="Q70" s="110"/>
    </row>
    <row r="71" spans="1:17" s="109" customFormat="1" ht="15.95" customHeight="1">
      <c r="A71" s="108"/>
      <c r="B71" s="108"/>
      <c r="C71" s="108"/>
      <c r="D71" s="108"/>
      <c r="E71" s="108"/>
      <c r="F71" s="108"/>
      <c r="G71" s="108"/>
      <c r="H71" s="108"/>
      <c r="I71" s="108"/>
      <c r="J71" s="108"/>
      <c r="K71" s="108"/>
      <c r="L71" s="108"/>
      <c r="M71" s="108"/>
      <c r="N71" s="108"/>
      <c r="O71" s="108"/>
      <c r="Q71" s="110"/>
    </row>
    <row r="72" spans="1:17" s="109" customFormat="1" ht="15.95" customHeight="1">
      <c r="A72" s="108"/>
      <c r="B72" s="108"/>
      <c r="C72" s="108"/>
      <c r="D72" s="108"/>
      <c r="E72" s="108"/>
      <c r="F72" s="108"/>
      <c r="G72" s="108"/>
      <c r="H72" s="108"/>
      <c r="I72" s="108"/>
      <c r="J72" s="108"/>
      <c r="K72" s="108"/>
      <c r="L72" s="108"/>
      <c r="M72" s="108"/>
      <c r="N72" s="108"/>
      <c r="O72" s="108"/>
      <c r="Q72" s="110"/>
    </row>
    <row r="73" spans="1:17" s="109" customFormat="1" ht="15.95" customHeight="1">
      <c r="A73" s="108"/>
      <c r="B73" s="108"/>
      <c r="C73" s="108"/>
      <c r="D73" s="108"/>
      <c r="E73" s="108"/>
      <c r="F73" s="108"/>
      <c r="G73" s="108"/>
      <c r="H73" s="108"/>
      <c r="I73" s="108"/>
      <c r="J73" s="108"/>
      <c r="K73" s="108"/>
      <c r="L73" s="108"/>
      <c r="M73" s="108"/>
      <c r="N73" s="108"/>
      <c r="O73" s="108"/>
      <c r="Q73" s="110"/>
    </row>
    <row r="74" spans="1:17" s="109" customFormat="1" ht="15.95" customHeight="1">
      <c r="A74" s="108"/>
      <c r="B74" s="108"/>
      <c r="C74" s="108"/>
      <c r="D74" s="108"/>
      <c r="E74" s="108"/>
      <c r="F74" s="108"/>
      <c r="G74" s="108"/>
      <c r="H74" s="108"/>
      <c r="I74" s="108"/>
      <c r="J74" s="108"/>
      <c r="K74" s="108"/>
      <c r="L74" s="108"/>
      <c r="M74" s="108"/>
      <c r="N74" s="108"/>
      <c r="O74" s="108"/>
      <c r="Q74" s="110"/>
    </row>
    <row r="75" spans="1:17" s="109" customFormat="1" ht="15.95" customHeight="1">
      <c r="A75" s="108"/>
      <c r="B75" s="108"/>
      <c r="C75" s="108"/>
      <c r="D75" s="108"/>
      <c r="E75" s="108"/>
      <c r="F75" s="108"/>
      <c r="G75" s="108"/>
      <c r="H75" s="108"/>
      <c r="I75" s="108"/>
      <c r="J75" s="108"/>
      <c r="K75" s="108"/>
      <c r="L75" s="108"/>
      <c r="M75" s="108"/>
      <c r="N75" s="108"/>
      <c r="O75" s="108"/>
      <c r="Q75" s="110"/>
    </row>
    <row r="76" spans="1:17" s="109" customFormat="1" ht="15.95" customHeight="1">
      <c r="A76" s="108"/>
      <c r="B76" s="108"/>
      <c r="C76" s="108"/>
      <c r="D76" s="108"/>
      <c r="E76" s="108"/>
      <c r="F76" s="108"/>
      <c r="G76" s="108"/>
      <c r="H76" s="108"/>
      <c r="I76" s="108"/>
      <c r="J76" s="108"/>
      <c r="K76" s="108"/>
      <c r="L76" s="108"/>
      <c r="M76" s="108"/>
      <c r="N76" s="108"/>
      <c r="O76" s="108"/>
      <c r="Q76" s="110"/>
    </row>
    <row r="77" spans="1:17" s="109" customFormat="1" ht="15.95" customHeight="1">
      <c r="A77" s="108"/>
      <c r="B77" s="108"/>
      <c r="C77" s="108"/>
      <c r="D77" s="108"/>
      <c r="E77" s="108"/>
      <c r="F77" s="108"/>
      <c r="G77" s="108"/>
      <c r="H77" s="108"/>
      <c r="I77" s="108"/>
      <c r="J77" s="108"/>
      <c r="K77" s="108"/>
      <c r="L77" s="108"/>
      <c r="M77" s="108"/>
      <c r="N77" s="108"/>
      <c r="O77" s="108"/>
      <c r="Q77" s="110"/>
    </row>
    <row r="78" spans="1:17" s="109" customFormat="1" ht="15.95" customHeight="1">
      <c r="A78" s="108"/>
      <c r="B78" s="108"/>
      <c r="C78" s="108"/>
      <c r="D78" s="108"/>
      <c r="E78" s="108"/>
      <c r="F78" s="108"/>
      <c r="G78" s="108"/>
      <c r="H78" s="108"/>
      <c r="I78" s="108"/>
      <c r="J78" s="108"/>
      <c r="K78" s="108"/>
      <c r="L78" s="108"/>
      <c r="M78" s="108"/>
      <c r="N78" s="108"/>
      <c r="O78" s="108"/>
      <c r="Q78" s="110"/>
    </row>
    <row r="79" spans="1:17" s="109" customFormat="1" ht="15.95" customHeight="1">
      <c r="A79" s="108"/>
      <c r="B79" s="108"/>
      <c r="C79" s="108"/>
      <c r="D79" s="108"/>
      <c r="E79" s="108"/>
      <c r="F79" s="108"/>
      <c r="G79" s="108"/>
      <c r="H79" s="108"/>
      <c r="I79" s="108"/>
      <c r="J79" s="108"/>
      <c r="K79" s="108"/>
      <c r="L79" s="108"/>
      <c r="M79" s="108"/>
      <c r="N79" s="108"/>
      <c r="O79" s="108"/>
      <c r="Q79" s="110"/>
    </row>
    <row r="80" spans="1:17" s="109" customFormat="1" ht="15.95" customHeight="1">
      <c r="A80" s="108"/>
      <c r="B80" s="108"/>
      <c r="C80" s="108"/>
      <c r="D80" s="108"/>
      <c r="E80" s="108"/>
      <c r="F80" s="108"/>
      <c r="G80" s="108"/>
      <c r="H80" s="108"/>
      <c r="I80" s="108"/>
      <c r="J80" s="108"/>
      <c r="K80" s="108"/>
      <c r="L80" s="108"/>
      <c r="M80" s="108"/>
      <c r="N80" s="108"/>
      <c r="O80" s="108"/>
      <c r="Q80" s="110"/>
    </row>
    <row r="81" spans="1:17" s="109" customFormat="1" ht="15.95" customHeight="1">
      <c r="A81" s="108"/>
      <c r="B81" s="108"/>
      <c r="C81" s="108"/>
      <c r="D81" s="108"/>
      <c r="E81" s="108"/>
      <c r="F81" s="108"/>
      <c r="G81" s="108"/>
      <c r="H81" s="108"/>
      <c r="I81" s="108"/>
      <c r="J81" s="108"/>
      <c r="K81" s="108"/>
      <c r="L81" s="108"/>
      <c r="M81" s="108"/>
      <c r="N81" s="108"/>
      <c r="O81" s="108"/>
      <c r="Q81" s="110"/>
    </row>
    <row r="82" spans="1:17" s="109" customFormat="1" ht="15.95" customHeight="1">
      <c r="A82" s="108"/>
      <c r="B82" s="108"/>
      <c r="C82" s="108"/>
      <c r="D82" s="108"/>
      <c r="E82" s="108"/>
      <c r="F82" s="108"/>
      <c r="G82" s="108"/>
      <c r="H82" s="108"/>
      <c r="I82" s="108"/>
      <c r="J82" s="108"/>
      <c r="K82" s="108"/>
      <c r="L82" s="108"/>
      <c r="M82" s="108"/>
      <c r="N82" s="108"/>
      <c r="O82" s="108"/>
      <c r="Q82" s="110"/>
    </row>
    <row r="83" spans="1:17" s="109" customFormat="1" ht="15.95" customHeight="1">
      <c r="A83" s="108"/>
      <c r="B83" s="108"/>
      <c r="C83" s="108"/>
      <c r="D83" s="108"/>
      <c r="E83" s="108"/>
      <c r="F83" s="108"/>
      <c r="G83" s="108"/>
      <c r="H83" s="108"/>
      <c r="I83" s="108"/>
      <c r="J83" s="108"/>
      <c r="K83" s="108"/>
      <c r="L83" s="108"/>
      <c r="M83" s="108"/>
      <c r="N83" s="108"/>
      <c r="O83" s="108"/>
      <c r="Q83" s="110"/>
    </row>
    <row r="84" spans="1:17" s="109" customFormat="1" ht="15.95" customHeight="1">
      <c r="A84" s="108"/>
      <c r="B84" s="108"/>
      <c r="C84" s="108"/>
      <c r="D84" s="108"/>
      <c r="E84" s="108"/>
      <c r="F84" s="108"/>
      <c r="G84" s="108"/>
      <c r="H84" s="108"/>
      <c r="I84" s="108"/>
      <c r="J84" s="108"/>
      <c r="K84" s="108"/>
      <c r="L84" s="108"/>
      <c r="M84" s="108"/>
      <c r="N84" s="108"/>
      <c r="O84" s="108"/>
      <c r="Q84" s="110"/>
    </row>
    <row r="85" spans="1:17" s="109" customFormat="1" ht="15.95" customHeight="1">
      <c r="A85" s="108"/>
      <c r="B85" s="108"/>
      <c r="C85" s="108"/>
      <c r="D85" s="108"/>
      <c r="E85" s="108"/>
      <c r="F85" s="108"/>
      <c r="G85" s="108"/>
      <c r="H85" s="108"/>
      <c r="I85" s="108"/>
      <c r="J85" s="108"/>
      <c r="K85" s="108"/>
      <c r="L85" s="108"/>
      <c r="M85" s="108"/>
      <c r="N85" s="108"/>
      <c r="O85" s="108"/>
      <c r="Q85" s="110"/>
    </row>
    <row r="86" spans="1:17" s="109" customFormat="1" ht="15.95" customHeight="1">
      <c r="A86" s="108"/>
      <c r="B86" s="108"/>
      <c r="C86" s="108"/>
      <c r="D86" s="108"/>
      <c r="E86" s="108"/>
      <c r="F86" s="108"/>
      <c r="G86" s="108"/>
      <c r="H86" s="108"/>
      <c r="I86" s="108"/>
      <c r="J86" s="108"/>
      <c r="K86" s="108"/>
      <c r="L86" s="108"/>
      <c r="M86" s="108"/>
      <c r="N86" s="108"/>
      <c r="O86" s="108"/>
      <c r="Q86" s="110"/>
    </row>
    <row r="87" spans="1:17" s="109" customFormat="1" ht="15.95" customHeight="1">
      <c r="A87" s="108"/>
      <c r="B87" s="108"/>
      <c r="C87" s="108"/>
      <c r="D87" s="108"/>
      <c r="E87" s="108"/>
      <c r="F87" s="108"/>
      <c r="G87" s="108"/>
      <c r="H87" s="108"/>
      <c r="I87" s="108"/>
      <c r="J87" s="108"/>
      <c r="K87" s="108"/>
      <c r="L87" s="108"/>
      <c r="M87" s="108"/>
      <c r="N87" s="108"/>
      <c r="O87" s="108"/>
      <c r="Q87" s="110"/>
    </row>
    <row r="88" spans="1:17" s="109" customFormat="1" ht="15.95" customHeight="1">
      <c r="A88" s="108"/>
      <c r="B88" s="108"/>
      <c r="C88" s="108"/>
      <c r="D88" s="108"/>
      <c r="E88" s="108"/>
      <c r="F88" s="108"/>
      <c r="G88" s="108"/>
      <c r="H88" s="108"/>
      <c r="I88" s="108"/>
      <c r="J88" s="108"/>
      <c r="K88" s="108"/>
      <c r="L88" s="108"/>
      <c r="M88" s="108"/>
      <c r="N88" s="108"/>
      <c r="O88" s="108"/>
      <c r="Q88" s="110"/>
    </row>
    <row r="89" spans="1:17" s="109" customFormat="1" ht="15.95" customHeight="1">
      <c r="A89" s="108"/>
      <c r="B89" s="108"/>
      <c r="C89" s="108"/>
      <c r="D89" s="108"/>
      <c r="E89" s="108"/>
      <c r="F89" s="108"/>
      <c r="G89" s="108"/>
      <c r="H89" s="108"/>
      <c r="I89" s="108"/>
      <c r="J89" s="108"/>
      <c r="K89" s="108"/>
      <c r="L89" s="108"/>
      <c r="M89" s="108"/>
      <c r="N89" s="108"/>
      <c r="O89" s="108"/>
      <c r="Q89" s="110"/>
    </row>
    <row r="90" spans="1:17" s="109" customFormat="1" ht="15.95" customHeight="1">
      <c r="A90" s="108"/>
      <c r="B90" s="108"/>
      <c r="C90" s="108"/>
      <c r="D90" s="108"/>
      <c r="E90" s="108"/>
      <c r="F90" s="108"/>
      <c r="G90" s="108"/>
      <c r="H90" s="108"/>
      <c r="I90" s="108"/>
      <c r="J90" s="108"/>
      <c r="K90" s="108"/>
      <c r="L90" s="108"/>
      <c r="M90" s="108"/>
      <c r="N90" s="108"/>
      <c r="O90" s="108"/>
      <c r="Q90" s="110"/>
    </row>
    <row r="91" spans="1:17" s="109" customFormat="1" ht="15.95" customHeight="1">
      <c r="A91" s="108"/>
      <c r="B91" s="108"/>
      <c r="C91" s="108"/>
      <c r="D91" s="108"/>
      <c r="E91" s="108"/>
      <c r="F91" s="108"/>
      <c r="G91" s="108"/>
      <c r="H91" s="108"/>
      <c r="I91" s="108"/>
      <c r="J91" s="108"/>
      <c r="K91" s="108"/>
      <c r="L91" s="108"/>
      <c r="M91" s="108"/>
      <c r="N91" s="108"/>
      <c r="O91" s="108"/>
      <c r="Q91" s="110"/>
    </row>
    <row r="92" spans="1:17" s="109" customFormat="1" ht="15.95" customHeight="1">
      <c r="A92" s="108"/>
      <c r="B92" s="108"/>
      <c r="C92" s="108"/>
      <c r="D92" s="108"/>
      <c r="E92" s="108"/>
      <c r="F92" s="108"/>
      <c r="G92" s="108"/>
      <c r="H92" s="108"/>
      <c r="I92" s="108"/>
      <c r="J92" s="108"/>
      <c r="K92" s="108"/>
      <c r="L92" s="108"/>
      <c r="M92" s="108"/>
      <c r="N92" s="108"/>
      <c r="O92" s="108"/>
      <c r="Q92" s="110"/>
    </row>
    <row r="93" spans="1:17" s="109" customFormat="1" ht="15.95" customHeight="1">
      <c r="A93" s="108"/>
      <c r="B93" s="108"/>
      <c r="C93" s="108"/>
      <c r="D93" s="108"/>
      <c r="E93" s="108"/>
      <c r="F93" s="108"/>
      <c r="G93" s="108"/>
      <c r="H93" s="108"/>
      <c r="I93" s="108"/>
      <c r="J93" s="108"/>
      <c r="K93" s="108"/>
      <c r="L93" s="108"/>
      <c r="M93" s="108"/>
      <c r="N93" s="108"/>
      <c r="O93" s="108"/>
      <c r="Q93" s="110"/>
    </row>
    <row r="94" spans="1:17" s="109" customFormat="1" ht="15.95" customHeight="1">
      <c r="A94" s="108"/>
      <c r="B94" s="108"/>
      <c r="C94" s="108"/>
      <c r="D94" s="108"/>
      <c r="E94" s="108"/>
      <c r="F94" s="108"/>
      <c r="G94" s="108"/>
      <c r="H94" s="108"/>
      <c r="I94" s="108"/>
      <c r="J94" s="108"/>
      <c r="K94" s="108"/>
      <c r="L94" s="108"/>
      <c r="M94" s="108"/>
      <c r="N94" s="108"/>
      <c r="O94" s="108"/>
      <c r="Q94" s="110"/>
    </row>
    <row r="95" spans="1:17" s="109" customFormat="1" ht="15.95" customHeight="1">
      <c r="A95" s="108"/>
      <c r="B95" s="108"/>
      <c r="C95" s="108"/>
      <c r="D95" s="108"/>
      <c r="E95" s="108"/>
      <c r="F95" s="108"/>
      <c r="G95" s="108"/>
      <c r="H95" s="108"/>
      <c r="I95" s="108"/>
      <c r="J95" s="108"/>
      <c r="K95" s="108"/>
      <c r="L95" s="108"/>
      <c r="M95" s="108"/>
      <c r="N95" s="108"/>
      <c r="O95" s="108"/>
      <c r="Q95" s="110"/>
    </row>
    <row r="96" spans="1:17" s="109" customFormat="1" ht="15.95" customHeight="1">
      <c r="A96" s="108"/>
      <c r="B96" s="108"/>
      <c r="C96" s="108"/>
      <c r="D96" s="108"/>
      <c r="E96" s="108"/>
      <c r="F96" s="108"/>
      <c r="G96" s="108"/>
      <c r="H96" s="108"/>
      <c r="I96" s="108"/>
      <c r="J96" s="108"/>
      <c r="K96" s="108"/>
      <c r="L96" s="108"/>
      <c r="M96" s="108"/>
      <c r="N96" s="108"/>
      <c r="O96" s="108"/>
      <c r="Q96" s="110"/>
    </row>
    <row r="97" spans="1:17" s="109" customFormat="1" ht="15.95" customHeight="1">
      <c r="A97" s="108"/>
      <c r="B97" s="108"/>
      <c r="C97" s="108"/>
      <c r="D97" s="108"/>
      <c r="E97" s="108"/>
      <c r="F97" s="108"/>
      <c r="G97" s="108"/>
      <c r="H97" s="108"/>
      <c r="I97" s="108"/>
      <c r="J97" s="108"/>
      <c r="K97" s="108"/>
      <c r="L97" s="108"/>
      <c r="M97" s="108"/>
      <c r="N97" s="108"/>
      <c r="O97" s="108"/>
      <c r="Q97" s="110"/>
    </row>
    <row r="98" spans="1:17" s="109" customFormat="1" ht="15.95" customHeight="1">
      <c r="A98" s="108"/>
      <c r="B98" s="108"/>
      <c r="C98" s="108"/>
      <c r="D98" s="108"/>
      <c r="E98" s="108"/>
      <c r="F98" s="108"/>
      <c r="G98" s="108"/>
      <c r="H98" s="108"/>
      <c r="I98" s="108"/>
      <c r="J98" s="108"/>
      <c r="K98" s="108"/>
      <c r="L98" s="108"/>
      <c r="M98" s="108"/>
      <c r="N98" s="108"/>
      <c r="O98" s="108"/>
      <c r="Q98" s="110"/>
    </row>
    <row r="99" spans="1:17" s="109" customFormat="1" ht="15.95" customHeight="1">
      <c r="A99" s="108"/>
      <c r="B99" s="108"/>
      <c r="C99" s="108"/>
      <c r="D99" s="108"/>
      <c r="E99" s="108"/>
      <c r="F99" s="108"/>
      <c r="G99" s="108"/>
      <c r="H99" s="108"/>
      <c r="I99" s="108"/>
      <c r="J99" s="108"/>
      <c r="K99" s="108"/>
      <c r="L99" s="108"/>
      <c r="M99" s="108"/>
      <c r="N99" s="108"/>
      <c r="O99" s="108"/>
      <c r="Q99" s="110"/>
    </row>
    <row r="100" spans="1:17" s="109" customFormat="1" ht="15.95" customHeight="1">
      <c r="A100" s="108"/>
      <c r="B100" s="108"/>
      <c r="C100" s="108"/>
      <c r="D100" s="108"/>
      <c r="E100" s="108"/>
      <c r="F100" s="108"/>
      <c r="G100" s="108"/>
      <c r="H100" s="108"/>
      <c r="I100" s="108"/>
      <c r="J100" s="108"/>
      <c r="K100" s="108"/>
      <c r="L100" s="108"/>
      <c r="M100" s="108"/>
      <c r="N100" s="108"/>
      <c r="O100" s="108"/>
      <c r="Q100" s="110"/>
    </row>
    <row r="101" spans="1:17" s="109" customFormat="1" ht="15.95" customHeight="1">
      <c r="A101" s="108"/>
      <c r="B101" s="108"/>
      <c r="C101" s="108"/>
      <c r="D101" s="108"/>
      <c r="E101" s="108"/>
      <c r="F101" s="108"/>
      <c r="G101" s="108"/>
      <c r="H101" s="108"/>
      <c r="I101" s="108"/>
      <c r="J101" s="108"/>
      <c r="K101" s="108"/>
      <c r="L101" s="108"/>
      <c r="M101" s="108"/>
      <c r="N101" s="108"/>
      <c r="O101" s="108"/>
      <c r="Q101" s="110"/>
    </row>
    <row r="102" spans="1:17" s="109" customFormat="1" ht="15.95" customHeight="1">
      <c r="A102" s="108"/>
      <c r="B102" s="108"/>
      <c r="C102" s="108"/>
      <c r="D102" s="108"/>
      <c r="E102" s="108"/>
      <c r="F102" s="108"/>
      <c r="G102" s="108"/>
      <c r="H102" s="108"/>
      <c r="I102" s="108"/>
      <c r="J102" s="108"/>
      <c r="K102" s="108"/>
      <c r="L102" s="108"/>
      <c r="M102" s="108"/>
      <c r="N102" s="108"/>
      <c r="O102" s="108"/>
      <c r="Q102" s="110"/>
    </row>
    <row r="103" spans="1:17" s="109" customFormat="1" ht="15.95" customHeight="1">
      <c r="A103" s="108"/>
      <c r="B103" s="108"/>
      <c r="C103" s="108"/>
      <c r="D103" s="108"/>
      <c r="E103" s="108"/>
      <c r="F103" s="108"/>
      <c r="G103" s="108"/>
      <c r="H103" s="108"/>
      <c r="I103" s="108"/>
      <c r="J103" s="108"/>
      <c r="K103" s="108"/>
      <c r="L103" s="108"/>
      <c r="M103" s="108"/>
      <c r="N103" s="108"/>
      <c r="O103" s="108"/>
      <c r="Q103" s="110"/>
    </row>
    <row r="104" spans="1:17" s="109" customFormat="1" ht="15.95" customHeight="1">
      <c r="A104" s="108"/>
      <c r="B104" s="108"/>
      <c r="C104" s="108"/>
      <c r="D104" s="108"/>
      <c r="E104" s="108"/>
      <c r="F104" s="108"/>
      <c r="G104" s="108"/>
      <c r="H104" s="108"/>
      <c r="I104" s="108"/>
      <c r="J104" s="108"/>
      <c r="K104" s="108"/>
      <c r="L104" s="108"/>
      <c r="M104" s="108"/>
      <c r="N104" s="108"/>
      <c r="O104" s="108"/>
      <c r="Q104" s="110"/>
    </row>
    <row r="105" spans="1:17" s="109" customFormat="1" ht="15.95" customHeight="1">
      <c r="A105" s="108"/>
      <c r="B105" s="108"/>
      <c r="C105" s="108"/>
      <c r="D105" s="108"/>
      <c r="E105" s="108"/>
      <c r="F105" s="108"/>
      <c r="G105" s="108"/>
      <c r="H105" s="108"/>
      <c r="I105" s="108"/>
      <c r="J105" s="108"/>
      <c r="K105" s="108"/>
      <c r="L105" s="108"/>
      <c r="M105" s="108"/>
      <c r="N105" s="108"/>
      <c r="O105" s="108"/>
      <c r="Q105" s="110"/>
    </row>
    <row r="106" spans="1:17" s="109" customFormat="1" ht="15.95" customHeight="1">
      <c r="A106" s="108"/>
      <c r="B106" s="108"/>
      <c r="C106" s="108"/>
      <c r="D106" s="108"/>
      <c r="E106" s="108"/>
      <c r="F106" s="108"/>
      <c r="G106" s="108"/>
      <c r="H106" s="108"/>
      <c r="I106" s="108"/>
      <c r="J106" s="108"/>
      <c r="K106" s="108"/>
      <c r="L106" s="108"/>
      <c r="M106" s="108"/>
      <c r="N106" s="108"/>
      <c r="O106" s="108"/>
      <c r="Q106" s="110"/>
    </row>
    <row r="107" spans="1:17" s="109" customFormat="1" ht="15.95" customHeight="1">
      <c r="A107" s="108"/>
      <c r="B107" s="108"/>
      <c r="C107" s="108"/>
      <c r="D107" s="108"/>
      <c r="E107" s="108"/>
      <c r="F107" s="108"/>
      <c r="G107" s="108"/>
      <c r="H107" s="108"/>
      <c r="I107" s="108"/>
      <c r="J107" s="108"/>
      <c r="K107" s="108"/>
      <c r="L107" s="108"/>
      <c r="M107" s="108"/>
      <c r="N107" s="108"/>
      <c r="O107" s="108"/>
      <c r="Q107" s="110"/>
    </row>
    <row r="108" spans="1:17" s="109" customFormat="1" ht="15.95" customHeight="1">
      <c r="A108" s="108"/>
      <c r="B108" s="108"/>
      <c r="C108" s="108"/>
      <c r="D108" s="108"/>
      <c r="E108" s="108"/>
      <c r="F108" s="108"/>
      <c r="G108" s="108"/>
      <c r="H108" s="108"/>
      <c r="I108" s="108"/>
      <c r="J108" s="108"/>
      <c r="K108" s="108"/>
      <c r="L108" s="108"/>
      <c r="M108" s="108"/>
      <c r="N108" s="108"/>
      <c r="O108" s="108"/>
      <c r="Q108" s="110"/>
    </row>
    <row r="109" spans="1:17" s="109" customFormat="1" ht="15.95" customHeight="1">
      <c r="A109" s="108"/>
      <c r="B109" s="108"/>
      <c r="C109" s="108"/>
      <c r="D109" s="108"/>
      <c r="E109" s="108"/>
      <c r="F109" s="108"/>
      <c r="G109" s="108"/>
      <c r="H109" s="108"/>
      <c r="I109" s="108"/>
      <c r="J109" s="108"/>
      <c r="K109" s="108"/>
      <c r="L109" s="108"/>
      <c r="M109" s="108"/>
      <c r="N109" s="108"/>
      <c r="O109" s="108"/>
      <c r="Q109" s="110"/>
    </row>
    <row r="110" spans="1:17" s="109" customFormat="1" ht="15.95" customHeight="1">
      <c r="A110" s="108"/>
      <c r="B110" s="108"/>
      <c r="C110" s="108"/>
      <c r="D110" s="108"/>
      <c r="E110" s="108"/>
      <c r="F110" s="108"/>
      <c r="G110" s="108"/>
      <c r="H110" s="108"/>
      <c r="I110" s="108"/>
      <c r="J110" s="108"/>
      <c r="K110" s="108"/>
      <c r="L110" s="108"/>
      <c r="M110" s="108"/>
      <c r="N110" s="108"/>
      <c r="O110" s="108"/>
      <c r="Q110" s="110"/>
    </row>
    <row r="111" spans="1:17" s="109" customFormat="1" ht="15.95" customHeight="1">
      <c r="A111" s="108"/>
      <c r="B111" s="108"/>
      <c r="C111" s="108"/>
      <c r="D111" s="108"/>
      <c r="E111" s="108"/>
      <c r="F111" s="108"/>
      <c r="G111" s="108"/>
      <c r="H111" s="108"/>
      <c r="I111" s="108"/>
      <c r="J111" s="108"/>
      <c r="K111" s="108"/>
      <c r="L111" s="108"/>
      <c r="M111" s="108"/>
      <c r="N111" s="108"/>
      <c r="O111" s="108"/>
      <c r="Q111" s="110"/>
    </row>
    <row r="112" spans="1:17" s="109" customFormat="1" ht="15.95" customHeight="1">
      <c r="A112" s="108"/>
      <c r="B112" s="108"/>
      <c r="C112" s="108"/>
      <c r="D112" s="108"/>
      <c r="E112" s="108"/>
      <c r="F112" s="108"/>
      <c r="G112" s="108"/>
      <c r="H112" s="108"/>
      <c r="I112" s="108"/>
      <c r="J112" s="108"/>
      <c r="K112" s="108"/>
      <c r="L112" s="108"/>
      <c r="M112" s="108"/>
      <c r="N112" s="108"/>
      <c r="O112" s="108"/>
      <c r="Q112" s="110"/>
    </row>
    <row r="113" spans="1:17" s="109" customFormat="1" ht="15.95" customHeight="1">
      <c r="A113" s="108"/>
      <c r="B113" s="108"/>
      <c r="C113" s="108"/>
      <c r="D113" s="108"/>
      <c r="E113" s="108"/>
      <c r="F113" s="108"/>
      <c r="G113" s="108"/>
      <c r="H113" s="108"/>
      <c r="I113" s="108"/>
      <c r="J113" s="108"/>
      <c r="K113" s="108"/>
      <c r="L113" s="108"/>
      <c r="M113" s="108"/>
      <c r="N113" s="108"/>
      <c r="O113" s="108"/>
      <c r="Q113" s="110"/>
    </row>
    <row r="114" spans="1:17" s="109" customFormat="1" ht="15.95" customHeight="1">
      <c r="A114" s="108"/>
      <c r="B114" s="108"/>
      <c r="C114" s="108"/>
      <c r="D114" s="108"/>
      <c r="E114" s="108"/>
      <c r="F114" s="108"/>
      <c r="G114" s="108"/>
      <c r="H114" s="108"/>
      <c r="I114" s="108"/>
      <c r="J114" s="108"/>
      <c r="K114" s="108"/>
      <c r="L114" s="108"/>
      <c r="M114" s="108"/>
      <c r="N114" s="108"/>
      <c r="O114" s="108"/>
      <c r="Q114" s="110"/>
    </row>
    <row r="115" spans="1:17" s="109" customFormat="1" ht="15.95" customHeight="1">
      <c r="A115" s="108"/>
      <c r="B115" s="108"/>
      <c r="C115" s="108"/>
      <c r="D115" s="108"/>
      <c r="E115" s="108"/>
      <c r="F115" s="108"/>
      <c r="G115" s="108"/>
      <c r="H115" s="108"/>
      <c r="I115" s="108"/>
      <c r="J115" s="108"/>
      <c r="K115" s="108"/>
      <c r="L115" s="108"/>
      <c r="M115" s="108"/>
      <c r="N115" s="108"/>
      <c r="O115" s="108"/>
      <c r="Q115" s="110"/>
    </row>
    <row r="116" spans="1:17" s="109" customFormat="1" ht="15.95" customHeight="1">
      <c r="A116" s="108"/>
      <c r="B116" s="108"/>
      <c r="C116" s="108"/>
      <c r="D116" s="108"/>
      <c r="E116" s="108"/>
      <c r="F116" s="108"/>
      <c r="G116" s="108"/>
      <c r="H116" s="108"/>
      <c r="I116" s="108"/>
      <c r="J116" s="108"/>
      <c r="K116" s="108"/>
      <c r="L116" s="108"/>
      <c r="M116" s="108"/>
      <c r="N116" s="108"/>
      <c r="O116" s="108"/>
      <c r="Q116" s="110"/>
    </row>
    <row r="117" spans="1:17" s="109" customFormat="1" ht="15.95" customHeight="1">
      <c r="A117" s="108"/>
      <c r="B117" s="108"/>
      <c r="C117" s="108"/>
      <c r="D117" s="108"/>
      <c r="E117" s="108"/>
      <c r="F117" s="108"/>
      <c r="G117" s="108"/>
      <c r="H117" s="108"/>
      <c r="I117" s="108"/>
      <c r="J117" s="108"/>
      <c r="K117" s="108"/>
      <c r="L117" s="108"/>
      <c r="M117" s="108"/>
      <c r="N117" s="108"/>
      <c r="O117" s="108"/>
      <c r="Q117" s="110"/>
    </row>
    <row r="118" spans="1:17" s="109" customFormat="1" ht="15.95" customHeight="1">
      <c r="A118" s="108"/>
      <c r="B118" s="108"/>
      <c r="C118" s="108"/>
      <c r="D118" s="108"/>
      <c r="E118" s="108"/>
      <c r="F118" s="108"/>
      <c r="G118" s="108"/>
      <c r="H118" s="108"/>
      <c r="I118" s="108"/>
      <c r="J118" s="108"/>
      <c r="K118" s="108"/>
      <c r="L118" s="108"/>
      <c r="M118" s="108"/>
      <c r="N118" s="108"/>
      <c r="O118" s="108"/>
      <c r="Q118" s="110"/>
    </row>
    <row r="119" spans="1:17" s="109" customFormat="1" ht="15.95" customHeight="1">
      <c r="A119" s="108"/>
      <c r="B119" s="108"/>
      <c r="C119" s="108"/>
      <c r="D119" s="108"/>
      <c r="E119" s="108"/>
      <c r="F119" s="108"/>
      <c r="G119" s="108"/>
      <c r="H119" s="108"/>
      <c r="I119" s="108"/>
      <c r="J119" s="108"/>
      <c r="K119" s="108"/>
      <c r="L119" s="108"/>
      <c r="M119" s="108"/>
      <c r="N119" s="108"/>
      <c r="O119" s="108"/>
      <c r="Q119" s="110"/>
    </row>
    <row r="120" spans="1:17" ht="15.95" customHeight="1">
      <c r="B120" s="108"/>
      <c r="C120" s="108"/>
      <c r="D120" s="108"/>
      <c r="E120" s="108"/>
      <c r="F120" s="108"/>
    </row>
  </sheetData>
  <phoneticPr fontId="4" type="noConversion"/>
  <pageMargins left="0.74803149606299213" right="0.74803149606299213" top="0.78740157480314965" bottom="0.6" header="0.51181102362204722" footer="0.51181102362204722"/>
  <pageSetup paperSize="9" scale="73" orientation="landscape"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0"/>
  </sheetPr>
  <dimension ref="A1:U61"/>
  <sheetViews>
    <sheetView view="pageBreakPreview" zoomScale="85" zoomScaleNormal="100" zoomScaleSheetLayoutView="85" workbookViewId="0">
      <selection activeCell="B4" sqref="B4:E4"/>
    </sheetView>
  </sheetViews>
  <sheetFormatPr defaultColWidth="8.88671875" defaultRowHeight="15.95" customHeight="1"/>
  <cols>
    <col min="1" max="1" width="2.77734375" style="17" customWidth="1"/>
    <col min="2" max="6" width="11.77734375" style="17" customWidth="1"/>
    <col min="7" max="7" width="11.77734375" style="37" customWidth="1"/>
    <col min="8" max="8" width="11.77734375" style="27" customWidth="1"/>
    <col min="9" max="10" width="11.77734375" style="17" customWidth="1"/>
    <col min="11" max="11" width="11.77734375" style="41" customWidth="1"/>
    <col min="12" max="12" width="11.77734375" style="17" customWidth="1"/>
    <col min="13" max="13" width="11.77734375" style="1" customWidth="1"/>
    <col min="14" max="15" width="11.77734375" style="12" customWidth="1"/>
    <col min="16" max="16" width="9" style="12" bestFit="1" customWidth="1"/>
    <col min="17" max="18" width="7.77734375" style="12" customWidth="1"/>
    <col min="19" max="19" width="8.88671875" style="1"/>
    <col min="20" max="20" width="3.33203125" style="1" customWidth="1"/>
    <col min="21" max="23" width="11.88671875" style="1" customWidth="1"/>
    <col min="24" max="16384" width="8.88671875" style="1"/>
  </cols>
  <sheetData>
    <row r="1" spans="1:21" s="6" customFormat="1" ht="30" customHeight="1">
      <c r="B1" s="620" t="s">
        <v>688</v>
      </c>
      <c r="C1" s="620"/>
      <c r="D1" s="620"/>
      <c r="E1" s="409"/>
      <c r="F1" s="409"/>
      <c r="G1" s="409"/>
      <c r="O1" s="11"/>
      <c r="P1" s="11"/>
      <c r="Q1" s="11"/>
      <c r="R1" s="11"/>
      <c r="S1" s="11"/>
    </row>
    <row r="2" spans="1:21" ht="9.9499999999999993" customHeight="1">
      <c r="H2" s="6"/>
      <c r="I2" s="6"/>
      <c r="J2" s="6"/>
      <c r="K2" s="6"/>
      <c r="L2" s="6"/>
      <c r="M2" s="6"/>
    </row>
    <row r="3" spans="1:21" s="6" customFormat="1" ht="22.5" customHeight="1">
      <c r="A3" s="29"/>
      <c r="B3" s="43" t="s">
        <v>677</v>
      </c>
      <c r="C3" s="29"/>
      <c r="D3" s="29"/>
      <c r="E3" s="29"/>
      <c r="F3" s="29"/>
      <c r="G3" s="42"/>
      <c r="H3" s="30"/>
      <c r="I3" s="29"/>
      <c r="J3" s="29"/>
      <c r="K3" s="29"/>
      <c r="L3" s="29"/>
    </row>
    <row r="4" spans="1:21" ht="33.75" customHeight="1">
      <c r="B4" s="648" t="s">
        <v>665</v>
      </c>
      <c r="C4" s="649"/>
      <c r="D4" s="649"/>
      <c r="E4" s="650"/>
      <c r="F4" s="394" t="s">
        <v>664</v>
      </c>
      <c r="G4" s="394" t="s">
        <v>23</v>
      </c>
      <c r="H4" s="18"/>
      <c r="I4" s="6"/>
      <c r="J4" s="6"/>
      <c r="K4" s="6"/>
      <c r="L4" s="6"/>
      <c r="M4" s="6"/>
      <c r="N4" s="6"/>
      <c r="O4" s="1"/>
      <c r="S4" s="12"/>
      <c r="T4" s="12"/>
    </row>
    <row r="5" spans="1:21" ht="39.950000000000003" customHeight="1">
      <c r="B5" s="645" t="s">
        <v>676</v>
      </c>
      <c r="C5" s="646"/>
      <c r="D5" s="646"/>
      <c r="E5" s="647"/>
      <c r="F5" s="410" t="s">
        <v>666</v>
      </c>
      <c r="G5" s="411">
        <f>IF(F5="제출",배점기준!E23,0)</f>
        <v>10</v>
      </c>
      <c r="H5" s="18"/>
      <c r="I5" s="6"/>
      <c r="J5" s="6"/>
      <c r="K5" s="6"/>
      <c r="L5" s="6"/>
      <c r="M5" s="6"/>
      <c r="N5" s="6"/>
      <c r="O5" s="1"/>
      <c r="S5" s="12"/>
      <c r="T5" s="12"/>
    </row>
    <row r="6" spans="1:21" ht="30" customHeight="1"/>
    <row r="7" spans="1:21" s="6" customFormat="1" ht="22.5" customHeight="1">
      <c r="A7" s="29"/>
      <c r="B7" s="43" t="s">
        <v>678</v>
      </c>
      <c r="C7" s="29"/>
      <c r="D7" s="29"/>
      <c r="E7" s="29"/>
      <c r="F7" s="29"/>
      <c r="G7" s="42"/>
      <c r="H7" s="30"/>
      <c r="I7" s="29"/>
      <c r="J7" s="29"/>
      <c r="K7" s="29"/>
      <c r="L7" s="29"/>
    </row>
    <row r="8" spans="1:21" s="29" customFormat="1" ht="20.100000000000001" customHeight="1">
      <c r="B8" s="43" t="s">
        <v>679</v>
      </c>
      <c r="C8" s="43"/>
    </row>
    <row r="9" spans="1:21" s="18" customFormat="1" ht="20.100000000000001" customHeight="1">
      <c r="B9" s="643" t="s">
        <v>22</v>
      </c>
      <c r="C9" s="643" t="s">
        <v>40</v>
      </c>
      <c r="D9" s="643" t="s">
        <v>28</v>
      </c>
      <c r="E9" s="648" t="s">
        <v>41</v>
      </c>
      <c r="F9" s="649"/>
      <c r="G9" s="650"/>
      <c r="H9" s="643" t="s">
        <v>37</v>
      </c>
      <c r="I9" s="643" t="s">
        <v>28</v>
      </c>
      <c r="J9" s="648" t="s">
        <v>33</v>
      </c>
      <c r="K9" s="650"/>
      <c r="L9" s="643" t="s">
        <v>37</v>
      </c>
      <c r="M9" s="643" t="s">
        <v>28</v>
      </c>
      <c r="N9" s="643" t="s">
        <v>34</v>
      </c>
      <c r="O9" s="643" t="s">
        <v>23</v>
      </c>
    </row>
    <row r="10" spans="1:21" s="18" customFormat="1" ht="20.100000000000001" customHeight="1">
      <c r="B10" s="644"/>
      <c r="C10" s="644"/>
      <c r="D10" s="644"/>
      <c r="E10" s="393" t="s">
        <v>36</v>
      </c>
      <c r="F10" s="393" t="s">
        <v>38</v>
      </c>
      <c r="G10" s="393" t="s">
        <v>39</v>
      </c>
      <c r="H10" s="644"/>
      <c r="I10" s="644"/>
      <c r="J10" s="393" t="s">
        <v>36</v>
      </c>
      <c r="K10" s="393" t="s">
        <v>38</v>
      </c>
      <c r="L10" s="644"/>
      <c r="M10" s="644"/>
      <c r="N10" s="644"/>
      <c r="O10" s="644"/>
    </row>
    <row r="11" spans="1:21" s="18" customFormat="1" ht="27" customHeight="1">
      <c r="B11" s="395" t="str">
        <f>참여업체!C6</f>
        <v>주관사</v>
      </c>
      <c r="C11" s="160">
        <f>'개발(주관사)'!J4</f>
        <v>0.66666666666666663</v>
      </c>
      <c r="D11" s="651">
        <f>C11*N11+C12*N12+C13*N13+C14*N14+C15*N15</f>
        <v>1.734</v>
      </c>
      <c r="E11" s="160">
        <f>'개발(주관사)'!J11</f>
        <v>0</v>
      </c>
      <c r="F11" s="160">
        <f>'개발(주관사)'!J9</f>
        <v>0.5</v>
      </c>
      <c r="G11" s="160">
        <f>'개발(주관사)'!J7</f>
        <v>1</v>
      </c>
      <c r="H11" s="161">
        <f>(E11+F11*배점기준!$F$27+G11*배점기준!$G$27)</f>
        <v>1</v>
      </c>
      <c r="I11" s="651">
        <f>H11*N11+H12*N12+H13*N13+H14*N14+H15*N15</f>
        <v>3.3550000000000004</v>
      </c>
      <c r="J11" s="170">
        <f>'개발(주관사)'!J15</f>
        <v>0</v>
      </c>
      <c r="K11" s="170">
        <f>'개발(주관사)'!J13</f>
        <v>0</v>
      </c>
      <c r="L11" s="171">
        <f>(J11*배점기준!$E$28+K11*배점기준!$F$28)*배점기준!$G$25</f>
        <v>0</v>
      </c>
      <c r="M11" s="654">
        <f>L11*N11+L12*N12+L13*N13+L14*N14+L15*N15</f>
        <v>0</v>
      </c>
      <c r="N11" s="231">
        <f>참여업체!C7</f>
        <v>0.35</v>
      </c>
      <c r="O11" s="657">
        <f>ROUND(IF((D11+I11+M11)&gt;=배점기준!$C$24,배점기준!$C$24,(D11+I11+M11)),4)</f>
        <v>2</v>
      </c>
    </row>
    <row r="12" spans="1:21" s="18" customFormat="1" ht="27" customHeight="1">
      <c r="B12" s="395" t="str">
        <f>참여업체!D6</f>
        <v>부관사1</v>
      </c>
      <c r="C12" s="160">
        <f>'개발(부관사1)'!J9</f>
        <v>3.333333333333333</v>
      </c>
      <c r="D12" s="652"/>
      <c r="E12" s="160">
        <f>'개발(부관사1)'!J22</f>
        <v>0</v>
      </c>
      <c r="F12" s="160">
        <f>'개발(부관사1)'!J20</f>
        <v>0</v>
      </c>
      <c r="G12" s="160">
        <f>'개발(부관사1)'!J18</f>
        <v>8</v>
      </c>
      <c r="H12" s="161">
        <f>(E12+F12*배점기준!$F$27+G12*배점기준!$G$27)</f>
        <v>4.8</v>
      </c>
      <c r="I12" s="652"/>
      <c r="J12" s="170">
        <f>'개발(부관사1)'!J26</f>
        <v>0</v>
      </c>
      <c r="K12" s="170">
        <f>'개발(부관사1)'!J24</f>
        <v>0</v>
      </c>
      <c r="L12" s="171">
        <f>(J12*배점기준!$E$28+K12*배점기준!$F$28)*배점기준!$G$25</f>
        <v>0</v>
      </c>
      <c r="M12" s="655"/>
      <c r="N12" s="231">
        <f>참여업체!D7</f>
        <v>0.25</v>
      </c>
      <c r="O12" s="658"/>
    </row>
    <row r="13" spans="1:21" s="18" customFormat="1" ht="27" customHeight="1">
      <c r="B13" s="395" t="str">
        <f>참여업체!E6</f>
        <v>부관사2</v>
      </c>
      <c r="C13" s="160">
        <f>'개발(부관사2)'!J4</f>
        <v>0</v>
      </c>
      <c r="D13" s="652"/>
      <c r="E13" s="160">
        <f>'개발(부관사2)'!J27</f>
        <v>0</v>
      </c>
      <c r="F13" s="160">
        <f>'개발(부관사2)'!J25</f>
        <v>0</v>
      </c>
      <c r="G13" s="160">
        <f>'개발(부관사2)'!J23</f>
        <v>14.833333333333334</v>
      </c>
      <c r="H13" s="161">
        <f>(E13+F13*배점기준!$F$27+G13*배점기준!$G$27)</f>
        <v>8.9</v>
      </c>
      <c r="I13" s="652"/>
      <c r="J13" s="170">
        <f>'개발(부관사2)'!J31</f>
        <v>0</v>
      </c>
      <c r="K13" s="170">
        <f>'개발(부관사2)'!J29</f>
        <v>0</v>
      </c>
      <c r="L13" s="171">
        <f>(J13*배점기준!$E$28+K13*배점기준!$F$28)*배점기준!$G$25</f>
        <v>0</v>
      </c>
      <c r="M13" s="655"/>
      <c r="N13" s="231">
        <f>참여업체!E7</f>
        <v>0.14000000000000001</v>
      </c>
      <c r="O13" s="658"/>
    </row>
    <row r="14" spans="1:21" s="18" customFormat="1" ht="27" customHeight="1">
      <c r="B14" s="395" t="str">
        <f>참여업체!F6</f>
        <v>부관사3</v>
      </c>
      <c r="C14" s="160">
        <f>'개발(부관사3)'!J8</f>
        <v>4.0666666666666664</v>
      </c>
      <c r="D14" s="652"/>
      <c r="E14" s="160">
        <f>'개발(부관사3)'!J14</f>
        <v>0</v>
      </c>
      <c r="F14" s="160">
        <f>'개발(부관사3)'!J12</f>
        <v>0</v>
      </c>
      <c r="G14" s="160">
        <f>'개발(부관사3)'!J10</f>
        <v>0</v>
      </c>
      <c r="H14" s="161">
        <f>(E14+F14*배점기준!$F$27+G14*배점기준!$G$27)</f>
        <v>0</v>
      </c>
      <c r="I14" s="652"/>
      <c r="J14" s="170">
        <f>'개발(부관사3)'!J18</f>
        <v>0</v>
      </c>
      <c r="K14" s="170">
        <f>'개발(부관사3)'!J16</f>
        <v>0</v>
      </c>
      <c r="L14" s="171">
        <f>(J14*배점기준!$E$28+K14*배점기준!$F$28)*배점기준!$G$25</f>
        <v>0</v>
      </c>
      <c r="M14" s="655"/>
      <c r="N14" s="231">
        <f>참여업체!F7</f>
        <v>0.13</v>
      </c>
      <c r="O14" s="658"/>
    </row>
    <row r="15" spans="1:21" s="18" customFormat="1" ht="27" customHeight="1">
      <c r="B15" s="395" t="str">
        <f>참여업체!G6</f>
        <v>부관사4</v>
      </c>
      <c r="C15" s="160">
        <f>'개발(부관사4)'!J5</f>
        <v>1.0666666666666667</v>
      </c>
      <c r="D15" s="653"/>
      <c r="E15" s="160">
        <f>'개발(부관사4)'!J20</f>
        <v>0</v>
      </c>
      <c r="F15" s="160">
        <f>'개발(부관사4)'!J18</f>
        <v>3.5</v>
      </c>
      <c r="G15" s="160">
        <f>'개발(부관사4)'!J11</f>
        <v>2.5</v>
      </c>
      <c r="H15" s="161">
        <f>(E15+F15*배점기준!$F$27+G15*배점기준!$G$27)</f>
        <v>4.3000000000000007</v>
      </c>
      <c r="I15" s="653"/>
      <c r="J15" s="170">
        <f>'개발(부관사4)'!J24</f>
        <v>0</v>
      </c>
      <c r="K15" s="170">
        <f>'개발(부관사4)'!J22</f>
        <v>0</v>
      </c>
      <c r="L15" s="171">
        <f>(J15*배점기준!$E$28+K15*배점기준!$F$28)*배점기준!$G$25</f>
        <v>0</v>
      </c>
      <c r="M15" s="656"/>
      <c r="N15" s="231">
        <f>참여업체!G7</f>
        <v>0.13</v>
      </c>
      <c r="O15" s="659"/>
    </row>
    <row r="16" spans="1:21" s="18" customFormat="1" ht="22.5" customHeight="1">
      <c r="U16" s="207"/>
    </row>
    <row r="17" spans="2:21" s="17" customFormat="1" ht="19.5" customHeight="1">
      <c r="B17" s="43" t="s">
        <v>680</v>
      </c>
      <c r="C17" s="43"/>
      <c r="D17" s="29"/>
      <c r="E17" s="29"/>
      <c r="F17" s="29"/>
      <c r="G17" s="55"/>
      <c r="H17" s="29"/>
      <c r="I17" s="29"/>
      <c r="J17" s="29"/>
      <c r="K17" s="56"/>
      <c r="L17" s="56"/>
      <c r="U17" s="208"/>
    </row>
    <row r="18" spans="2:21" s="17" customFormat="1" ht="20.100000000000001" customHeight="1">
      <c r="B18" s="629" t="s">
        <v>22</v>
      </c>
      <c r="C18" s="629" t="s">
        <v>101</v>
      </c>
      <c r="D18" s="629" t="s">
        <v>42</v>
      </c>
      <c r="E18" s="629"/>
      <c r="F18" s="629" t="s">
        <v>29</v>
      </c>
      <c r="G18" s="660" t="s">
        <v>79</v>
      </c>
      <c r="H18" s="629" t="s">
        <v>34</v>
      </c>
      <c r="I18" s="629" t="s">
        <v>31</v>
      </c>
      <c r="J18" s="629" t="s">
        <v>23</v>
      </c>
      <c r="K18" s="56"/>
      <c r="L18" s="56"/>
      <c r="U18" s="208"/>
    </row>
    <row r="19" spans="2:21" s="17" customFormat="1" ht="20.100000000000001" customHeight="1">
      <c r="B19" s="629"/>
      <c r="C19" s="629"/>
      <c r="D19" s="393" t="s">
        <v>44</v>
      </c>
      <c r="E19" s="393" t="s">
        <v>45</v>
      </c>
      <c r="F19" s="629"/>
      <c r="G19" s="660"/>
      <c r="H19" s="629"/>
      <c r="I19" s="629"/>
      <c r="J19" s="629"/>
      <c r="K19" s="56"/>
      <c r="L19" s="56"/>
      <c r="U19" s="208"/>
    </row>
    <row r="20" spans="2:21" s="17" customFormat="1" ht="21" customHeight="1">
      <c r="B20" s="661" t="str">
        <f>B11</f>
        <v>주관사</v>
      </c>
      <c r="C20" s="59">
        <v>2020</v>
      </c>
      <c r="D20" s="159">
        <v>5860</v>
      </c>
      <c r="E20" s="159">
        <v>187138</v>
      </c>
      <c r="F20" s="116">
        <f t="shared" ref="F20:F34" si="0">IF(D20=0,"0",D20/E20)</f>
        <v>3.1313789823552672E-2</v>
      </c>
      <c r="G20" s="662">
        <f>(F20+F21+F22)/3</f>
        <v>3.2175930687150543E-2</v>
      </c>
      <c r="H20" s="663">
        <f>N11</f>
        <v>0.35</v>
      </c>
      <c r="I20" s="662">
        <f>G20*H20+G23*H23+G26*H26+G29*H29+G32*H32</f>
        <v>3.446722741466933E-2</v>
      </c>
      <c r="J20" s="641">
        <f>IF(I20&gt;=배점기준!$E$29,배점기준!$E$30,IF(I20&gt;=배점기준!$F$29,배점기준!$F$30,IF(I20&gt;=배점기준!$G$29,배점기준!$G$30,IF(I20&gt;=배점기준!$H$29,배점기준!$H$30,IF(I20&lt;배점기준!$I$29,배점기준!$I$30)))))</f>
        <v>8</v>
      </c>
      <c r="K20" s="56"/>
      <c r="L20" s="56"/>
      <c r="U20" s="208"/>
    </row>
    <row r="21" spans="2:21" s="17" customFormat="1" ht="21" customHeight="1">
      <c r="B21" s="661"/>
      <c r="C21" s="59">
        <v>2021</v>
      </c>
      <c r="D21" s="159">
        <v>5934</v>
      </c>
      <c r="E21" s="159">
        <v>199226</v>
      </c>
      <c r="F21" s="116">
        <f t="shared" si="0"/>
        <v>2.9785268990995151E-2</v>
      </c>
      <c r="G21" s="662"/>
      <c r="H21" s="663"/>
      <c r="I21" s="662"/>
      <c r="J21" s="641"/>
      <c r="K21" s="56"/>
      <c r="L21" s="56"/>
      <c r="U21" s="208"/>
    </row>
    <row r="22" spans="2:21" s="17" customFormat="1" ht="21" customHeight="1">
      <c r="B22" s="661"/>
      <c r="C22" s="59">
        <v>2022</v>
      </c>
      <c r="D22" s="159">
        <v>8007</v>
      </c>
      <c r="E22" s="159">
        <v>226003</v>
      </c>
      <c r="F22" s="116">
        <f t="shared" si="0"/>
        <v>3.54287332469038E-2</v>
      </c>
      <c r="G22" s="662"/>
      <c r="H22" s="663"/>
      <c r="I22" s="662"/>
      <c r="J22" s="641"/>
      <c r="K22" s="56"/>
      <c r="L22" s="56"/>
      <c r="U22" s="208"/>
    </row>
    <row r="23" spans="2:21" s="17" customFormat="1" ht="21" customHeight="1">
      <c r="B23" s="661" t="str">
        <f>B12</f>
        <v>부관사1</v>
      </c>
      <c r="C23" s="59">
        <v>2020</v>
      </c>
      <c r="D23" s="309">
        <v>4566</v>
      </c>
      <c r="E23" s="309">
        <v>152773</v>
      </c>
      <c r="F23" s="116">
        <f t="shared" si="0"/>
        <v>2.9887480117560039E-2</v>
      </c>
      <c r="G23" s="662">
        <f>(F23+F24+F25)/3</f>
        <v>3.9269204979642418E-2</v>
      </c>
      <c r="H23" s="663">
        <f>N12</f>
        <v>0.25</v>
      </c>
      <c r="I23" s="662"/>
      <c r="J23" s="641"/>
      <c r="K23" s="56"/>
      <c r="L23" s="56"/>
      <c r="U23" s="208"/>
    </row>
    <row r="24" spans="2:21" s="17" customFormat="1" ht="21" customHeight="1">
      <c r="B24" s="661"/>
      <c r="C24" s="59">
        <v>2021</v>
      </c>
      <c r="D24" s="309">
        <v>6187</v>
      </c>
      <c r="E24" s="309">
        <v>198096</v>
      </c>
      <c r="F24" s="116">
        <f t="shared" si="0"/>
        <v>3.123233179872385E-2</v>
      </c>
      <c r="G24" s="662"/>
      <c r="H24" s="663"/>
      <c r="I24" s="662"/>
      <c r="J24" s="641"/>
      <c r="K24" s="56"/>
      <c r="L24" s="56"/>
      <c r="U24" s="208"/>
    </row>
    <row r="25" spans="2:21" s="17" customFormat="1" ht="21" customHeight="1">
      <c r="B25" s="661"/>
      <c r="C25" s="59">
        <v>2022</v>
      </c>
      <c r="D25" s="309">
        <v>11774</v>
      </c>
      <c r="E25" s="309">
        <v>207699</v>
      </c>
      <c r="F25" s="116">
        <f t="shared" si="0"/>
        <v>5.6687803022643347E-2</v>
      </c>
      <c r="G25" s="662"/>
      <c r="H25" s="663"/>
      <c r="I25" s="662"/>
      <c r="J25" s="641"/>
      <c r="K25" s="56"/>
      <c r="L25" s="56"/>
      <c r="U25" s="208"/>
    </row>
    <row r="26" spans="2:21" s="17" customFormat="1" ht="21" customHeight="1">
      <c r="B26" s="661" t="str">
        <f>B13</f>
        <v>부관사2</v>
      </c>
      <c r="C26" s="59">
        <v>2020</v>
      </c>
      <c r="D26" s="159">
        <v>666</v>
      </c>
      <c r="E26" s="159">
        <v>24925</v>
      </c>
      <c r="F26" s="116">
        <f t="shared" si="0"/>
        <v>2.6720160481444332E-2</v>
      </c>
      <c r="G26" s="662">
        <f>(F26+F27+F28)/3</f>
        <v>2.8204834629008486E-2</v>
      </c>
      <c r="H26" s="663">
        <f>N13</f>
        <v>0.14000000000000001</v>
      </c>
      <c r="I26" s="662"/>
      <c r="J26" s="641"/>
      <c r="K26" s="56"/>
      <c r="L26" s="56"/>
      <c r="U26" s="208"/>
    </row>
    <row r="27" spans="2:21" s="17" customFormat="1" ht="21" customHeight="1">
      <c r="B27" s="661"/>
      <c r="C27" s="59">
        <v>2021</v>
      </c>
      <c r="D27" s="159">
        <v>932</v>
      </c>
      <c r="E27" s="159">
        <v>35398</v>
      </c>
      <c r="F27" s="116">
        <f t="shared" si="0"/>
        <v>2.6329171139612407E-2</v>
      </c>
      <c r="G27" s="662"/>
      <c r="H27" s="663"/>
      <c r="I27" s="662"/>
      <c r="J27" s="641"/>
      <c r="K27" s="56"/>
      <c r="L27" s="56"/>
      <c r="U27" s="208"/>
    </row>
    <row r="28" spans="2:21" s="17" customFormat="1" ht="21" customHeight="1">
      <c r="B28" s="661"/>
      <c r="C28" s="59">
        <v>2022</v>
      </c>
      <c r="D28" s="159">
        <v>1399</v>
      </c>
      <c r="E28" s="159">
        <v>44321</v>
      </c>
      <c r="F28" s="116">
        <f t="shared" si="0"/>
        <v>3.1565172265968729E-2</v>
      </c>
      <c r="G28" s="662"/>
      <c r="H28" s="663"/>
      <c r="I28" s="662"/>
      <c r="J28" s="641"/>
      <c r="K28" s="56"/>
      <c r="L28" s="56"/>
      <c r="U28" s="208"/>
    </row>
    <row r="29" spans="2:21" s="17" customFormat="1" ht="21" customHeight="1">
      <c r="B29" s="661" t="str">
        <f>B14</f>
        <v>부관사3</v>
      </c>
      <c r="C29" s="59">
        <v>2020</v>
      </c>
      <c r="D29" s="249">
        <v>2291</v>
      </c>
      <c r="E29" s="249">
        <v>57427</v>
      </c>
      <c r="F29" s="116">
        <f t="shared" si="0"/>
        <v>3.9894126456196562E-2</v>
      </c>
      <c r="G29" s="662">
        <f>(F29+F30+F31)/3</f>
        <v>3.6724301491516315E-2</v>
      </c>
      <c r="H29" s="663">
        <f>N14</f>
        <v>0.13</v>
      </c>
      <c r="I29" s="662"/>
      <c r="J29" s="641"/>
      <c r="K29" s="56"/>
      <c r="L29" s="56"/>
      <c r="U29" s="208"/>
    </row>
    <row r="30" spans="2:21" s="17" customFormat="1" ht="21" customHeight="1">
      <c r="B30" s="661"/>
      <c r="C30" s="59">
        <v>2021</v>
      </c>
      <c r="D30" s="249">
        <v>2467</v>
      </c>
      <c r="E30" s="249">
        <v>66085</v>
      </c>
      <c r="F30" s="116">
        <f t="shared" si="0"/>
        <v>3.7330710448664602E-2</v>
      </c>
      <c r="G30" s="662"/>
      <c r="H30" s="663"/>
      <c r="I30" s="662"/>
      <c r="J30" s="641"/>
      <c r="K30" s="56"/>
      <c r="L30" s="56"/>
      <c r="U30" s="208"/>
    </row>
    <row r="31" spans="2:21" s="17" customFormat="1" ht="21" customHeight="1">
      <c r="B31" s="661"/>
      <c r="C31" s="59">
        <v>2022</v>
      </c>
      <c r="D31" s="249">
        <v>2520</v>
      </c>
      <c r="E31" s="249">
        <v>76484</v>
      </c>
      <c r="F31" s="116">
        <f t="shared" si="0"/>
        <v>3.2948067569687781E-2</v>
      </c>
      <c r="G31" s="662"/>
      <c r="H31" s="663"/>
      <c r="I31" s="662"/>
      <c r="J31" s="641"/>
      <c r="K31" s="56"/>
      <c r="L31" s="56"/>
      <c r="U31" s="208"/>
    </row>
    <row r="32" spans="2:21" s="17" customFormat="1" ht="21" customHeight="1">
      <c r="B32" s="661" t="str">
        <f>B15</f>
        <v>부관사4</v>
      </c>
      <c r="C32" s="59">
        <v>2020</v>
      </c>
      <c r="D32" s="159">
        <v>3195</v>
      </c>
      <c r="E32" s="159">
        <v>70048</v>
      </c>
      <c r="F32" s="116">
        <f t="shared" si="0"/>
        <v>4.561158063042485E-2</v>
      </c>
      <c r="G32" s="662">
        <f>(F32+F33+F34)/3</f>
        <v>3.5888572209982518E-2</v>
      </c>
      <c r="H32" s="663">
        <f>N15</f>
        <v>0.13</v>
      </c>
      <c r="I32" s="662"/>
      <c r="J32" s="641"/>
      <c r="K32" s="56"/>
      <c r="L32" s="56"/>
      <c r="U32" s="208"/>
    </row>
    <row r="33" spans="2:21" s="17" customFormat="1" ht="21" customHeight="1">
      <c r="B33" s="661"/>
      <c r="C33" s="59">
        <v>2021</v>
      </c>
      <c r="D33" s="159">
        <v>2301</v>
      </c>
      <c r="E33" s="159">
        <v>73010</v>
      </c>
      <c r="F33" s="116">
        <f t="shared" si="0"/>
        <v>3.1516230653335163E-2</v>
      </c>
      <c r="G33" s="662"/>
      <c r="H33" s="663"/>
      <c r="I33" s="662"/>
      <c r="J33" s="641"/>
      <c r="K33" s="56"/>
      <c r="L33" s="56"/>
      <c r="U33" s="208"/>
    </row>
    <row r="34" spans="2:21" s="17" customFormat="1" ht="21" customHeight="1">
      <c r="B34" s="661"/>
      <c r="C34" s="59">
        <v>2022</v>
      </c>
      <c r="D34" s="159">
        <v>2230</v>
      </c>
      <c r="E34" s="159">
        <v>73024</v>
      </c>
      <c r="F34" s="116">
        <f t="shared" si="0"/>
        <v>3.0537905346187555E-2</v>
      </c>
      <c r="G34" s="662"/>
      <c r="H34" s="663"/>
      <c r="I34" s="662"/>
      <c r="J34" s="641"/>
      <c r="K34" s="56"/>
      <c r="L34" s="56"/>
      <c r="U34" s="208"/>
    </row>
    <row r="35" spans="2:21" s="17" customFormat="1" ht="22.5" customHeight="1">
      <c r="J35" s="57"/>
      <c r="K35" s="56"/>
      <c r="L35" s="56"/>
      <c r="U35" s="208"/>
    </row>
    <row r="36" spans="2:21" s="17" customFormat="1" ht="20.100000000000001" customHeight="1">
      <c r="B36" s="43" t="s">
        <v>681</v>
      </c>
      <c r="C36" s="43"/>
      <c r="D36" s="29"/>
      <c r="E36" s="29"/>
      <c r="F36" s="29"/>
      <c r="G36" s="29"/>
      <c r="H36" s="29"/>
      <c r="I36" s="29"/>
      <c r="J36" s="29"/>
      <c r="K36" s="29"/>
      <c r="L36" s="29"/>
      <c r="U36" s="208"/>
    </row>
    <row r="37" spans="2:21" s="17" customFormat="1" ht="22.5" customHeight="1">
      <c r="B37" s="629" t="s">
        <v>22</v>
      </c>
      <c r="C37" s="666" t="s">
        <v>40</v>
      </c>
      <c r="D37" s="666"/>
      <c r="E37" s="629" t="s">
        <v>41</v>
      </c>
      <c r="F37" s="629"/>
      <c r="G37" s="629" t="s">
        <v>33</v>
      </c>
      <c r="H37" s="629"/>
      <c r="I37" s="629" t="s">
        <v>34</v>
      </c>
      <c r="J37" s="629" t="s">
        <v>23</v>
      </c>
      <c r="S37" s="208"/>
    </row>
    <row r="38" spans="2:21" s="17" customFormat="1" ht="22.5" customHeight="1">
      <c r="B38" s="629"/>
      <c r="C38" s="393" t="s">
        <v>28</v>
      </c>
      <c r="D38" s="393" t="s">
        <v>37</v>
      </c>
      <c r="E38" s="396" t="s">
        <v>28</v>
      </c>
      <c r="F38" s="393" t="s">
        <v>37</v>
      </c>
      <c r="G38" s="393" t="s">
        <v>28</v>
      </c>
      <c r="H38" s="393" t="s">
        <v>37</v>
      </c>
      <c r="I38" s="629"/>
      <c r="J38" s="629"/>
      <c r="S38" s="208"/>
    </row>
    <row r="39" spans="2:21" s="17" customFormat="1" ht="26.25" customHeight="1">
      <c r="B39" s="395" t="str">
        <f>B20</f>
        <v>주관사</v>
      </c>
      <c r="C39" s="173">
        <f>'활용(주관사)'!J18</f>
        <v>11.099999999999998</v>
      </c>
      <c r="D39" s="664">
        <f>C39*I39+C40*I40+C41*I41+C42*I42+C43*I43</f>
        <v>8.3869999999999987</v>
      </c>
      <c r="E39" s="174">
        <f>'활용(주관사)'!J20</f>
        <v>0</v>
      </c>
      <c r="F39" s="664">
        <f>E39*I39+E40*I40+E41*I41+E42*I42+E43*I43</f>
        <v>0</v>
      </c>
      <c r="G39" s="174">
        <f>'활용(주관사)'!J22</f>
        <v>0</v>
      </c>
      <c r="H39" s="665">
        <f>G39*I39+G40*I40+G41*I41+G42*I42+G43*I43</f>
        <v>0</v>
      </c>
      <c r="I39" s="162">
        <f>H20</f>
        <v>0.35</v>
      </c>
      <c r="J39" s="641">
        <f>ROUND(IF((D39+F39+H39)&gt;=배점기준!$C$31,배점기준!$C$31,(D39+F39+H39)),4)</f>
        <v>3</v>
      </c>
      <c r="S39" s="208"/>
    </row>
    <row r="40" spans="2:21" s="17" customFormat="1" ht="26.25" customHeight="1">
      <c r="B40" s="395" t="str">
        <f>B23</f>
        <v>부관사1</v>
      </c>
      <c r="C40" s="173">
        <f>'활용(부관사1)'!J16</f>
        <v>8.1999999999999993</v>
      </c>
      <c r="D40" s="664"/>
      <c r="E40" s="174">
        <f>'활용(부관사1)'!J18</f>
        <v>0</v>
      </c>
      <c r="F40" s="664"/>
      <c r="G40" s="174">
        <f>'활용(부관사1)'!J20</f>
        <v>0</v>
      </c>
      <c r="H40" s="665"/>
      <c r="I40" s="162">
        <f>H23</f>
        <v>0.25</v>
      </c>
      <c r="J40" s="641"/>
      <c r="S40" s="208"/>
    </row>
    <row r="41" spans="2:21" s="17" customFormat="1" ht="26.25" customHeight="1">
      <c r="B41" s="395" t="str">
        <f>B26</f>
        <v>부관사2</v>
      </c>
      <c r="C41" s="173">
        <f>'활용(부관사2)'!J12</f>
        <v>5.9999999999999991</v>
      </c>
      <c r="D41" s="664"/>
      <c r="E41" s="174">
        <f>'활용(부관사2)'!J14</f>
        <v>0</v>
      </c>
      <c r="F41" s="664"/>
      <c r="G41" s="174">
        <f>'활용(부관사2)'!J16</f>
        <v>0</v>
      </c>
      <c r="H41" s="665"/>
      <c r="I41" s="162">
        <f>H26</f>
        <v>0.14000000000000001</v>
      </c>
      <c r="J41" s="641"/>
      <c r="S41" s="208"/>
    </row>
    <row r="42" spans="2:21" s="17" customFormat="1" ht="26.25" customHeight="1">
      <c r="B42" s="395" t="str">
        <f>B29</f>
        <v>부관사3</v>
      </c>
      <c r="C42" s="173">
        <f>'활용(부관사3)'!J14</f>
        <v>6.6999999999999993</v>
      </c>
      <c r="D42" s="664"/>
      <c r="E42" s="174">
        <f>'활용(부관사3)'!J16</f>
        <v>0</v>
      </c>
      <c r="F42" s="664"/>
      <c r="G42" s="174">
        <f>'활용(부관사3)'!J18</f>
        <v>0</v>
      </c>
      <c r="H42" s="665"/>
      <c r="I42" s="162">
        <f>H29</f>
        <v>0.13</v>
      </c>
      <c r="J42" s="641"/>
      <c r="S42" s="208"/>
    </row>
    <row r="43" spans="2:21" s="17" customFormat="1" ht="26.25" customHeight="1">
      <c r="B43" s="395" t="str">
        <f>B32</f>
        <v>부관사4</v>
      </c>
      <c r="C43" s="173">
        <f>'활용(부관사4)'!J11</f>
        <v>5.6999999999999993</v>
      </c>
      <c r="D43" s="664"/>
      <c r="E43" s="174">
        <f>'활용(부관사4)'!J13</f>
        <v>0</v>
      </c>
      <c r="F43" s="664"/>
      <c r="G43" s="174">
        <f>'활용(부관사4)'!J15</f>
        <v>0</v>
      </c>
      <c r="H43" s="665"/>
      <c r="I43" s="162">
        <f>H32</f>
        <v>0.13</v>
      </c>
      <c r="J43" s="641"/>
      <c r="S43" s="208"/>
    </row>
    <row r="52" spans="2:18" ht="15.95" customHeight="1">
      <c r="B52" s="41"/>
      <c r="D52" s="1"/>
      <c r="E52" s="12"/>
      <c r="F52" s="12"/>
      <c r="G52" s="12"/>
      <c r="H52" s="12"/>
      <c r="I52" s="12"/>
      <c r="J52" s="1"/>
      <c r="K52" s="1"/>
      <c r="L52" s="1"/>
      <c r="N52" s="1"/>
      <c r="O52" s="1"/>
      <c r="P52" s="1"/>
      <c r="Q52" s="1"/>
      <c r="R52" s="1"/>
    </row>
    <row r="53" spans="2:18" ht="15.95" customHeight="1">
      <c r="B53" s="41"/>
      <c r="D53" s="1"/>
      <c r="E53" s="12"/>
      <c r="F53" s="12"/>
      <c r="G53" s="12"/>
      <c r="H53" s="12"/>
      <c r="I53" s="12"/>
      <c r="J53" s="1"/>
      <c r="K53" s="1"/>
      <c r="L53" s="1"/>
      <c r="N53" s="1"/>
      <c r="O53" s="1"/>
      <c r="P53" s="1"/>
      <c r="Q53" s="1"/>
      <c r="R53" s="1"/>
    </row>
    <row r="54" spans="2:18" ht="15.95" customHeight="1">
      <c r="B54" s="41"/>
      <c r="D54" s="1"/>
      <c r="E54" s="12"/>
      <c r="F54" s="12"/>
      <c r="G54" s="12"/>
      <c r="H54" s="12"/>
      <c r="I54" s="12"/>
      <c r="J54" s="1"/>
      <c r="K54" s="1"/>
      <c r="L54" s="1"/>
      <c r="N54" s="1"/>
      <c r="O54" s="1"/>
      <c r="P54" s="1"/>
      <c r="Q54" s="1"/>
      <c r="R54" s="1"/>
    </row>
    <row r="55" spans="2:18" ht="15.95" customHeight="1">
      <c r="B55" s="41"/>
      <c r="D55" s="1"/>
      <c r="E55" s="12"/>
      <c r="F55" s="12"/>
      <c r="G55" s="12"/>
      <c r="H55" s="12"/>
      <c r="I55" s="12"/>
      <c r="J55" s="1"/>
      <c r="K55" s="1"/>
      <c r="L55" s="1"/>
      <c r="N55" s="1"/>
      <c r="O55" s="1"/>
      <c r="P55" s="1"/>
      <c r="Q55" s="1"/>
      <c r="R55" s="1"/>
    </row>
    <row r="56" spans="2:18" ht="15.95" customHeight="1">
      <c r="B56" s="41"/>
      <c r="D56" s="1"/>
      <c r="E56" s="12"/>
      <c r="F56" s="12"/>
      <c r="G56" s="12"/>
      <c r="H56" s="12"/>
      <c r="I56" s="12"/>
      <c r="J56" s="1"/>
      <c r="K56" s="1"/>
      <c r="L56" s="1"/>
      <c r="N56" s="1"/>
      <c r="O56" s="1"/>
      <c r="P56" s="1"/>
      <c r="Q56" s="1"/>
      <c r="R56" s="1"/>
    </row>
    <row r="57" spans="2:18" ht="15.95" customHeight="1">
      <c r="B57" s="41"/>
      <c r="D57" s="1"/>
      <c r="E57" s="12"/>
      <c r="F57" s="12"/>
      <c r="G57" s="12"/>
      <c r="H57" s="12"/>
      <c r="I57" s="12"/>
      <c r="J57" s="1"/>
      <c r="K57" s="1"/>
      <c r="L57" s="1"/>
      <c r="N57" s="1"/>
      <c r="O57" s="1"/>
      <c r="P57" s="1"/>
      <c r="Q57" s="1"/>
      <c r="R57" s="1"/>
    </row>
    <row r="58" spans="2:18" ht="15.95" customHeight="1">
      <c r="B58" s="41"/>
      <c r="D58" s="1"/>
      <c r="E58" s="12"/>
      <c r="F58" s="12"/>
      <c r="G58" s="12"/>
      <c r="H58" s="12"/>
      <c r="I58" s="12"/>
      <c r="J58" s="1"/>
      <c r="K58" s="1"/>
      <c r="L58" s="1"/>
      <c r="N58" s="1"/>
      <c r="O58" s="1"/>
      <c r="P58" s="1"/>
      <c r="Q58" s="1"/>
      <c r="R58" s="1"/>
    </row>
    <row r="59" spans="2:18" ht="15.95" customHeight="1">
      <c r="B59" s="41"/>
      <c r="D59" s="1"/>
      <c r="E59" s="12"/>
      <c r="F59" s="12"/>
      <c r="G59" s="12"/>
      <c r="H59" s="12"/>
      <c r="I59" s="12"/>
      <c r="J59" s="1"/>
      <c r="K59" s="1"/>
      <c r="L59" s="1"/>
      <c r="N59" s="1"/>
      <c r="O59" s="1"/>
      <c r="P59" s="1"/>
      <c r="Q59" s="1"/>
      <c r="R59" s="1"/>
    </row>
    <row r="60" spans="2:18" ht="15.95" customHeight="1">
      <c r="B60" s="41"/>
      <c r="D60" s="1"/>
      <c r="E60" s="12"/>
      <c r="F60" s="12"/>
      <c r="G60" s="12"/>
      <c r="H60" s="12"/>
      <c r="I60" s="12"/>
      <c r="J60" s="1"/>
      <c r="K60" s="1"/>
      <c r="L60" s="1"/>
      <c r="N60" s="1"/>
      <c r="O60" s="1"/>
      <c r="P60" s="1"/>
      <c r="Q60" s="1"/>
      <c r="R60" s="1"/>
    </row>
    <row r="61" spans="2:18" ht="15.95" customHeight="1">
      <c r="B61" s="41"/>
      <c r="D61" s="1"/>
      <c r="E61" s="12"/>
      <c r="F61" s="12"/>
      <c r="G61" s="12"/>
      <c r="H61" s="12"/>
      <c r="I61" s="12"/>
      <c r="J61" s="1"/>
      <c r="K61" s="1"/>
      <c r="L61" s="1"/>
      <c r="N61" s="1"/>
      <c r="O61" s="1"/>
      <c r="P61" s="1"/>
      <c r="Q61" s="1"/>
      <c r="R61" s="1"/>
    </row>
  </sheetData>
  <protectedRanges>
    <protectedRange password="CF2F" sqref="F5" name="범위1"/>
    <protectedRange password="CF2F" sqref="D29:E31" name="범위1_1_1_1_1"/>
    <protectedRange password="CF2F" sqref="D23:E25" name="범위1_1_1"/>
    <protectedRange password="CF2F" sqref="D26:E26" name="범위1_1_2_1"/>
    <protectedRange password="CF2F" sqref="D32:E34" name="범위1_1_1_1"/>
  </protectedRanges>
  <mergeCells count="53">
    <mergeCell ref="D39:D43"/>
    <mergeCell ref="F39:F43"/>
    <mergeCell ref="H39:H43"/>
    <mergeCell ref="J39:J43"/>
    <mergeCell ref="B37:B38"/>
    <mergeCell ref="C37:D37"/>
    <mergeCell ref="E37:F37"/>
    <mergeCell ref="G37:H37"/>
    <mergeCell ref="I37:I38"/>
    <mergeCell ref="J37:J38"/>
    <mergeCell ref="G26:G28"/>
    <mergeCell ref="H26:H28"/>
    <mergeCell ref="B29:B31"/>
    <mergeCell ref="G29:G31"/>
    <mergeCell ref="H29:H31"/>
    <mergeCell ref="B32:B34"/>
    <mergeCell ref="G32:G34"/>
    <mergeCell ref="H32:H34"/>
    <mergeCell ref="J18:J19"/>
    <mergeCell ref="B20:B22"/>
    <mergeCell ref="G20:G22"/>
    <mergeCell ref="H20:H22"/>
    <mergeCell ref="I20:I34"/>
    <mergeCell ref="J20:J34"/>
    <mergeCell ref="B23:B25"/>
    <mergeCell ref="G23:G25"/>
    <mergeCell ref="H23:H25"/>
    <mergeCell ref="B26:B28"/>
    <mergeCell ref="C18:C19"/>
    <mergeCell ref="D18:E18"/>
    <mergeCell ref="F18:F19"/>
    <mergeCell ref="G18:G19"/>
    <mergeCell ref="H18:H19"/>
    <mergeCell ref="I18:I19"/>
    <mergeCell ref="J9:K9"/>
    <mergeCell ref="L9:L10"/>
    <mergeCell ref="E9:G9"/>
    <mergeCell ref="M9:M10"/>
    <mergeCell ref="N9:N10"/>
    <mergeCell ref="O9:O10"/>
    <mergeCell ref="D11:D15"/>
    <mergeCell ref="I11:I15"/>
    <mergeCell ref="M11:M15"/>
    <mergeCell ref="O11:O15"/>
    <mergeCell ref="H9:H10"/>
    <mergeCell ref="I9:I10"/>
    <mergeCell ref="B1:D1"/>
    <mergeCell ref="B18:B19"/>
    <mergeCell ref="B9:B10"/>
    <mergeCell ref="C9:C10"/>
    <mergeCell ref="D9:D10"/>
    <mergeCell ref="B5:E5"/>
    <mergeCell ref="B4:E4"/>
  </mergeCells>
  <phoneticPr fontId="4" type="noConversion"/>
  <dataValidations disablePrompts="1" count="1">
    <dataValidation type="list" allowBlank="1" showInputMessage="1" showErrorMessage="1" sqref="F5">
      <formula1>"제출,미제출"</formula1>
    </dataValidation>
  </dataValidations>
  <pageMargins left="0.74803149606299213" right="0.70866141732283472" top="1.0236220472440944" bottom="0.98425196850393704" header="0.51181102362204722" footer="0.51181102362204722"/>
  <pageSetup paperSize="9" scale="67" orientation="landscape" r:id="rId1"/>
  <headerFooter alignWithMargins="0"/>
  <rowBreaks count="1" manualBreakCount="1">
    <brk id="1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FFFF99"/>
    <pageSetUpPr fitToPage="1"/>
  </sheetPr>
  <dimension ref="A1:J15"/>
  <sheetViews>
    <sheetView view="pageBreakPreview" zoomScale="85" zoomScaleNormal="100" zoomScaleSheetLayoutView="85" workbookViewId="0">
      <pane ySplit="2" topLeftCell="A3" activePane="bottomLeft" state="frozen"/>
      <selection pane="bottomLeft" activeCell="A2" sqref="A2"/>
    </sheetView>
  </sheetViews>
  <sheetFormatPr defaultRowHeight="13.5"/>
  <cols>
    <col min="1" max="1" width="8.21875" customWidth="1"/>
    <col min="2" max="2" width="7.21875" customWidth="1"/>
    <col min="3" max="3" width="26.6640625" customWidth="1"/>
    <col min="4" max="4" width="47.44140625" customWidth="1"/>
    <col min="5" max="5" width="7.33203125" customWidth="1"/>
    <col min="6" max="6" width="5.5546875" customWidth="1"/>
    <col min="7" max="7" width="13.77734375" customWidth="1"/>
    <col min="8" max="8" width="11.33203125" customWidth="1"/>
    <col min="9" max="9" width="10.21875" customWidth="1"/>
    <col min="10" max="10" width="7.21875" bestFit="1" customWidth="1"/>
  </cols>
  <sheetData>
    <row r="1" spans="1:10" ht="39.950000000000003" customHeight="1" thickBot="1">
      <c r="A1" s="124" t="s">
        <v>694</v>
      </c>
      <c r="B1" s="125"/>
      <c r="C1" s="124" t="str">
        <f>'#2 기술역량(4)'!B11</f>
        <v>주관사</v>
      </c>
      <c r="D1" s="124"/>
      <c r="E1" s="124"/>
      <c r="F1" s="60"/>
      <c r="G1" s="513" t="s">
        <v>141</v>
      </c>
      <c r="H1" s="514">
        <f>배점기준!B4</f>
        <v>45200</v>
      </c>
      <c r="I1" s="118"/>
      <c r="J1" s="60"/>
    </row>
    <row r="2" spans="1:10" ht="50.1" customHeight="1">
      <c r="A2" s="147" t="s">
        <v>85</v>
      </c>
      <c r="B2" s="129" t="s">
        <v>86</v>
      </c>
      <c r="C2" s="129" t="s">
        <v>87</v>
      </c>
      <c r="D2" s="129" t="s">
        <v>142</v>
      </c>
      <c r="E2" s="129" t="s">
        <v>143</v>
      </c>
      <c r="F2" s="129" t="s">
        <v>144</v>
      </c>
      <c r="G2" s="129" t="s">
        <v>145</v>
      </c>
      <c r="H2" s="129" t="s">
        <v>88</v>
      </c>
      <c r="I2" s="129" t="s">
        <v>89</v>
      </c>
      <c r="J2" s="148" t="s">
        <v>77</v>
      </c>
    </row>
    <row r="3" spans="1:10" ht="50.1" customHeight="1">
      <c r="A3" s="328" t="s">
        <v>165</v>
      </c>
      <c r="B3" s="301">
        <v>1</v>
      </c>
      <c r="C3" s="286" t="s">
        <v>419</v>
      </c>
      <c r="D3" s="301" t="s">
        <v>415</v>
      </c>
      <c r="E3" s="330" t="s">
        <v>860</v>
      </c>
      <c r="F3" s="386">
        <v>3</v>
      </c>
      <c r="G3" s="341">
        <v>41278</v>
      </c>
      <c r="H3" s="342">
        <f>$H$1-G3</f>
        <v>3922</v>
      </c>
      <c r="I3" s="332">
        <v>46755</v>
      </c>
      <c r="J3" s="320">
        <f>2/F3</f>
        <v>0.66666666666666663</v>
      </c>
    </row>
    <row r="4" spans="1:10" ht="50.1" customHeight="1">
      <c r="A4" s="670" t="s">
        <v>166</v>
      </c>
      <c r="B4" s="671"/>
      <c r="C4" s="671"/>
      <c r="D4" s="671"/>
      <c r="E4" s="671"/>
      <c r="F4" s="671"/>
      <c r="G4" s="671"/>
      <c r="H4" s="671"/>
      <c r="I4" s="672"/>
      <c r="J4" s="316">
        <f>SUM(J2:J3)</f>
        <v>0.66666666666666663</v>
      </c>
    </row>
    <row r="5" spans="1:10" ht="50.1" customHeight="1">
      <c r="A5" s="328" t="s">
        <v>139</v>
      </c>
      <c r="B5" s="329">
        <v>1</v>
      </c>
      <c r="C5" s="305" t="s">
        <v>180</v>
      </c>
      <c r="D5" s="302" t="s">
        <v>181</v>
      </c>
      <c r="E5" s="330"/>
      <c r="F5" s="261">
        <v>2</v>
      </c>
      <c r="G5" s="331">
        <v>38483</v>
      </c>
      <c r="H5" s="332">
        <f t="shared" ref="H5:H6" si="0">$H$1-G5</f>
        <v>6717</v>
      </c>
      <c r="I5" s="332">
        <v>45787</v>
      </c>
      <c r="J5" s="333">
        <f>1/F5</f>
        <v>0.5</v>
      </c>
    </row>
    <row r="6" spans="1:10" ht="50.1" customHeight="1">
      <c r="A6" s="328" t="s">
        <v>139</v>
      </c>
      <c r="B6" s="329">
        <v>2</v>
      </c>
      <c r="C6" s="305" t="s">
        <v>182</v>
      </c>
      <c r="D6" s="302" t="s">
        <v>183</v>
      </c>
      <c r="E6" s="330"/>
      <c r="F6" s="261">
        <v>2</v>
      </c>
      <c r="G6" s="331">
        <v>38483</v>
      </c>
      <c r="H6" s="332">
        <f t="shared" si="0"/>
        <v>6717</v>
      </c>
      <c r="I6" s="332">
        <v>45787</v>
      </c>
      <c r="J6" s="333">
        <f t="shared" ref="J6" si="1">1/F6</f>
        <v>0.5</v>
      </c>
    </row>
    <row r="7" spans="1:10" ht="50.1" customHeight="1">
      <c r="A7" s="670" t="s">
        <v>167</v>
      </c>
      <c r="B7" s="671"/>
      <c r="C7" s="671"/>
      <c r="D7" s="671"/>
      <c r="E7" s="671"/>
      <c r="F7" s="671"/>
      <c r="G7" s="671"/>
      <c r="H7" s="671"/>
      <c r="I7" s="672"/>
      <c r="J7" s="316">
        <f>SUM(J5:J6)</f>
        <v>1</v>
      </c>
    </row>
    <row r="8" spans="1:10" ht="50.1" customHeight="1">
      <c r="A8" s="328" t="s">
        <v>139</v>
      </c>
      <c r="B8" s="329">
        <v>1</v>
      </c>
      <c r="C8" s="334" t="s">
        <v>252</v>
      </c>
      <c r="D8" s="285" t="s">
        <v>395</v>
      </c>
      <c r="E8" s="335"/>
      <c r="F8" s="335">
        <v>2</v>
      </c>
      <c r="G8" s="336">
        <v>42488</v>
      </c>
      <c r="H8" s="332">
        <f>$H$1-G8</f>
        <v>2712</v>
      </c>
      <c r="I8" s="337">
        <v>49792</v>
      </c>
      <c r="J8" s="338">
        <f>1/F8</f>
        <v>0.5</v>
      </c>
    </row>
    <row r="9" spans="1:10" ht="50.1" customHeight="1">
      <c r="A9" s="670" t="s">
        <v>169</v>
      </c>
      <c r="B9" s="671"/>
      <c r="C9" s="671"/>
      <c r="D9" s="671"/>
      <c r="E9" s="671"/>
      <c r="F9" s="671"/>
      <c r="G9" s="671"/>
      <c r="H9" s="671"/>
      <c r="I9" s="672"/>
      <c r="J9" s="316">
        <f>SUM(J8:J8)</f>
        <v>0.5</v>
      </c>
    </row>
    <row r="10" spans="1:10" ht="50.1" customHeight="1">
      <c r="A10" s="266" t="s">
        <v>139</v>
      </c>
      <c r="B10" s="175"/>
      <c r="C10" s="175"/>
      <c r="D10" s="175" t="s">
        <v>168</v>
      </c>
      <c r="E10" s="186"/>
      <c r="F10" s="187"/>
      <c r="G10" s="188"/>
      <c r="H10" s="189"/>
      <c r="I10" s="180"/>
      <c r="J10" s="317">
        <v>0</v>
      </c>
    </row>
    <row r="11" spans="1:10" ht="50.1" customHeight="1">
      <c r="A11" s="670" t="s">
        <v>170</v>
      </c>
      <c r="B11" s="671"/>
      <c r="C11" s="671"/>
      <c r="D11" s="671"/>
      <c r="E11" s="671"/>
      <c r="F11" s="671"/>
      <c r="G11" s="671"/>
      <c r="H11" s="671"/>
      <c r="I11" s="672"/>
      <c r="J11" s="316">
        <f>SUM(J10:J10)</f>
        <v>0</v>
      </c>
    </row>
    <row r="12" spans="1:10" ht="50.1" customHeight="1">
      <c r="A12" s="211" t="s">
        <v>171</v>
      </c>
      <c r="B12" s="175"/>
      <c r="C12" s="175"/>
      <c r="D12" s="175" t="s">
        <v>168</v>
      </c>
      <c r="E12" s="186"/>
      <c r="F12" s="187"/>
      <c r="G12" s="188"/>
      <c r="H12" s="189"/>
      <c r="I12" s="180"/>
      <c r="J12" s="317"/>
    </row>
    <row r="13" spans="1:10" ht="50.1" customHeight="1">
      <c r="A13" s="670" t="s">
        <v>172</v>
      </c>
      <c r="B13" s="671"/>
      <c r="C13" s="671"/>
      <c r="D13" s="671"/>
      <c r="E13" s="671"/>
      <c r="F13" s="671"/>
      <c r="G13" s="671"/>
      <c r="H13" s="671"/>
      <c r="I13" s="672"/>
      <c r="J13" s="316">
        <f>SUM(J12:J12)</f>
        <v>0</v>
      </c>
    </row>
    <row r="14" spans="1:10" ht="50.1" customHeight="1">
      <c r="A14" s="211" t="s">
        <v>171</v>
      </c>
      <c r="B14" s="175"/>
      <c r="C14" s="175"/>
      <c r="D14" s="175" t="s">
        <v>168</v>
      </c>
      <c r="E14" s="186"/>
      <c r="F14" s="187"/>
      <c r="G14" s="188"/>
      <c r="H14" s="189"/>
      <c r="I14" s="180"/>
      <c r="J14" s="317"/>
    </row>
    <row r="15" spans="1:10" ht="50.1" customHeight="1" thickBot="1">
      <c r="A15" s="667" t="s">
        <v>173</v>
      </c>
      <c r="B15" s="668"/>
      <c r="C15" s="668"/>
      <c r="D15" s="668"/>
      <c r="E15" s="668"/>
      <c r="F15" s="668"/>
      <c r="G15" s="668"/>
      <c r="H15" s="668"/>
      <c r="I15" s="669"/>
      <c r="J15" s="318">
        <f>SUM(J14:J14)</f>
        <v>0</v>
      </c>
    </row>
  </sheetData>
  <mergeCells count="6">
    <mergeCell ref="A15:I15"/>
    <mergeCell ref="A4:I4"/>
    <mergeCell ref="A7:I7"/>
    <mergeCell ref="A9:I9"/>
    <mergeCell ref="A11:I11"/>
    <mergeCell ref="A13:I13"/>
  </mergeCells>
  <phoneticPr fontId="4" type="noConversion"/>
  <pageMargins left="0.74803149606299213" right="0.74803149606299213" top="0.98425196850393704" bottom="0.98425196850393704" header="0.51181102362204722" footer="0.51181102362204722"/>
  <pageSetup paperSize="9" scale="7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28</vt:i4>
      </vt:variant>
      <vt:variant>
        <vt:lpstr>이름이 지정된 범위</vt:lpstr>
      </vt:variant>
      <vt:variant>
        <vt:i4>17</vt:i4>
      </vt:variant>
    </vt:vector>
  </HeadingPairs>
  <TitlesOfParts>
    <vt:vector size="45" baseType="lpstr">
      <vt:lpstr>작성요령</vt:lpstr>
      <vt:lpstr>참여업체</vt:lpstr>
      <vt:lpstr>배점기준</vt:lpstr>
      <vt:lpstr>종합</vt:lpstr>
      <vt:lpstr>LH퇴직자재직확인서</vt:lpstr>
      <vt:lpstr>#1 관리역량(1,2,3)</vt:lpstr>
      <vt:lpstr>부실벌점 현황</vt:lpstr>
      <vt:lpstr>#2 기술역량(4)</vt:lpstr>
      <vt:lpstr>개발(주관사)</vt:lpstr>
      <vt:lpstr>개발(부관사1)</vt:lpstr>
      <vt:lpstr>개발(부관사2)</vt:lpstr>
      <vt:lpstr>개발(부관사3)</vt:lpstr>
      <vt:lpstr>개발(부관사4)</vt:lpstr>
      <vt:lpstr>활용(주관사)</vt:lpstr>
      <vt:lpstr>활용(부관사1)</vt:lpstr>
      <vt:lpstr>활용(부관사2)</vt:lpstr>
      <vt:lpstr>활용(부관사3)</vt:lpstr>
      <vt:lpstr>활용(부관사4)</vt:lpstr>
      <vt:lpstr>#3 기술역량(5,6)</vt:lpstr>
      <vt:lpstr>용역평가결과</vt:lpstr>
      <vt:lpstr>#4 유사용역 수행실적(7,8)</vt:lpstr>
      <vt:lpstr>유사(주관사)</vt:lpstr>
      <vt:lpstr>유사(부관사1)</vt:lpstr>
      <vt:lpstr>유사(부관사2)</vt:lpstr>
      <vt:lpstr>유사(부관사3)</vt:lpstr>
      <vt:lpstr>유사(부관사4)</vt:lpstr>
      <vt:lpstr>전차용역</vt:lpstr>
      <vt:lpstr>#5 계약신뢰도(9,10,11,12)</vt:lpstr>
      <vt:lpstr>'#1 관리역량(1,2,3)'!Print_Area</vt:lpstr>
      <vt:lpstr>'#3 기술역량(5,6)'!Print_Area</vt:lpstr>
      <vt:lpstr>'#4 유사용역 수행실적(7,8)'!Print_Area</vt:lpstr>
      <vt:lpstr>'#5 계약신뢰도(9,10,11,12)'!Print_Area</vt:lpstr>
      <vt:lpstr>LH퇴직자재직확인서!Print_Area</vt:lpstr>
      <vt:lpstr>용역평가결과!Print_Area</vt:lpstr>
      <vt:lpstr>'유사(부관사1)'!Print_Area</vt:lpstr>
      <vt:lpstr>'유사(부관사2)'!Print_Area</vt:lpstr>
      <vt:lpstr>'유사(부관사3)'!Print_Area</vt:lpstr>
      <vt:lpstr>'유사(부관사4)'!Print_Area</vt:lpstr>
      <vt:lpstr>'유사(주관사)'!Print_Area</vt:lpstr>
      <vt:lpstr>참여업체!Print_Area</vt:lpstr>
      <vt:lpstr>'활용(부관사1)'!Print_Area</vt:lpstr>
      <vt:lpstr>'활용(부관사2)'!Print_Area</vt:lpstr>
      <vt:lpstr>'활용(부관사3)'!Print_Area</vt:lpstr>
      <vt:lpstr>'활용(부관사4)'!Print_Area</vt:lpstr>
      <vt:lpstr>'활용(주관사)'!Print_Area</vt:lpstr>
    </vt:vector>
  </TitlesOfParts>
  <Company>LH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정호수</dc:creator>
  <cp:lastModifiedBy>구정모</cp:lastModifiedBy>
  <cp:lastPrinted>2023-10-05T05:55:47Z</cp:lastPrinted>
  <dcterms:created xsi:type="dcterms:W3CDTF">2005-06-07T00:13:25Z</dcterms:created>
  <dcterms:modified xsi:type="dcterms:W3CDTF">2023-11-30T10:38:16Z</dcterms:modified>
</cp:coreProperties>
</file>