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1. 건설사업관리용역 관련\자기평가표\개정중\"/>
    </mc:Choice>
  </mc:AlternateContent>
  <bookViews>
    <workbookView xWindow="0" yWindow="0" windowWidth="14640" windowHeight="5400" tabRatio="953" activeTab="4"/>
  </bookViews>
  <sheets>
    <sheet name="작성및삭제금지" sheetId="21" r:id="rId1"/>
    <sheet name="작성요령" sheetId="2" r:id="rId2"/>
    <sheet name="참여신청서" sheetId="3" r:id="rId3"/>
    <sheet name="참여업체" sheetId="4" r:id="rId4"/>
    <sheet name="자기평가서" sheetId="1" r:id="rId5"/>
    <sheet name="업무중첩도" sheetId="10" r:id="rId6"/>
    <sheet name="2-1 용역평가결과" sheetId="6" r:id="rId7"/>
    <sheet name="2-2 기술개발 및 투자실적" sheetId="5" r:id="rId8"/>
    <sheet name="3 유사용역실적" sheetId="7" r:id="rId9"/>
    <sheet name="4-1 참여기술인(등급)" sheetId="8" r:id="rId10"/>
    <sheet name="4-2 책임기술인" sheetId="12" r:id="rId11"/>
    <sheet name="4-2 분야별기술인(건축)" sheetId="13" r:id="rId12"/>
    <sheet name="4-2 분야별기술인(기계)" sheetId="14" r:id="rId13"/>
    <sheet name="4-2 분야별기술인(토목)" sheetId="15" r:id="rId14"/>
    <sheet name="4-2 분야별기술인(전기)" sheetId="16" r:id="rId15"/>
    <sheet name="4-2 분야별기술인(안전)" sheetId="22" r:id="rId16"/>
    <sheet name="4-2 기술지원기술인(기술지원)" sheetId="17" r:id="rId17"/>
    <sheet name="4-3 교육훈련" sheetId="18" r:id="rId18"/>
    <sheet name="5 (가점)건설기술인 신규고용율" sheetId="20" r:id="rId19"/>
  </sheets>
  <definedNames>
    <definedName name="_xlnm._FilterDatabase" localSheetId="0" hidden="1">작성및삭제금지!$A$4:$Q$4</definedName>
    <definedName name="_xlnm.Print_Area" localSheetId="7">'2-2 기술개발 및 투자실적'!$A$1:$L$534</definedName>
    <definedName name="_xlnm.Print_Area" localSheetId="9">'4-1 참여기술인(등급)'!$A$1:$K$40</definedName>
    <definedName name="_xlnm.Print_Area" localSheetId="16">'4-2 기술지원기술인(기술지원)'!$A$1:$M$77</definedName>
    <definedName name="_xlnm.Print_Area" localSheetId="11">'4-2 분야별기술인(건축)'!$A$1:$M$17</definedName>
    <definedName name="_xlnm.Print_Area" localSheetId="12">'4-2 분야별기술인(기계)'!$A$1:$M$17</definedName>
    <definedName name="_xlnm.Print_Area" localSheetId="15">'4-2 분야별기술인(안전)'!$A$1:$M$30</definedName>
    <definedName name="_xlnm.Print_Area" localSheetId="14">'4-2 분야별기술인(전기)'!$A$1:$M$31</definedName>
    <definedName name="_xlnm.Print_Area" localSheetId="13">'4-2 분야별기술인(토목)'!$A$1:$M$30</definedName>
    <definedName name="_xlnm.Print_Area" localSheetId="10">'4-2 책임기술인'!$A$1:$M$21</definedName>
    <definedName name="_xlnm.Print_Area" localSheetId="4">자기평가서!$A$1:$L$98</definedName>
    <definedName name="_xlnm.Print_Area" localSheetId="0">작성및삭제금지!$A$1:$P$5</definedName>
    <definedName name="_xlnm.Print_Area" localSheetId="2">참여신청서!$A$1:$H$41</definedName>
    <definedName name="_xlnm.Print_Titles" localSheetId="10">'4-2 책임기술인'!$8:$8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6" i="1" l="1"/>
  <c r="J87" i="1"/>
  <c r="J88" i="1"/>
  <c r="I88" i="1" s="1"/>
  <c r="J89" i="1"/>
  <c r="J90" i="1"/>
  <c r="J91" i="1"/>
  <c r="J85" i="1"/>
  <c r="I85" i="1" s="1"/>
  <c r="I89" i="1"/>
  <c r="I90" i="1"/>
  <c r="I91" i="1"/>
  <c r="I77" i="1"/>
  <c r="I78" i="1"/>
  <c r="I79" i="1"/>
  <c r="I80" i="1"/>
  <c r="I81" i="1"/>
  <c r="I82" i="1"/>
  <c r="I83" i="1"/>
  <c r="I84" i="1"/>
  <c r="I86" i="1"/>
  <c r="I87" i="1"/>
  <c r="I76" i="1"/>
  <c r="I75" i="1"/>
  <c r="H34" i="8"/>
  <c r="H434" i="5"/>
  <c r="J448" i="5" s="1"/>
  <c r="L502" i="5" s="1"/>
  <c r="G11" i="1" l="1"/>
  <c r="G9" i="1"/>
  <c r="E10" i="20"/>
  <c r="E9" i="20"/>
  <c r="D36" i="20"/>
  <c r="A36" i="20"/>
  <c r="E39" i="20"/>
  <c r="E40" i="20" s="1"/>
  <c r="D9" i="20"/>
  <c r="D8" i="20"/>
  <c r="A9" i="20"/>
  <c r="E28" i="20"/>
  <c r="J76" i="1"/>
  <c r="J77" i="1"/>
  <c r="J78" i="1"/>
  <c r="J79" i="1"/>
  <c r="J80" i="1"/>
  <c r="J81" i="1"/>
  <c r="J82" i="1"/>
  <c r="J83" i="1"/>
  <c r="J84" i="1"/>
  <c r="J75" i="1"/>
  <c r="J32" i="1"/>
  <c r="J31" i="18"/>
  <c r="I31" i="18"/>
  <c r="J18" i="18"/>
  <c r="I26" i="18"/>
  <c r="I25" i="18"/>
  <c r="I24" i="18"/>
  <c r="I23" i="18"/>
  <c r="I22" i="18"/>
  <c r="I21" i="18"/>
  <c r="I20" i="18"/>
  <c r="I19" i="18"/>
  <c r="J9" i="18"/>
  <c r="J16" i="18"/>
  <c r="J14" i="18"/>
  <c r="J12" i="18"/>
  <c r="J10" i="18"/>
  <c r="I17" i="18"/>
  <c r="I16" i="18"/>
  <c r="I15" i="18"/>
  <c r="I14" i="18"/>
  <c r="I13" i="18"/>
  <c r="I12" i="18"/>
  <c r="I11" i="18"/>
  <c r="I10" i="18"/>
  <c r="I8" i="18"/>
  <c r="I7" i="18"/>
  <c r="I56" i="1"/>
  <c r="I50" i="1"/>
  <c r="M8" i="17"/>
  <c r="M9" i="17"/>
  <c r="M10" i="17"/>
  <c r="M11" i="17"/>
  <c r="M12" i="17"/>
  <c r="M13" i="17"/>
  <c r="M14" i="17"/>
  <c r="M15" i="17"/>
  <c r="J7" i="18" l="1"/>
  <c r="F44" i="1" l="1"/>
  <c r="F3" i="22"/>
  <c r="F2" i="22"/>
  <c r="A5" i="22"/>
  <c r="M27" i="22"/>
  <c r="M26" i="22"/>
  <c r="M25" i="22"/>
  <c r="M24" i="22"/>
  <c r="M23" i="22"/>
  <c r="M22" i="22"/>
  <c r="M15" i="22"/>
  <c r="N15" i="22" s="1"/>
  <c r="M14" i="22"/>
  <c r="N14" i="22" s="1"/>
  <c r="M13" i="22"/>
  <c r="N13" i="22" s="1"/>
  <c r="M12" i="22"/>
  <c r="N12" i="22" s="1"/>
  <c r="M11" i="22"/>
  <c r="N11" i="22" s="1"/>
  <c r="M10" i="22"/>
  <c r="N10" i="22" s="1"/>
  <c r="M9" i="22"/>
  <c r="N9" i="22" s="1"/>
  <c r="M8" i="22"/>
  <c r="N8" i="22" s="1"/>
  <c r="M7" i="22"/>
  <c r="N7" i="22" s="1"/>
  <c r="M6" i="22"/>
  <c r="N6" i="22" s="1"/>
  <c r="D433" i="5" l="1"/>
  <c r="A433" i="5"/>
  <c r="A327" i="5"/>
  <c r="A222" i="5"/>
  <c r="A117" i="5"/>
  <c r="A12" i="5"/>
  <c r="G13" i="1" l="1"/>
  <c r="G12" i="1"/>
  <c r="J9" i="1" l="1"/>
  <c r="D5" i="21" l="1"/>
  <c r="C5" i="21"/>
  <c r="B5" i="21"/>
  <c r="B1" i="21"/>
  <c r="H13" i="8" l="1"/>
  <c r="H14" i="8"/>
  <c r="H15" i="8"/>
  <c r="H16" i="8"/>
  <c r="H17" i="8"/>
  <c r="H18" i="8"/>
  <c r="H19" i="8"/>
  <c r="H20" i="8"/>
  <c r="H23" i="8"/>
  <c r="H24" i="8"/>
  <c r="H25" i="8"/>
  <c r="H26" i="8"/>
  <c r="H27" i="8"/>
  <c r="H28" i="8"/>
  <c r="H29" i="8"/>
  <c r="H30" i="8"/>
  <c r="H12" i="8"/>
  <c r="E37" i="1" l="1"/>
  <c r="F37" i="1"/>
  <c r="I20" i="1" l="1"/>
  <c r="H21" i="1"/>
  <c r="I14" i="1"/>
  <c r="J14" i="1" l="1"/>
  <c r="H445" i="5" l="1"/>
  <c r="H444" i="5"/>
  <c r="H339" i="5"/>
  <c r="H338" i="5"/>
  <c r="H234" i="5"/>
  <c r="H233" i="5"/>
  <c r="H129" i="5"/>
  <c r="H128" i="5"/>
  <c r="H24" i="5"/>
  <c r="H23" i="5"/>
  <c r="M471" i="7" l="1"/>
  <c r="M470" i="7"/>
  <c r="K470" i="7"/>
  <c r="J470" i="7"/>
  <c r="M469" i="7"/>
  <c r="M468" i="7"/>
  <c r="K468" i="7"/>
  <c r="J468" i="7"/>
  <c r="M467" i="7"/>
  <c r="M466" i="7"/>
  <c r="K466" i="7"/>
  <c r="J466" i="7"/>
  <c r="M465" i="7"/>
  <c r="M464" i="7"/>
  <c r="K464" i="7"/>
  <c r="J464" i="7"/>
  <c r="M463" i="7"/>
  <c r="M462" i="7"/>
  <c r="K462" i="7"/>
  <c r="J462" i="7"/>
  <c r="M461" i="7"/>
  <c r="M460" i="7"/>
  <c r="K460" i="7"/>
  <c r="J460" i="7"/>
  <c r="M459" i="7"/>
  <c r="M458" i="7"/>
  <c r="K458" i="7"/>
  <c r="J458" i="7"/>
  <c r="M457" i="7"/>
  <c r="M456" i="7"/>
  <c r="K456" i="7"/>
  <c r="J456" i="7"/>
  <c r="M455" i="7"/>
  <c r="M454" i="7"/>
  <c r="K454" i="7"/>
  <c r="J454" i="7"/>
  <c r="M453" i="7"/>
  <c r="L452" i="7"/>
  <c r="J452" i="7"/>
  <c r="M450" i="7"/>
  <c r="M449" i="7"/>
  <c r="K449" i="7"/>
  <c r="J449" i="7"/>
  <c r="M448" i="7"/>
  <c r="M447" i="7"/>
  <c r="K447" i="7"/>
  <c r="J447" i="7"/>
  <c r="M446" i="7"/>
  <c r="M445" i="7"/>
  <c r="K445" i="7"/>
  <c r="J445" i="7"/>
  <c r="M444" i="7"/>
  <c r="M443" i="7"/>
  <c r="K443" i="7"/>
  <c r="J443" i="7"/>
  <c r="M442" i="7"/>
  <c r="M441" i="7"/>
  <c r="K441" i="7"/>
  <c r="J441" i="7"/>
  <c r="M440" i="7"/>
  <c r="M439" i="7"/>
  <c r="K439" i="7"/>
  <c r="J439" i="7"/>
  <c r="M438" i="7"/>
  <c r="M437" i="7"/>
  <c r="K437" i="7"/>
  <c r="J437" i="7"/>
  <c r="M436" i="7"/>
  <c r="M435" i="7"/>
  <c r="K435" i="7"/>
  <c r="J435" i="7"/>
  <c r="M434" i="7"/>
  <c r="M433" i="7"/>
  <c r="K433" i="7"/>
  <c r="J433" i="7"/>
  <c r="M432" i="7"/>
  <c r="L431" i="7"/>
  <c r="J431" i="7"/>
  <c r="A431" i="7"/>
  <c r="A429" i="7"/>
  <c r="M426" i="7"/>
  <c r="K426" i="7"/>
  <c r="J426" i="7"/>
  <c r="M425" i="7"/>
  <c r="K425" i="7"/>
  <c r="J425" i="7"/>
  <c r="M424" i="7"/>
  <c r="K424" i="7"/>
  <c r="J424" i="7"/>
  <c r="M423" i="7"/>
  <c r="K423" i="7"/>
  <c r="J423" i="7"/>
  <c r="M422" i="7"/>
  <c r="K422" i="7"/>
  <c r="J422" i="7"/>
  <c r="M421" i="7"/>
  <c r="K421" i="7"/>
  <c r="J421" i="7"/>
  <c r="M420" i="7"/>
  <c r="K420" i="7"/>
  <c r="J420" i="7"/>
  <c r="M419" i="7"/>
  <c r="K419" i="7"/>
  <c r="J419" i="7"/>
  <c r="M418" i="7"/>
  <c r="K418" i="7"/>
  <c r="J418" i="7"/>
  <c r="M417" i="7"/>
  <c r="K417" i="7"/>
  <c r="J417" i="7"/>
  <c r="M416" i="7"/>
  <c r="K416" i="7"/>
  <c r="J416" i="7"/>
  <c r="M415" i="7"/>
  <c r="K415" i="7"/>
  <c r="J415" i="7"/>
  <c r="M414" i="7"/>
  <c r="K414" i="7"/>
  <c r="J414" i="7"/>
  <c r="M413" i="7"/>
  <c r="K413" i="7"/>
  <c r="J413" i="7"/>
  <c r="M412" i="7"/>
  <c r="K412" i="7"/>
  <c r="J412" i="7"/>
  <c r="M411" i="7"/>
  <c r="K411" i="7"/>
  <c r="J411" i="7"/>
  <c r="M410" i="7"/>
  <c r="K410" i="7"/>
  <c r="J410" i="7"/>
  <c r="M409" i="7"/>
  <c r="K409" i="7"/>
  <c r="J409" i="7"/>
  <c r="M408" i="7"/>
  <c r="K408" i="7"/>
  <c r="J408" i="7"/>
  <c r="M407" i="7"/>
  <c r="K407" i="7"/>
  <c r="J407" i="7"/>
  <c r="M405" i="7"/>
  <c r="K405" i="7"/>
  <c r="J405" i="7"/>
  <c r="M404" i="7"/>
  <c r="K404" i="7"/>
  <c r="J404" i="7"/>
  <c r="M403" i="7"/>
  <c r="K403" i="7"/>
  <c r="J403" i="7"/>
  <c r="M402" i="7"/>
  <c r="K402" i="7"/>
  <c r="J402" i="7"/>
  <c r="M401" i="7"/>
  <c r="K401" i="7"/>
  <c r="J401" i="7"/>
  <c r="M400" i="7"/>
  <c r="K400" i="7"/>
  <c r="J400" i="7"/>
  <c r="M399" i="7"/>
  <c r="K399" i="7"/>
  <c r="J399" i="7"/>
  <c r="M398" i="7"/>
  <c r="K398" i="7"/>
  <c r="J398" i="7"/>
  <c r="M397" i="7"/>
  <c r="K397" i="7"/>
  <c r="J397" i="7"/>
  <c r="M396" i="7"/>
  <c r="K396" i="7"/>
  <c r="J396" i="7"/>
  <c r="M395" i="7"/>
  <c r="K395" i="7"/>
  <c r="J395" i="7"/>
  <c r="M394" i="7"/>
  <c r="K394" i="7"/>
  <c r="J394" i="7"/>
  <c r="M393" i="7"/>
  <c r="K393" i="7"/>
  <c r="J393" i="7"/>
  <c r="M392" i="7"/>
  <c r="K392" i="7"/>
  <c r="J392" i="7"/>
  <c r="M391" i="7"/>
  <c r="K391" i="7"/>
  <c r="J391" i="7"/>
  <c r="M390" i="7"/>
  <c r="K390" i="7"/>
  <c r="J390" i="7"/>
  <c r="M389" i="7"/>
  <c r="K389" i="7"/>
  <c r="J389" i="7"/>
  <c r="M388" i="7"/>
  <c r="K388" i="7"/>
  <c r="J388" i="7"/>
  <c r="M387" i="7"/>
  <c r="K387" i="7"/>
  <c r="J387" i="7"/>
  <c r="M386" i="7"/>
  <c r="K386" i="7"/>
  <c r="J386" i="7"/>
  <c r="A386" i="7"/>
  <c r="A384" i="7"/>
  <c r="H533" i="5"/>
  <c r="G532" i="5"/>
  <c r="G531" i="5"/>
  <c r="G530" i="5"/>
  <c r="G529" i="5"/>
  <c r="G528" i="5"/>
  <c r="H527" i="5"/>
  <c r="G526" i="5"/>
  <c r="G525" i="5"/>
  <c r="G524" i="5"/>
  <c r="G523" i="5"/>
  <c r="G522" i="5"/>
  <c r="G527" i="5" s="1"/>
  <c r="K522" i="5" s="1"/>
  <c r="H521" i="5"/>
  <c r="G520" i="5"/>
  <c r="G519" i="5"/>
  <c r="G518" i="5"/>
  <c r="G517" i="5"/>
  <c r="G521" i="5" s="1"/>
  <c r="K516" i="5" s="1"/>
  <c r="G516" i="5"/>
  <c r="H515" i="5"/>
  <c r="G514" i="5"/>
  <c r="G513" i="5"/>
  <c r="G512" i="5"/>
  <c r="G511" i="5"/>
  <c r="G510" i="5"/>
  <c r="G515" i="5" s="1"/>
  <c r="H509" i="5"/>
  <c r="G508" i="5"/>
  <c r="G507" i="5"/>
  <c r="G506" i="5"/>
  <c r="G505" i="5"/>
  <c r="G504" i="5"/>
  <c r="G509" i="5" s="1"/>
  <c r="K504" i="5" s="1"/>
  <c r="H498" i="5"/>
  <c r="G497" i="5"/>
  <c r="G496" i="5"/>
  <c r="G495" i="5"/>
  <c r="G494" i="5"/>
  <c r="G493" i="5"/>
  <c r="G492" i="5"/>
  <c r="G498" i="5" s="1"/>
  <c r="I492" i="5" s="1"/>
  <c r="J492" i="5" s="1"/>
  <c r="H491" i="5"/>
  <c r="G490" i="5"/>
  <c r="G489" i="5"/>
  <c r="G488" i="5"/>
  <c r="G487" i="5"/>
  <c r="G486" i="5"/>
  <c r="G485" i="5"/>
  <c r="G491" i="5" s="1"/>
  <c r="I485" i="5" s="1"/>
  <c r="J485" i="5" s="1"/>
  <c r="H484" i="5"/>
  <c r="G483" i="5"/>
  <c r="G482" i="5"/>
  <c r="G481" i="5"/>
  <c r="G480" i="5"/>
  <c r="G479" i="5"/>
  <c r="G478" i="5"/>
  <c r="H477" i="5"/>
  <c r="G476" i="5"/>
  <c r="G475" i="5"/>
  <c r="G474" i="5"/>
  <c r="G473" i="5"/>
  <c r="G472" i="5"/>
  <c r="G471" i="5"/>
  <c r="H470" i="5"/>
  <c r="G469" i="5"/>
  <c r="G468" i="5"/>
  <c r="G467" i="5"/>
  <c r="G466" i="5"/>
  <c r="G465" i="5"/>
  <c r="G464" i="5"/>
  <c r="H463" i="5"/>
  <c r="G462" i="5"/>
  <c r="G461" i="5"/>
  <c r="G460" i="5"/>
  <c r="G459" i="5"/>
  <c r="G458" i="5"/>
  <c r="G457" i="5"/>
  <c r="H456" i="5"/>
  <c r="G455" i="5"/>
  <c r="G454" i="5"/>
  <c r="G453" i="5"/>
  <c r="G452" i="5"/>
  <c r="G451" i="5"/>
  <c r="G450" i="5"/>
  <c r="G445" i="5"/>
  <c r="G444" i="5"/>
  <c r="D9" i="5"/>
  <c r="F9" i="5" s="1"/>
  <c r="A9" i="5"/>
  <c r="D9" i="6"/>
  <c r="G59" i="6"/>
  <c r="G58" i="6"/>
  <c r="G57" i="6"/>
  <c r="A9" i="6"/>
  <c r="D52" i="6" s="1"/>
  <c r="K510" i="5" l="1"/>
  <c r="M406" i="7"/>
  <c r="M427" i="7"/>
  <c r="G470" i="5"/>
  <c r="I464" i="5" s="1"/>
  <c r="J464" i="5" s="1"/>
  <c r="G463" i="5"/>
  <c r="I457" i="5" s="1"/>
  <c r="J457" i="5" s="1"/>
  <c r="J499" i="5" s="1"/>
  <c r="G456" i="5"/>
  <c r="I450" i="5" s="1"/>
  <c r="J450" i="5" s="1"/>
  <c r="G533" i="5"/>
  <c r="K528" i="5" s="1"/>
  <c r="G484" i="5"/>
  <c r="I478" i="5" s="1"/>
  <c r="J478" i="5" s="1"/>
  <c r="G477" i="5"/>
  <c r="I471" i="5" s="1"/>
  <c r="J471" i="5" s="1"/>
  <c r="E10" i="7"/>
  <c r="A10" i="7"/>
  <c r="E383" i="7" s="1"/>
  <c r="D6" i="1"/>
  <c r="A6" i="1"/>
  <c r="E19" i="1" s="1"/>
  <c r="H6" i="4"/>
  <c r="H19" i="1" l="1"/>
  <c r="J19" i="1"/>
  <c r="F2" i="17"/>
  <c r="I64" i="1" l="1"/>
  <c r="J71" i="1"/>
  <c r="E9" i="7"/>
  <c r="E8" i="7"/>
  <c r="E7" i="7"/>
  <c r="E6" i="7"/>
  <c r="A9" i="7"/>
  <c r="A8" i="7"/>
  <c r="A7" i="7"/>
  <c r="A6" i="7"/>
  <c r="I96" i="1" l="1"/>
  <c r="I97" i="1" s="1"/>
  <c r="I25" i="1"/>
  <c r="F3" i="18"/>
  <c r="D7" i="20"/>
  <c r="D6" i="20"/>
  <c r="D5" i="20"/>
  <c r="A8" i="20"/>
  <c r="A30" i="20" s="1"/>
  <c r="A7" i="20"/>
  <c r="A24" i="20" s="1"/>
  <c r="A6" i="20"/>
  <c r="A18" i="20" s="1"/>
  <c r="A5" i="20"/>
  <c r="A12" i="20" s="1"/>
  <c r="E86" i="1" l="1"/>
  <c r="E87" i="1"/>
  <c r="E88" i="1"/>
  <c r="E89" i="1"/>
  <c r="E90" i="1"/>
  <c r="E91" i="1"/>
  <c r="E85" i="1"/>
  <c r="D91" i="1"/>
  <c r="D86" i="1"/>
  <c r="D87" i="1"/>
  <c r="D88" i="1"/>
  <c r="D89" i="1"/>
  <c r="D90" i="1"/>
  <c r="D85" i="1"/>
  <c r="F63" i="1"/>
  <c r="F60" i="1"/>
  <c r="J60" i="1" s="1"/>
  <c r="F61" i="1"/>
  <c r="J61" i="1" s="1"/>
  <c r="F62" i="1"/>
  <c r="J62" i="1" s="1"/>
  <c r="F59" i="1"/>
  <c r="J59" i="1" s="1"/>
  <c r="E63" i="1"/>
  <c r="E60" i="1"/>
  <c r="E66" i="1" s="1"/>
  <c r="E61" i="1"/>
  <c r="E67" i="1" s="1"/>
  <c r="E62" i="1"/>
  <c r="E68" i="1" s="1"/>
  <c r="E59" i="1"/>
  <c r="E65" i="1" s="1"/>
  <c r="J37" i="1"/>
  <c r="J3" i="12"/>
  <c r="M3" i="12" l="1"/>
  <c r="J3" i="22"/>
  <c r="M3" i="22" s="1"/>
  <c r="J64" i="1"/>
  <c r="J33" i="1"/>
  <c r="F30" i="1"/>
  <c r="J30" i="1" s="1"/>
  <c r="F29" i="1"/>
  <c r="B30" i="1"/>
  <c r="L26" i="22" l="1"/>
  <c r="L18" i="22"/>
  <c r="M18" i="22" s="1"/>
  <c r="L10" i="22"/>
  <c r="L25" i="22"/>
  <c r="L17" i="22"/>
  <c r="M17" i="22" s="1"/>
  <c r="L12" i="22"/>
  <c r="L20" i="22"/>
  <c r="M20" i="22" s="1"/>
  <c r="L14" i="22"/>
  <c r="L27" i="22"/>
  <c r="L24" i="22"/>
  <c r="L13" i="22"/>
  <c r="L6" i="22"/>
  <c r="L23" i="22"/>
  <c r="L15" i="22"/>
  <c r="L8" i="22"/>
  <c r="L7" i="22"/>
  <c r="L22" i="22"/>
  <c r="L9" i="22"/>
  <c r="L5" i="22"/>
  <c r="M5" i="22" s="1"/>
  <c r="M16" i="22" s="1"/>
  <c r="L21" i="22"/>
  <c r="M21" i="22" s="1"/>
  <c r="L11" i="22"/>
  <c r="L19" i="22"/>
  <c r="M19" i="22" s="1"/>
  <c r="I6" i="20"/>
  <c r="F38" i="20" l="1"/>
  <c r="G37" i="20"/>
  <c r="F37" i="20"/>
  <c r="G38" i="20" s="1"/>
  <c r="M28" i="22"/>
  <c r="M29" i="22" s="1"/>
  <c r="F55" i="1" s="1"/>
  <c r="J36" i="1"/>
  <c r="J38" i="1"/>
  <c r="J39" i="1"/>
  <c r="J40" i="1"/>
  <c r="J41" i="1"/>
  <c r="J42" i="1"/>
  <c r="J43" i="1"/>
  <c r="J35" i="1"/>
  <c r="E44" i="1"/>
  <c r="E49" i="1" s="1"/>
  <c r="F36" i="1"/>
  <c r="F38" i="1"/>
  <c r="F39" i="1"/>
  <c r="F40" i="1"/>
  <c r="F41" i="1"/>
  <c r="F42" i="1"/>
  <c r="F43" i="1"/>
  <c r="F35" i="1"/>
  <c r="E36" i="1"/>
  <c r="E77" i="1" s="1"/>
  <c r="E38" i="1"/>
  <c r="E39" i="1"/>
  <c r="E40" i="1"/>
  <c r="E81" i="1" s="1"/>
  <c r="E41" i="1"/>
  <c r="E82" i="1" s="1"/>
  <c r="E42" i="1"/>
  <c r="E83" i="1" s="1"/>
  <c r="E43" i="1"/>
  <c r="E84" i="1" s="1"/>
  <c r="E35" i="1"/>
  <c r="E45" i="1" s="1"/>
  <c r="Q68" i="8" l="1"/>
  <c r="Q67" i="8"/>
  <c r="J55" i="1" s="1"/>
  <c r="Q66" i="8"/>
  <c r="Q65" i="8"/>
  <c r="F49" i="1"/>
  <c r="E55" i="1"/>
  <c r="E48" i="1"/>
  <c r="E54" i="1" s="1"/>
  <c r="E80" i="1"/>
  <c r="E47" i="1"/>
  <c r="E53" i="1" s="1"/>
  <c r="E79" i="1"/>
  <c r="E78" i="1"/>
  <c r="E51" i="1"/>
  <c r="F45" i="1"/>
  <c r="E46" i="1"/>
  <c r="E76" i="1"/>
  <c r="M68" i="8" l="1"/>
  <c r="M67" i="8"/>
  <c r="J49" i="1" s="1"/>
  <c r="M66" i="8"/>
  <c r="M65" i="8"/>
  <c r="M45" i="8"/>
  <c r="M47" i="8"/>
  <c r="M48" i="8"/>
  <c r="M46" i="8"/>
  <c r="F47" i="1"/>
  <c r="E52" i="1"/>
  <c r="F46" i="1"/>
  <c r="I4" i="7"/>
  <c r="L396" i="5"/>
  <c r="J342" i="5"/>
  <c r="H328" i="5"/>
  <c r="L291" i="5"/>
  <c r="J237" i="5"/>
  <c r="H223" i="5"/>
  <c r="L186" i="5"/>
  <c r="J132" i="5"/>
  <c r="H118" i="5"/>
  <c r="L81" i="5"/>
  <c r="J27" i="5"/>
  <c r="H13" i="5"/>
  <c r="A2" i="10"/>
  <c r="D8" i="5"/>
  <c r="D327" i="5" s="1"/>
  <c r="D7" i="5"/>
  <c r="D222" i="5" s="1"/>
  <c r="D6" i="5"/>
  <c r="D117" i="5" s="1"/>
  <c r="D5" i="5"/>
  <c r="A8" i="5"/>
  <c r="A7" i="5"/>
  <c r="A6" i="5"/>
  <c r="A5" i="5"/>
  <c r="A8" i="6"/>
  <c r="A7" i="6"/>
  <c r="A6" i="6"/>
  <c r="A5" i="6"/>
  <c r="G47" i="6"/>
  <c r="G48" i="6"/>
  <c r="G49" i="6"/>
  <c r="G35" i="6"/>
  <c r="G36" i="6"/>
  <c r="G37" i="6"/>
  <c r="G38" i="6"/>
  <c r="G39" i="6"/>
  <c r="G34" i="6"/>
  <c r="G25" i="6"/>
  <c r="G26" i="6"/>
  <c r="G27" i="6"/>
  <c r="G28" i="6"/>
  <c r="G29" i="6"/>
  <c r="G24" i="6"/>
  <c r="G18" i="6"/>
  <c r="G19" i="6"/>
  <c r="I21" i="1"/>
  <c r="E33" i="20"/>
  <c r="E34" i="20" s="1"/>
  <c r="E27" i="20"/>
  <c r="E7" i="20" s="1"/>
  <c r="E21" i="20"/>
  <c r="E22" i="20" s="1"/>
  <c r="E15" i="20"/>
  <c r="D30" i="20"/>
  <c r="D24" i="20"/>
  <c r="F32" i="20"/>
  <c r="D18" i="20"/>
  <c r="D12" i="20"/>
  <c r="E16" i="20" l="1"/>
  <c r="E5" i="20" s="1"/>
  <c r="M52" i="8"/>
  <c r="M53" i="8"/>
  <c r="M51" i="8"/>
  <c r="M50" i="8"/>
  <c r="M57" i="8"/>
  <c r="M55" i="8"/>
  <c r="M58" i="8"/>
  <c r="M56" i="8"/>
  <c r="J45" i="1"/>
  <c r="I7" i="7"/>
  <c r="I6" i="7"/>
  <c r="D12" i="5"/>
  <c r="J5" i="5"/>
  <c r="F24" i="1" s="1"/>
  <c r="J24" i="1" s="1"/>
  <c r="G443" i="5"/>
  <c r="H443" i="5" s="1"/>
  <c r="G442" i="5"/>
  <c r="H442" i="5" s="1"/>
  <c r="G441" i="5"/>
  <c r="H441" i="5" s="1"/>
  <c r="G437" i="5"/>
  <c r="H437" i="5" s="1"/>
  <c r="G440" i="5"/>
  <c r="H440" i="5" s="1"/>
  <c r="G439" i="5"/>
  <c r="H439" i="5" s="1"/>
  <c r="G436" i="5"/>
  <c r="H436" i="5" s="1"/>
  <c r="G438" i="5"/>
  <c r="H438" i="5" s="1"/>
  <c r="I504" i="5"/>
  <c r="J504" i="5" s="1"/>
  <c r="L504" i="5" s="1"/>
  <c r="I510" i="5"/>
  <c r="J510" i="5" s="1"/>
  <c r="L510" i="5" s="1"/>
  <c r="I516" i="5"/>
  <c r="J516" i="5" s="1"/>
  <c r="L516" i="5" s="1"/>
  <c r="I522" i="5"/>
  <c r="J522" i="5" s="1"/>
  <c r="L522" i="5" s="1"/>
  <c r="I528" i="5"/>
  <c r="J528" i="5" s="1"/>
  <c r="L528" i="5" s="1"/>
  <c r="J47" i="1"/>
  <c r="G40" i="6"/>
  <c r="G30" i="6"/>
  <c r="E8" i="20"/>
  <c r="E6" i="20"/>
  <c r="F13" i="20"/>
  <c r="G14" i="20" s="1"/>
  <c r="F19" i="20"/>
  <c r="G20" i="20" s="1"/>
  <c r="F25" i="20"/>
  <c r="G26" i="20" s="1"/>
  <c r="F31" i="20"/>
  <c r="G32" i="20" s="1"/>
  <c r="G13" i="20"/>
  <c r="G19" i="20"/>
  <c r="G25" i="20"/>
  <c r="G31" i="20"/>
  <c r="F14" i="20"/>
  <c r="F20" i="20"/>
  <c r="F26" i="20"/>
  <c r="D31" i="18"/>
  <c r="D25" i="18"/>
  <c r="C25" i="18"/>
  <c r="D23" i="18"/>
  <c r="C23" i="18"/>
  <c r="D21" i="18"/>
  <c r="C21" i="18"/>
  <c r="D19" i="18"/>
  <c r="C19" i="18"/>
  <c r="D16" i="18"/>
  <c r="C16" i="18"/>
  <c r="D14" i="18"/>
  <c r="C14" i="18"/>
  <c r="D12" i="18"/>
  <c r="C12" i="18"/>
  <c r="D10" i="18"/>
  <c r="C10" i="18"/>
  <c r="D7" i="18"/>
  <c r="M75" i="17"/>
  <c r="N75" i="17" s="1"/>
  <c r="M74" i="17"/>
  <c r="N74" i="17" s="1"/>
  <c r="M73" i="17"/>
  <c r="N73" i="17" s="1"/>
  <c r="M72" i="17"/>
  <c r="N72" i="17" s="1"/>
  <c r="M71" i="17"/>
  <c r="N71" i="17" s="1"/>
  <c r="M70" i="17"/>
  <c r="N70" i="17" s="1"/>
  <c r="M69" i="17"/>
  <c r="M68" i="17"/>
  <c r="N68" i="17" s="1"/>
  <c r="A66" i="17"/>
  <c r="F64" i="17"/>
  <c r="F63" i="17"/>
  <c r="M59" i="17"/>
  <c r="M58" i="17"/>
  <c r="M57" i="17"/>
  <c r="M56" i="17"/>
  <c r="M55" i="17"/>
  <c r="M47" i="17"/>
  <c r="N47" i="17" s="1"/>
  <c r="M46" i="17"/>
  <c r="N46" i="17" s="1"/>
  <c r="M45" i="17"/>
  <c r="N45" i="17" s="1"/>
  <c r="M44" i="17"/>
  <c r="N44" i="17" s="1"/>
  <c r="M43" i="17"/>
  <c r="N43" i="17" s="1"/>
  <c r="M42" i="17"/>
  <c r="N42" i="17" s="1"/>
  <c r="A37" i="17"/>
  <c r="F35" i="17"/>
  <c r="F34" i="17"/>
  <c r="M31" i="17"/>
  <c r="N31" i="17" s="1"/>
  <c r="M30" i="17"/>
  <c r="N30" i="17" s="1"/>
  <c r="M29" i="17"/>
  <c r="N29" i="17" s="1"/>
  <c r="M28" i="17"/>
  <c r="N28" i="17" s="1"/>
  <c r="M27" i="17"/>
  <c r="N27" i="17" s="1"/>
  <c r="M26" i="17"/>
  <c r="N26" i="17" s="1"/>
  <c r="M25" i="17"/>
  <c r="M24" i="17"/>
  <c r="A21" i="17"/>
  <c r="F19" i="17"/>
  <c r="F18" i="17"/>
  <c r="A5" i="17"/>
  <c r="F3" i="17"/>
  <c r="M30" i="16"/>
  <c r="N30" i="16" s="1"/>
  <c r="M29" i="16"/>
  <c r="N29" i="16" s="1"/>
  <c r="M28" i="16"/>
  <c r="N28" i="16" s="1"/>
  <c r="M27" i="16"/>
  <c r="N27" i="16" s="1"/>
  <c r="M26" i="16"/>
  <c r="N26" i="16" s="1"/>
  <c r="M25" i="16"/>
  <c r="N25" i="16" s="1"/>
  <c r="M24" i="16"/>
  <c r="N24" i="16" s="1"/>
  <c r="M23" i="16"/>
  <c r="N23" i="16" s="1"/>
  <c r="M22" i="16"/>
  <c r="N22" i="16" s="1"/>
  <c r="M21" i="16"/>
  <c r="N21" i="16" s="1"/>
  <c r="M18" i="16"/>
  <c r="N18" i="16" s="1"/>
  <c r="M17" i="16"/>
  <c r="N17" i="16" s="1"/>
  <c r="M16" i="16"/>
  <c r="N16" i="16" s="1"/>
  <c r="M15" i="16"/>
  <c r="N15" i="16" s="1"/>
  <c r="M14" i="16"/>
  <c r="N14" i="16" s="1"/>
  <c r="M13" i="16"/>
  <c r="N13" i="16" s="1"/>
  <c r="M12" i="16"/>
  <c r="N12" i="16" s="1"/>
  <c r="M11" i="16"/>
  <c r="N11" i="16" s="1"/>
  <c r="M10" i="16"/>
  <c r="N10" i="16" s="1"/>
  <c r="M9" i="16"/>
  <c r="N9" i="16" s="1"/>
  <c r="M8" i="16"/>
  <c r="N8" i="16" s="1"/>
  <c r="M7" i="16"/>
  <c r="N7" i="16" s="1"/>
  <c r="M6" i="16"/>
  <c r="N6" i="16" s="1"/>
  <c r="A5" i="16"/>
  <c r="F3" i="16"/>
  <c r="F2" i="16"/>
  <c r="M27" i="15"/>
  <c r="M26" i="15"/>
  <c r="M25" i="15"/>
  <c r="M24" i="15"/>
  <c r="M23" i="15"/>
  <c r="M22" i="15"/>
  <c r="M21" i="15"/>
  <c r="M20" i="15"/>
  <c r="M19" i="15"/>
  <c r="M18" i="15"/>
  <c r="M15" i="15"/>
  <c r="N15" i="15" s="1"/>
  <c r="M14" i="15"/>
  <c r="N14" i="15" s="1"/>
  <c r="M13" i="15"/>
  <c r="N13" i="15" s="1"/>
  <c r="M12" i="15"/>
  <c r="N12" i="15" s="1"/>
  <c r="M11" i="15"/>
  <c r="N11" i="15" s="1"/>
  <c r="M10" i="15"/>
  <c r="N10" i="15" s="1"/>
  <c r="A5" i="15"/>
  <c r="F3" i="15"/>
  <c r="F2" i="15"/>
  <c r="M15" i="14"/>
  <c r="N15" i="14" s="1"/>
  <c r="M14" i="14"/>
  <c r="N14" i="14" s="1"/>
  <c r="M13" i="14"/>
  <c r="N13" i="14" s="1"/>
  <c r="M12" i="14"/>
  <c r="N12" i="14" s="1"/>
  <c r="M11" i="14"/>
  <c r="N11" i="14" s="1"/>
  <c r="M10" i="14"/>
  <c r="N10" i="14" s="1"/>
  <c r="M9" i="14"/>
  <c r="N9" i="14" s="1"/>
  <c r="M8" i="14"/>
  <c r="N8" i="14" s="1"/>
  <c r="M7" i="14"/>
  <c r="A5" i="14"/>
  <c r="F3" i="14"/>
  <c r="F2" i="14"/>
  <c r="M15" i="13"/>
  <c r="N15" i="13" s="1"/>
  <c r="M14" i="13"/>
  <c r="N14" i="13" s="1"/>
  <c r="M13" i="13"/>
  <c r="N13" i="13" s="1"/>
  <c r="M12" i="13"/>
  <c r="N12" i="13" s="1"/>
  <c r="M11" i="13"/>
  <c r="N11" i="13" s="1"/>
  <c r="M10" i="13"/>
  <c r="N10" i="13" s="1"/>
  <c r="M9" i="13"/>
  <c r="N9" i="13" s="1"/>
  <c r="M8" i="13"/>
  <c r="N8" i="13" s="1"/>
  <c r="M7" i="13"/>
  <c r="N7" i="13" s="1"/>
  <c r="A5" i="13"/>
  <c r="F3" i="13"/>
  <c r="F2" i="13"/>
  <c r="M19" i="12"/>
  <c r="M18" i="12"/>
  <c r="M17" i="12"/>
  <c r="M16" i="12"/>
  <c r="M15" i="12"/>
  <c r="M14" i="12"/>
  <c r="M13" i="12"/>
  <c r="M12" i="12"/>
  <c r="A9" i="12"/>
  <c r="E6" i="12"/>
  <c r="D6" i="12"/>
  <c r="J3" i="17"/>
  <c r="M3" i="17" s="1"/>
  <c r="D20" i="10"/>
  <c r="C20" i="10"/>
  <c r="D19" i="10"/>
  <c r="C19" i="10"/>
  <c r="D18" i="10"/>
  <c r="C18" i="10"/>
  <c r="D17" i="10"/>
  <c r="C17" i="10"/>
  <c r="D16" i="10"/>
  <c r="C16" i="10"/>
  <c r="D15" i="10"/>
  <c r="C15" i="10"/>
  <c r="D14" i="10"/>
  <c r="C14" i="10"/>
  <c r="D13" i="10"/>
  <c r="C13" i="10"/>
  <c r="D12" i="10"/>
  <c r="C12" i="10"/>
  <c r="D11" i="10"/>
  <c r="C11" i="10"/>
  <c r="D10" i="10"/>
  <c r="C10" i="10"/>
  <c r="D9" i="10"/>
  <c r="C9" i="10"/>
  <c r="D8" i="10"/>
  <c r="C8" i="10"/>
  <c r="D7" i="10"/>
  <c r="C7" i="10"/>
  <c r="D6" i="10"/>
  <c r="C6" i="10"/>
  <c r="D5" i="10"/>
  <c r="C5" i="10"/>
  <c r="H8" i="8"/>
  <c r="J29" i="1" s="1"/>
  <c r="M378" i="7"/>
  <c r="M377" i="7"/>
  <c r="K377" i="7"/>
  <c r="J377" i="7"/>
  <c r="M376" i="7"/>
  <c r="M375" i="7"/>
  <c r="K375" i="7"/>
  <c r="J375" i="7"/>
  <c r="M374" i="7"/>
  <c r="M373" i="7"/>
  <c r="K373" i="7"/>
  <c r="J373" i="7"/>
  <c r="M372" i="7"/>
  <c r="M371" i="7"/>
  <c r="K371" i="7"/>
  <c r="J371" i="7"/>
  <c r="M370" i="7"/>
  <c r="M369" i="7"/>
  <c r="K369" i="7"/>
  <c r="J369" i="7"/>
  <c r="M368" i="7"/>
  <c r="M367" i="7"/>
  <c r="K367" i="7"/>
  <c r="J367" i="7"/>
  <c r="M366" i="7"/>
  <c r="M365" i="7"/>
  <c r="K365" i="7"/>
  <c r="J365" i="7"/>
  <c r="M364" i="7"/>
  <c r="M363" i="7"/>
  <c r="K363" i="7"/>
  <c r="J363" i="7"/>
  <c r="M362" i="7"/>
  <c r="M361" i="7"/>
  <c r="K361" i="7"/>
  <c r="J361" i="7"/>
  <c r="M360" i="7"/>
  <c r="L359" i="7"/>
  <c r="J359" i="7"/>
  <c r="M357" i="7"/>
  <c r="M356" i="7"/>
  <c r="K356" i="7"/>
  <c r="J356" i="7"/>
  <c r="M355" i="7"/>
  <c r="M354" i="7"/>
  <c r="K354" i="7"/>
  <c r="J354" i="7"/>
  <c r="M353" i="7"/>
  <c r="M352" i="7"/>
  <c r="K352" i="7"/>
  <c r="J352" i="7"/>
  <c r="M351" i="7"/>
  <c r="M350" i="7"/>
  <c r="K350" i="7"/>
  <c r="J350" i="7"/>
  <c r="M349" i="7"/>
  <c r="M348" i="7"/>
  <c r="K348" i="7"/>
  <c r="J348" i="7"/>
  <c r="M347" i="7"/>
  <c r="M346" i="7"/>
  <c r="K346" i="7"/>
  <c r="J346" i="7"/>
  <c r="M345" i="7"/>
  <c r="M344" i="7"/>
  <c r="K344" i="7"/>
  <c r="J344" i="7"/>
  <c r="M343" i="7"/>
  <c r="M342" i="7"/>
  <c r="K342" i="7"/>
  <c r="J342" i="7"/>
  <c r="M341" i="7"/>
  <c r="M340" i="7"/>
  <c r="K340" i="7"/>
  <c r="J340" i="7"/>
  <c r="M339" i="7"/>
  <c r="L338" i="7"/>
  <c r="J338" i="7"/>
  <c r="A336" i="7"/>
  <c r="M333" i="7"/>
  <c r="K333" i="7"/>
  <c r="J333" i="7"/>
  <c r="M332" i="7"/>
  <c r="K332" i="7"/>
  <c r="J332" i="7"/>
  <c r="M331" i="7"/>
  <c r="K331" i="7"/>
  <c r="J331" i="7"/>
  <c r="M330" i="7"/>
  <c r="K330" i="7"/>
  <c r="J330" i="7"/>
  <c r="M329" i="7"/>
  <c r="K329" i="7"/>
  <c r="J329" i="7"/>
  <c r="M328" i="7"/>
  <c r="K328" i="7"/>
  <c r="J328" i="7"/>
  <c r="M327" i="7"/>
  <c r="K327" i="7"/>
  <c r="J327" i="7"/>
  <c r="M326" i="7"/>
  <c r="K326" i="7"/>
  <c r="J326" i="7"/>
  <c r="M325" i="7"/>
  <c r="K325" i="7"/>
  <c r="J325" i="7"/>
  <c r="M324" i="7"/>
  <c r="K324" i="7"/>
  <c r="J324" i="7"/>
  <c r="M323" i="7"/>
  <c r="K323" i="7"/>
  <c r="J323" i="7"/>
  <c r="M322" i="7"/>
  <c r="K322" i="7"/>
  <c r="J322" i="7"/>
  <c r="M321" i="7"/>
  <c r="K321" i="7"/>
  <c r="J321" i="7"/>
  <c r="M320" i="7"/>
  <c r="K320" i="7"/>
  <c r="J320" i="7"/>
  <c r="M319" i="7"/>
  <c r="K319" i="7"/>
  <c r="J319" i="7"/>
  <c r="M318" i="7"/>
  <c r="K318" i="7"/>
  <c r="J318" i="7"/>
  <c r="M317" i="7"/>
  <c r="K317" i="7"/>
  <c r="J317" i="7"/>
  <c r="M316" i="7"/>
  <c r="K316" i="7"/>
  <c r="J316" i="7"/>
  <c r="M315" i="7"/>
  <c r="K315" i="7"/>
  <c r="J315" i="7"/>
  <c r="M314" i="7"/>
  <c r="K314" i="7"/>
  <c r="J314" i="7"/>
  <c r="M312" i="7"/>
  <c r="K312" i="7"/>
  <c r="J312" i="7"/>
  <c r="M311" i="7"/>
  <c r="K311" i="7"/>
  <c r="J311" i="7"/>
  <c r="M310" i="7"/>
  <c r="K310" i="7"/>
  <c r="J310" i="7"/>
  <c r="M309" i="7"/>
  <c r="K309" i="7"/>
  <c r="J309" i="7"/>
  <c r="M308" i="7"/>
  <c r="K308" i="7"/>
  <c r="J308" i="7"/>
  <c r="M307" i="7"/>
  <c r="K307" i="7"/>
  <c r="J307" i="7"/>
  <c r="M306" i="7"/>
  <c r="K306" i="7"/>
  <c r="J306" i="7"/>
  <c r="M305" i="7"/>
  <c r="K305" i="7"/>
  <c r="J305" i="7"/>
  <c r="M304" i="7"/>
  <c r="K304" i="7"/>
  <c r="J304" i="7"/>
  <c r="M303" i="7"/>
  <c r="K303" i="7"/>
  <c r="J303" i="7"/>
  <c r="M302" i="7"/>
  <c r="K302" i="7"/>
  <c r="J302" i="7"/>
  <c r="M301" i="7"/>
  <c r="K301" i="7"/>
  <c r="J301" i="7"/>
  <c r="M300" i="7"/>
  <c r="K300" i="7"/>
  <c r="J300" i="7"/>
  <c r="M299" i="7"/>
  <c r="K299" i="7"/>
  <c r="J299" i="7"/>
  <c r="M298" i="7"/>
  <c r="K298" i="7"/>
  <c r="J298" i="7"/>
  <c r="M297" i="7"/>
  <c r="K297" i="7"/>
  <c r="J297" i="7"/>
  <c r="M296" i="7"/>
  <c r="K296" i="7"/>
  <c r="J296" i="7"/>
  <c r="M295" i="7"/>
  <c r="K295" i="7"/>
  <c r="J295" i="7"/>
  <c r="M294" i="7"/>
  <c r="K294" i="7"/>
  <c r="J294" i="7"/>
  <c r="M293" i="7"/>
  <c r="K293" i="7"/>
  <c r="J293" i="7"/>
  <c r="A291" i="7"/>
  <c r="M286" i="7"/>
  <c r="M285" i="7"/>
  <c r="K285" i="7"/>
  <c r="J285" i="7"/>
  <c r="M284" i="7"/>
  <c r="M283" i="7"/>
  <c r="K283" i="7"/>
  <c r="J283" i="7"/>
  <c r="M282" i="7"/>
  <c r="M281" i="7"/>
  <c r="K281" i="7"/>
  <c r="J281" i="7"/>
  <c r="M280" i="7"/>
  <c r="M279" i="7"/>
  <c r="K279" i="7"/>
  <c r="J279" i="7"/>
  <c r="M278" i="7"/>
  <c r="M277" i="7"/>
  <c r="K277" i="7"/>
  <c r="J277" i="7"/>
  <c r="M276" i="7"/>
  <c r="M275" i="7"/>
  <c r="K275" i="7"/>
  <c r="J275" i="7"/>
  <c r="M274" i="7"/>
  <c r="M273" i="7"/>
  <c r="K273" i="7"/>
  <c r="J273" i="7"/>
  <c r="M272" i="7"/>
  <c r="M271" i="7"/>
  <c r="K271" i="7"/>
  <c r="J271" i="7"/>
  <c r="M270" i="7"/>
  <c r="M269" i="7"/>
  <c r="K269" i="7"/>
  <c r="J269" i="7"/>
  <c r="M268" i="7"/>
  <c r="L267" i="7"/>
  <c r="J267" i="7"/>
  <c r="M265" i="7"/>
  <c r="M264" i="7"/>
  <c r="K264" i="7"/>
  <c r="J264" i="7"/>
  <c r="M263" i="7"/>
  <c r="M262" i="7"/>
  <c r="K262" i="7"/>
  <c r="J262" i="7"/>
  <c r="M261" i="7"/>
  <c r="M260" i="7"/>
  <c r="K260" i="7"/>
  <c r="J260" i="7"/>
  <c r="M259" i="7"/>
  <c r="M258" i="7"/>
  <c r="K258" i="7"/>
  <c r="J258" i="7"/>
  <c r="M257" i="7"/>
  <c r="M256" i="7"/>
  <c r="K256" i="7"/>
  <c r="J256" i="7"/>
  <c r="M255" i="7"/>
  <c r="M254" i="7"/>
  <c r="K254" i="7"/>
  <c r="J254" i="7"/>
  <c r="M253" i="7"/>
  <c r="M252" i="7"/>
  <c r="K252" i="7"/>
  <c r="J252" i="7"/>
  <c r="M251" i="7"/>
  <c r="M250" i="7"/>
  <c r="K250" i="7"/>
  <c r="J250" i="7"/>
  <c r="M249" i="7"/>
  <c r="M248" i="7"/>
  <c r="K248" i="7"/>
  <c r="J248" i="7"/>
  <c r="M247" i="7"/>
  <c r="L246" i="7"/>
  <c r="J246" i="7"/>
  <c r="A244" i="7"/>
  <c r="M241" i="7"/>
  <c r="K241" i="7"/>
  <c r="J241" i="7"/>
  <c r="M240" i="7"/>
  <c r="K240" i="7"/>
  <c r="J240" i="7"/>
  <c r="M239" i="7"/>
  <c r="K239" i="7"/>
  <c r="J239" i="7"/>
  <c r="M238" i="7"/>
  <c r="K238" i="7"/>
  <c r="J238" i="7"/>
  <c r="M237" i="7"/>
  <c r="K237" i="7"/>
  <c r="J237" i="7"/>
  <c r="M236" i="7"/>
  <c r="K236" i="7"/>
  <c r="J236" i="7"/>
  <c r="M235" i="7"/>
  <c r="K235" i="7"/>
  <c r="J235" i="7"/>
  <c r="M234" i="7"/>
  <c r="K234" i="7"/>
  <c r="J234" i="7"/>
  <c r="M233" i="7"/>
  <c r="K233" i="7"/>
  <c r="J233" i="7"/>
  <c r="M232" i="7"/>
  <c r="K232" i="7"/>
  <c r="J232" i="7"/>
  <c r="M231" i="7"/>
  <c r="K231" i="7"/>
  <c r="J231" i="7"/>
  <c r="M230" i="7"/>
  <c r="K230" i="7"/>
  <c r="J230" i="7"/>
  <c r="M229" i="7"/>
  <c r="K229" i="7"/>
  <c r="J229" i="7"/>
  <c r="M228" i="7"/>
  <c r="K228" i="7"/>
  <c r="J228" i="7"/>
  <c r="M227" i="7"/>
  <c r="K227" i="7"/>
  <c r="J227" i="7"/>
  <c r="M226" i="7"/>
  <c r="K226" i="7"/>
  <c r="J226" i="7"/>
  <c r="M225" i="7"/>
  <c r="K225" i="7"/>
  <c r="J225" i="7"/>
  <c r="M224" i="7"/>
  <c r="K224" i="7"/>
  <c r="J224" i="7"/>
  <c r="M223" i="7"/>
  <c r="K223" i="7"/>
  <c r="J223" i="7"/>
  <c r="M222" i="7"/>
  <c r="K222" i="7"/>
  <c r="J222" i="7"/>
  <c r="M220" i="7"/>
  <c r="K220" i="7"/>
  <c r="J220" i="7"/>
  <c r="M219" i="7"/>
  <c r="K219" i="7"/>
  <c r="J219" i="7"/>
  <c r="M218" i="7"/>
  <c r="K218" i="7"/>
  <c r="J218" i="7"/>
  <c r="M217" i="7"/>
  <c r="K217" i="7"/>
  <c r="J217" i="7"/>
  <c r="M216" i="7"/>
  <c r="K216" i="7"/>
  <c r="J216" i="7"/>
  <c r="M215" i="7"/>
  <c r="K215" i="7"/>
  <c r="J215" i="7"/>
  <c r="M214" i="7"/>
  <c r="K214" i="7"/>
  <c r="J214" i="7"/>
  <c r="M213" i="7"/>
  <c r="K213" i="7"/>
  <c r="J213" i="7"/>
  <c r="M212" i="7"/>
  <c r="K212" i="7"/>
  <c r="J212" i="7"/>
  <c r="M211" i="7"/>
  <c r="K211" i="7"/>
  <c r="J211" i="7"/>
  <c r="M210" i="7"/>
  <c r="K210" i="7"/>
  <c r="J210" i="7"/>
  <c r="M209" i="7"/>
  <c r="K209" i="7"/>
  <c r="J209" i="7"/>
  <c r="M208" i="7"/>
  <c r="K208" i="7"/>
  <c r="J208" i="7"/>
  <c r="M207" i="7"/>
  <c r="K207" i="7"/>
  <c r="J207" i="7"/>
  <c r="M206" i="7"/>
  <c r="K206" i="7"/>
  <c r="J206" i="7"/>
  <c r="M205" i="7"/>
  <c r="K205" i="7"/>
  <c r="J205" i="7"/>
  <c r="M204" i="7"/>
  <c r="K204" i="7"/>
  <c r="J204" i="7"/>
  <c r="M203" i="7"/>
  <c r="K203" i="7"/>
  <c r="J203" i="7"/>
  <c r="M202" i="7"/>
  <c r="K202" i="7"/>
  <c r="J202" i="7"/>
  <c r="M201" i="7"/>
  <c r="K201" i="7"/>
  <c r="J201" i="7"/>
  <c r="A199" i="7"/>
  <c r="M194" i="7"/>
  <c r="M193" i="7"/>
  <c r="K193" i="7"/>
  <c r="J193" i="7"/>
  <c r="M192" i="7"/>
  <c r="M191" i="7"/>
  <c r="K191" i="7"/>
  <c r="J191" i="7"/>
  <c r="M190" i="7"/>
  <c r="M189" i="7"/>
  <c r="K189" i="7"/>
  <c r="J189" i="7"/>
  <c r="M188" i="7"/>
  <c r="M187" i="7"/>
  <c r="K187" i="7"/>
  <c r="J187" i="7"/>
  <c r="M186" i="7"/>
  <c r="M185" i="7"/>
  <c r="K185" i="7"/>
  <c r="J185" i="7"/>
  <c r="M184" i="7"/>
  <c r="M183" i="7"/>
  <c r="K183" i="7"/>
  <c r="J183" i="7"/>
  <c r="M182" i="7"/>
  <c r="M181" i="7"/>
  <c r="K181" i="7"/>
  <c r="J181" i="7"/>
  <c r="M180" i="7"/>
  <c r="M179" i="7"/>
  <c r="K179" i="7"/>
  <c r="J179" i="7"/>
  <c r="M178" i="7"/>
  <c r="M177" i="7"/>
  <c r="K177" i="7"/>
  <c r="J177" i="7"/>
  <c r="M176" i="7"/>
  <c r="L175" i="7"/>
  <c r="J175" i="7"/>
  <c r="M173" i="7"/>
  <c r="M172" i="7"/>
  <c r="K172" i="7"/>
  <c r="J172" i="7"/>
  <c r="M171" i="7"/>
  <c r="M170" i="7"/>
  <c r="K170" i="7"/>
  <c r="J170" i="7"/>
  <c r="M169" i="7"/>
  <c r="M168" i="7"/>
  <c r="K168" i="7"/>
  <c r="J168" i="7"/>
  <c r="M167" i="7"/>
  <c r="M166" i="7"/>
  <c r="K166" i="7"/>
  <c r="J166" i="7"/>
  <c r="M165" i="7"/>
  <c r="M164" i="7"/>
  <c r="K164" i="7"/>
  <c r="J164" i="7"/>
  <c r="M163" i="7"/>
  <c r="M162" i="7"/>
  <c r="K162" i="7"/>
  <c r="J162" i="7"/>
  <c r="M161" i="7"/>
  <c r="M160" i="7"/>
  <c r="K160" i="7"/>
  <c r="J160" i="7"/>
  <c r="M159" i="7"/>
  <c r="M158" i="7"/>
  <c r="K158" i="7"/>
  <c r="J158" i="7"/>
  <c r="M157" i="7"/>
  <c r="M156" i="7"/>
  <c r="K156" i="7"/>
  <c r="J156" i="7"/>
  <c r="M155" i="7"/>
  <c r="L154" i="7"/>
  <c r="J154" i="7"/>
  <c r="A152" i="7"/>
  <c r="M149" i="7"/>
  <c r="K149" i="7"/>
  <c r="J149" i="7"/>
  <c r="M148" i="7"/>
  <c r="K148" i="7"/>
  <c r="J148" i="7"/>
  <c r="M147" i="7"/>
  <c r="K147" i="7"/>
  <c r="J147" i="7"/>
  <c r="M146" i="7"/>
  <c r="K146" i="7"/>
  <c r="J146" i="7"/>
  <c r="M145" i="7"/>
  <c r="K145" i="7"/>
  <c r="J145" i="7"/>
  <c r="M144" i="7"/>
  <c r="K144" i="7"/>
  <c r="J144" i="7"/>
  <c r="M143" i="7"/>
  <c r="K143" i="7"/>
  <c r="J143" i="7"/>
  <c r="M142" i="7"/>
  <c r="K142" i="7"/>
  <c r="J142" i="7"/>
  <c r="M141" i="7"/>
  <c r="K141" i="7"/>
  <c r="J141" i="7"/>
  <c r="M140" i="7"/>
  <c r="K140" i="7"/>
  <c r="J140" i="7"/>
  <c r="M139" i="7"/>
  <c r="K139" i="7"/>
  <c r="J139" i="7"/>
  <c r="M138" i="7"/>
  <c r="K138" i="7"/>
  <c r="J138" i="7"/>
  <c r="M137" i="7"/>
  <c r="K137" i="7"/>
  <c r="J137" i="7"/>
  <c r="M136" i="7"/>
  <c r="K136" i="7"/>
  <c r="J136" i="7"/>
  <c r="M135" i="7"/>
  <c r="K135" i="7"/>
  <c r="J135" i="7"/>
  <c r="M134" i="7"/>
  <c r="K134" i="7"/>
  <c r="J134" i="7"/>
  <c r="M133" i="7"/>
  <c r="K133" i="7"/>
  <c r="J133" i="7"/>
  <c r="M132" i="7"/>
  <c r="K132" i="7"/>
  <c r="J132" i="7"/>
  <c r="M131" i="7"/>
  <c r="K131" i="7"/>
  <c r="J131" i="7"/>
  <c r="M130" i="7"/>
  <c r="K130" i="7"/>
  <c r="J130" i="7"/>
  <c r="M128" i="7"/>
  <c r="K128" i="7"/>
  <c r="J128" i="7"/>
  <c r="M127" i="7"/>
  <c r="K127" i="7"/>
  <c r="J127" i="7"/>
  <c r="M126" i="7"/>
  <c r="K126" i="7"/>
  <c r="J126" i="7"/>
  <c r="M125" i="7"/>
  <c r="K125" i="7"/>
  <c r="J125" i="7"/>
  <c r="M124" i="7"/>
  <c r="K124" i="7"/>
  <c r="J124" i="7"/>
  <c r="M123" i="7"/>
  <c r="K123" i="7"/>
  <c r="J123" i="7"/>
  <c r="M122" i="7"/>
  <c r="K122" i="7"/>
  <c r="J122" i="7"/>
  <c r="M121" i="7"/>
  <c r="K121" i="7"/>
  <c r="J121" i="7"/>
  <c r="M120" i="7"/>
  <c r="K120" i="7"/>
  <c r="J120" i="7"/>
  <c r="M119" i="7"/>
  <c r="K119" i="7"/>
  <c r="J119" i="7"/>
  <c r="M118" i="7"/>
  <c r="K118" i="7"/>
  <c r="J118" i="7"/>
  <c r="M117" i="7"/>
  <c r="K117" i="7"/>
  <c r="J117" i="7"/>
  <c r="M116" i="7"/>
  <c r="K116" i="7"/>
  <c r="J116" i="7"/>
  <c r="M115" i="7"/>
  <c r="K115" i="7"/>
  <c r="J115" i="7"/>
  <c r="M114" i="7"/>
  <c r="K114" i="7"/>
  <c r="J114" i="7"/>
  <c r="M113" i="7"/>
  <c r="K113" i="7"/>
  <c r="J113" i="7"/>
  <c r="M112" i="7"/>
  <c r="K112" i="7"/>
  <c r="J112" i="7"/>
  <c r="M111" i="7"/>
  <c r="K111" i="7"/>
  <c r="J111" i="7"/>
  <c r="M110" i="7"/>
  <c r="K110" i="7"/>
  <c r="J110" i="7"/>
  <c r="J109" i="7"/>
  <c r="A107" i="7"/>
  <c r="M102" i="7"/>
  <c r="M101" i="7"/>
  <c r="K101" i="7"/>
  <c r="J101" i="7"/>
  <c r="M100" i="7"/>
  <c r="M99" i="7"/>
  <c r="K99" i="7"/>
  <c r="J99" i="7"/>
  <c r="M98" i="7"/>
  <c r="M97" i="7"/>
  <c r="K97" i="7"/>
  <c r="J97" i="7"/>
  <c r="M96" i="7"/>
  <c r="M95" i="7"/>
  <c r="K95" i="7"/>
  <c r="J95" i="7"/>
  <c r="M94" i="7"/>
  <c r="M93" i="7"/>
  <c r="K93" i="7"/>
  <c r="J93" i="7"/>
  <c r="M92" i="7"/>
  <c r="M91" i="7"/>
  <c r="K91" i="7"/>
  <c r="J91" i="7"/>
  <c r="M90" i="7"/>
  <c r="M89" i="7"/>
  <c r="K89" i="7"/>
  <c r="J89" i="7"/>
  <c r="M88" i="7"/>
  <c r="M87" i="7"/>
  <c r="K87" i="7"/>
  <c r="J87" i="7"/>
  <c r="M86" i="7"/>
  <c r="M85" i="7"/>
  <c r="K85" i="7"/>
  <c r="J85" i="7"/>
  <c r="M84" i="7"/>
  <c r="L83" i="7"/>
  <c r="J83" i="7"/>
  <c r="M81" i="7"/>
  <c r="M80" i="7"/>
  <c r="K80" i="7"/>
  <c r="J80" i="7"/>
  <c r="M79" i="7"/>
  <c r="M78" i="7"/>
  <c r="K78" i="7"/>
  <c r="J78" i="7"/>
  <c r="M77" i="7"/>
  <c r="M76" i="7"/>
  <c r="K76" i="7"/>
  <c r="J76" i="7"/>
  <c r="M75" i="7"/>
  <c r="M74" i="7"/>
  <c r="K74" i="7"/>
  <c r="J74" i="7"/>
  <c r="M73" i="7"/>
  <c r="M72" i="7"/>
  <c r="K72" i="7"/>
  <c r="J72" i="7"/>
  <c r="M71" i="7"/>
  <c r="M70" i="7"/>
  <c r="K70" i="7"/>
  <c r="J70" i="7"/>
  <c r="M69" i="7"/>
  <c r="M68" i="7"/>
  <c r="K68" i="7"/>
  <c r="J68" i="7"/>
  <c r="M67" i="7"/>
  <c r="M66" i="7"/>
  <c r="K66" i="7"/>
  <c r="J66" i="7"/>
  <c r="M65" i="7"/>
  <c r="M64" i="7"/>
  <c r="K64" i="7"/>
  <c r="J64" i="7"/>
  <c r="M63" i="7"/>
  <c r="L62" i="7"/>
  <c r="J62" i="7"/>
  <c r="A60" i="7"/>
  <c r="M56" i="7"/>
  <c r="K56" i="7"/>
  <c r="J56" i="7"/>
  <c r="M55" i="7"/>
  <c r="K55" i="7"/>
  <c r="J55" i="7"/>
  <c r="M54" i="7"/>
  <c r="K54" i="7"/>
  <c r="J54" i="7"/>
  <c r="M53" i="7"/>
  <c r="K53" i="7"/>
  <c r="J53" i="7"/>
  <c r="M52" i="7"/>
  <c r="K52" i="7"/>
  <c r="J52" i="7"/>
  <c r="M51" i="7"/>
  <c r="K51" i="7"/>
  <c r="J51" i="7"/>
  <c r="M50" i="7"/>
  <c r="K50" i="7"/>
  <c r="J50" i="7"/>
  <c r="M49" i="7"/>
  <c r="K49" i="7"/>
  <c r="J49" i="7"/>
  <c r="M48" i="7"/>
  <c r="K48" i="7"/>
  <c r="J48" i="7"/>
  <c r="M47" i="7"/>
  <c r="K47" i="7"/>
  <c r="J47" i="7"/>
  <c r="M46" i="7"/>
  <c r="K46" i="7"/>
  <c r="J46" i="7"/>
  <c r="M45" i="7"/>
  <c r="K45" i="7"/>
  <c r="J45" i="7"/>
  <c r="J44" i="7"/>
  <c r="J43" i="7"/>
  <c r="J42" i="7"/>
  <c r="J41" i="7"/>
  <c r="J40" i="7"/>
  <c r="J39" i="7"/>
  <c r="J38" i="7"/>
  <c r="J37" i="7"/>
  <c r="M35" i="7"/>
  <c r="K35" i="7"/>
  <c r="J35" i="7"/>
  <c r="M34" i="7"/>
  <c r="K34" i="7"/>
  <c r="J34" i="7"/>
  <c r="M33" i="7"/>
  <c r="K33" i="7"/>
  <c r="J33" i="7"/>
  <c r="M32" i="7"/>
  <c r="K32" i="7"/>
  <c r="J32" i="7"/>
  <c r="M31" i="7"/>
  <c r="K31" i="7"/>
  <c r="J31" i="7"/>
  <c r="M30" i="7"/>
  <c r="K30" i="7"/>
  <c r="J30" i="7"/>
  <c r="M29" i="7"/>
  <c r="K29" i="7"/>
  <c r="J29" i="7"/>
  <c r="M28" i="7"/>
  <c r="K28" i="7"/>
  <c r="J28" i="7"/>
  <c r="M27" i="7"/>
  <c r="K27" i="7"/>
  <c r="J27" i="7"/>
  <c r="M26" i="7"/>
  <c r="K26" i="7"/>
  <c r="J26" i="7"/>
  <c r="M25" i="7"/>
  <c r="K25" i="7"/>
  <c r="J25" i="7"/>
  <c r="M24" i="7"/>
  <c r="K24" i="7"/>
  <c r="J24" i="7"/>
  <c r="M23" i="7"/>
  <c r="K23" i="7"/>
  <c r="J23" i="7"/>
  <c r="M22" i="7"/>
  <c r="K22" i="7"/>
  <c r="J22" i="7"/>
  <c r="M21" i="7"/>
  <c r="K21" i="7"/>
  <c r="J21" i="7"/>
  <c r="M20" i="7"/>
  <c r="K20" i="7"/>
  <c r="J20" i="7"/>
  <c r="M19" i="7"/>
  <c r="K19" i="7"/>
  <c r="J19" i="7"/>
  <c r="M18" i="7"/>
  <c r="K18" i="7"/>
  <c r="J18" i="7"/>
  <c r="J17" i="7"/>
  <c r="J16" i="7"/>
  <c r="A338" i="7"/>
  <c r="A246" i="7"/>
  <c r="E106" i="7"/>
  <c r="A16" i="7"/>
  <c r="L534" i="5" l="1"/>
  <c r="F5" i="20"/>
  <c r="J92" i="1" s="1"/>
  <c r="J46" i="1"/>
  <c r="H446" i="5"/>
  <c r="E9" i="5" s="1"/>
  <c r="G9" i="5"/>
  <c r="A293" i="7"/>
  <c r="E290" i="7"/>
  <c r="A109" i="7"/>
  <c r="J3" i="13"/>
  <c r="M3" i="13" s="1"/>
  <c r="J3" i="14"/>
  <c r="M3" i="14" s="1"/>
  <c r="M242" i="7"/>
  <c r="L68" i="17"/>
  <c r="L73" i="17"/>
  <c r="L56" i="17"/>
  <c r="L42" i="17"/>
  <c r="L24" i="17"/>
  <c r="L14" i="17"/>
  <c r="L6" i="17"/>
  <c r="M6" i="17" s="1"/>
  <c r="L70" i="17"/>
  <c r="L53" i="17"/>
  <c r="M53" i="17" s="1"/>
  <c r="L47" i="17"/>
  <c r="L69" i="17"/>
  <c r="L52" i="17"/>
  <c r="M52" i="17" s="1"/>
  <c r="L46" i="17"/>
  <c r="L38" i="17"/>
  <c r="M38" i="17" s="1"/>
  <c r="L28" i="17"/>
  <c r="L10" i="17"/>
  <c r="L72" i="17"/>
  <c r="L54" i="17"/>
  <c r="M54" i="17" s="1"/>
  <c r="L22" i="17"/>
  <c r="M22" i="17" s="1"/>
  <c r="L75" i="17"/>
  <c r="L49" i="17"/>
  <c r="M49" i="17" s="1"/>
  <c r="L45" i="17"/>
  <c r="L25" i="17"/>
  <c r="L12" i="17"/>
  <c r="L9" i="17"/>
  <c r="L44" i="17"/>
  <c r="L41" i="17"/>
  <c r="M41" i="17" s="1"/>
  <c r="L21" i="17"/>
  <c r="M21" i="17" s="1"/>
  <c r="L8" i="17"/>
  <c r="L5" i="17"/>
  <c r="M5" i="17" s="1"/>
  <c r="L59" i="17"/>
  <c r="L55" i="17"/>
  <c r="L39" i="17"/>
  <c r="M39" i="17" s="1"/>
  <c r="L43" i="17"/>
  <c r="L31" i="17"/>
  <c r="L15" i="17"/>
  <c r="L11" i="17"/>
  <c r="L7" i="17"/>
  <c r="M7" i="17" s="1"/>
  <c r="L71" i="17"/>
  <c r="L67" i="17"/>
  <c r="M67" i="17" s="1"/>
  <c r="L58" i="17"/>
  <c r="L37" i="17"/>
  <c r="M37" i="17" s="1"/>
  <c r="L27" i="17"/>
  <c r="L26" i="17"/>
  <c r="L30" i="17"/>
  <c r="L40" i="17"/>
  <c r="M40" i="17" s="1"/>
  <c r="L66" i="17"/>
  <c r="M66" i="17" s="1"/>
  <c r="L51" i="17"/>
  <c r="M51" i="17" s="1"/>
  <c r="L29" i="17"/>
  <c r="L13" i="17"/>
  <c r="L50" i="17"/>
  <c r="M50" i="17" s="1"/>
  <c r="L74" i="17"/>
  <c r="L23" i="17"/>
  <c r="M23" i="17" s="1"/>
  <c r="L57" i="17"/>
  <c r="N69" i="17"/>
  <c r="J3" i="15"/>
  <c r="M3" i="15" s="1"/>
  <c r="J3" i="16"/>
  <c r="M3" i="16" s="1"/>
  <c r="A62" i="7"/>
  <c r="E13" i="7"/>
  <c r="M150" i="7"/>
  <c r="M313" i="7"/>
  <c r="A201" i="7"/>
  <c r="E198" i="7"/>
  <c r="A154" i="7"/>
  <c r="M221" i="7"/>
  <c r="M334" i="7"/>
  <c r="D8" i="6"/>
  <c r="D7" i="6"/>
  <c r="D6" i="6"/>
  <c r="D5" i="6"/>
  <c r="I4" i="6"/>
  <c r="D42" i="6"/>
  <c r="D32" i="6"/>
  <c r="D22" i="6"/>
  <c r="D12" i="6"/>
  <c r="M32" i="17" l="1"/>
  <c r="F66" i="1" s="1"/>
  <c r="M76" i="17"/>
  <c r="M48" i="17"/>
  <c r="M16" i="17"/>
  <c r="F65" i="1" s="1"/>
  <c r="H464" i="7"/>
  <c r="H456" i="7"/>
  <c r="H419" i="7"/>
  <c r="H411" i="7"/>
  <c r="H402" i="7"/>
  <c r="H394" i="7"/>
  <c r="H386" i="7"/>
  <c r="H454" i="7"/>
  <c r="H396" i="7"/>
  <c r="H449" i="7"/>
  <c r="H441" i="7"/>
  <c r="H433" i="7"/>
  <c r="H422" i="7"/>
  <c r="H414" i="7"/>
  <c r="H405" i="7"/>
  <c r="H397" i="7"/>
  <c r="H389" i="7"/>
  <c r="H470" i="7"/>
  <c r="H447" i="7"/>
  <c r="H416" i="7"/>
  <c r="H466" i="7"/>
  <c r="H458" i="7"/>
  <c r="H425" i="7"/>
  <c r="H417" i="7"/>
  <c r="H409" i="7"/>
  <c r="H400" i="7"/>
  <c r="H392" i="7"/>
  <c r="H404" i="7"/>
  <c r="H391" i="7"/>
  <c r="H452" i="7"/>
  <c r="H443" i="7"/>
  <c r="H435" i="7"/>
  <c r="H420" i="7"/>
  <c r="H412" i="7"/>
  <c r="H403" i="7"/>
  <c r="H395" i="7"/>
  <c r="H387" i="7"/>
  <c r="H462" i="7"/>
  <c r="H413" i="7"/>
  <c r="H468" i="7"/>
  <c r="H460" i="7"/>
  <c r="H423" i="7"/>
  <c r="H415" i="7"/>
  <c r="H407" i="7"/>
  <c r="H398" i="7"/>
  <c r="H390" i="7"/>
  <c r="H388" i="7"/>
  <c r="H439" i="7"/>
  <c r="H445" i="7"/>
  <c r="H437" i="7"/>
  <c r="H426" i="7"/>
  <c r="H418" i="7"/>
  <c r="H410" i="7"/>
  <c r="H401" i="7"/>
  <c r="H393" i="7"/>
  <c r="H431" i="7"/>
  <c r="H421" i="7"/>
  <c r="H424" i="7"/>
  <c r="H408" i="7"/>
  <c r="H399" i="7"/>
  <c r="I56" i="6"/>
  <c r="G56" i="6" s="1"/>
  <c r="I55" i="6"/>
  <c r="G55" i="6" s="1"/>
  <c r="I54" i="6"/>
  <c r="I57" i="6"/>
  <c r="I59" i="6"/>
  <c r="I58" i="6"/>
  <c r="I449" i="7"/>
  <c r="I441" i="7"/>
  <c r="I433" i="7"/>
  <c r="I422" i="7"/>
  <c r="I414" i="7"/>
  <c r="I405" i="7"/>
  <c r="I397" i="7"/>
  <c r="I389" i="7"/>
  <c r="I424" i="7"/>
  <c r="I408" i="7"/>
  <c r="I399" i="7"/>
  <c r="I391" i="7"/>
  <c r="I466" i="7"/>
  <c r="I458" i="7"/>
  <c r="I425" i="7"/>
  <c r="I417" i="7"/>
  <c r="I409" i="7"/>
  <c r="I400" i="7"/>
  <c r="I392" i="7"/>
  <c r="I447" i="7"/>
  <c r="I452" i="7"/>
  <c r="I443" i="7"/>
  <c r="I435" i="7"/>
  <c r="I420" i="7"/>
  <c r="I412" i="7"/>
  <c r="I403" i="7"/>
  <c r="I395" i="7"/>
  <c r="I387" i="7"/>
  <c r="I464" i="7"/>
  <c r="I456" i="7"/>
  <c r="I468" i="7"/>
  <c r="I460" i="7"/>
  <c r="I423" i="7"/>
  <c r="I415" i="7"/>
  <c r="I407" i="7"/>
  <c r="I398" i="7"/>
  <c r="I390" i="7"/>
  <c r="I419" i="7"/>
  <c r="I445" i="7"/>
  <c r="I437" i="7"/>
  <c r="I426" i="7"/>
  <c r="I418" i="7"/>
  <c r="I410" i="7"/>
  <c r="I401" i="7"/>
  <c r="I393" i="7"/>
  <c r="I439" i="7"/>
  <c r="I470" i="7"/>
  <c r="I462" i="7"/>
  <c r="I454" i="7"/>
  <c r="I431" i="7"/>
  <c r="I421" i="7"/>
  <c r="I413" i="7"/>
  <c r="I404" i="7"/>
  <c r="I396" i="7"/>
  <c r="I388" i="7"/>
  <c r="I416" i="7"/>
  <c r="I411" i="7"/>
  <c r="I402" i="7"/>
  <c r="I394" i="7"/>
  <c r="I386" i="7"/>
  <c r="I17" i="6"/>
  <c r="I14" i="6"/>
  <c r="G14" i="6" s="1"/>
  <c r="L14" i="12"/>
  <c r="L7" i="14"/>
  <c r="L15" i="14"/>
  <c r="L11" i="14"/>
  <c r="L19" i="12"/>
  <c r="L10" i="12"/>
  <c r="M10" i="12" s="1"/>
  <c r="L17" i="12"/>
  <c r="L15" i="12"/>
  <c r="L13" i="12"/>
  <c r="L11" i="12"/>
  <c r="M11" i="12" s="1"/>
  <c r="L16" i="12"/>
  <c r="L9" i="12"/>
  <c r="M9" i="12" s="1"/>
  <c r="L10" i="13"/>
  <c r="L11" i="13"/>
  <c r="L18" i="12"/>
  <c r="L12" i="12"/>
  <c r="L13" i="13"/>
  <c r="L5" i="13"/>
  <c r="M5" i="13" s="1"/>
  <c r="L14" i="13"/>
  <c r="L6" i="13"/>
  <c r="M6" i="13" s="1"/>
  <c r="L12" i="13"/>
  <c r="L9" i="13"/>
  <c r="L15" i="13"/>
  <c r="L7" i="13"/>
  <c r="L8" i="13"/>
  <c r="L9" i="14"/>
  <c r="I49" i="6"/>
  <c r="I25" i="6"/>
  <c r="G17" i="6"/>
  <c r="I44" i="6"/>
  <c r="G44" i="6" s="1"/>
  <c r="I26" i="6"/>
  <c r="I18" i="6"/>
  <c r="I34" i="6"/>
  <c r="I35" i="6"/>
  <c r="I27" i="6"/>
  <c r="I19" i="6"/>
  <c r="I45" i="6"/>
  <c r="G45" i="6" s="1"/>
  <c r="I29" i="6"/>
  <c r="I46" i="6"/>
  <c r="G46" i="6" s="1"/>
  <c r="I24" i="6"/>
  <c r="I47" i="6"/>
  <c r="I39" i="6"/>
  <c r="I48" i="6"/>
  <c r="I16" i="6"/>
  <c r="G16" i="6" s="1"/>
  <c r="I36" i="6"/>
  <c r="I28" i="6"/>
  <c r="I37" i="6"/>
  <c r="I38" i="6"/>
  <c r="I15" i="6"/>
  <c r="G15" i="6" s="1"/>
  <c r="L13" i="14"/>
  <c r="L5" i="14"/>
  <c r="M5" i="14" s="1"/>
  <c r="L10" i="14"/>
  <c r="L6" i="14"/>
  <c r="M6" i="14" s="1"/>
  <c r="L8" i="14"/>
  <c r="L12" i="14"/>
  <c r="L14" i="14"/>
  <c r="L28" i="16"/>
  <c r="L20" i="16"/>
  <c r="M20" i="16" s="1"/>
  <c r="M31" i="16" s="1"/>
  <c r="L24" i="16"/>
  <c r="L15" i="16"/>
  <c r="L7" i="16"/>
  <c r="L26" i="16"/>
  <c r="L23" i="16"/>
  <c r="L12" i="16"/>
  <c r="L22" i="16"/>
  <c r="L14" i="16"/>
  <c r="L6" i="16"/>
  <c r="L11" i="16"/>
  <c r="L18" i="16"/>
  <c r="L29" i="16"/>
  <c r="L25" i="16"/>
  <c r="L21" i="16"/>
  <c r="L30" i="16"/>
  <c r="L10" i="16"/>
  <c r="L5" i="16"/>
  <c r="M5" i="16" s="1"/>
  <c r="M19" i="16" s="1"/>
  <c r="F54" i="1" s="1"/>
  <c r="L13" i="16"/>
  <c r="L9" i="16"/>
  <c r="L27" i="16"/>
  <c r="L17" i="16"/>
  <c r="L8" i="16"/>
  <c r="L16" i="16"/>
  <c r="L21" i="15"/>
  <c r="L15" i="15"/>
  <c r="L7" i="15"/>
  <c r="M7" i="15" s="1"/>
  <c r="L26" i="15"/>
  <c r="L18" i="15"/>
  <c r="L12" i="15"/>
  <c r="L20" i="15"/>
  <c r="L14" i="15"/>
  <c r="L6" i="15"/>
  <c r="M6" i="15" s="1"/>
  <c r="L25" i="15"/>
  <c r="L13" i="15"/>
  <c r="L10" i="15"/>
  <c r="L17" i="15"/>
  <c r="M17" i="15" s="1"/>
  <c r="M28" i="15" s="1"/>
  <c r="L9" i="15"/>
  <c r="M9" i="15" s="1"/>
  <c r="L8" i="15"/>
  <c r="M8" i="15" s="1"/>
  <c r="L5" i="15"/>
  <c r="M5" i="15" s="1"/>
  <c r="L11" i="15"/>
  <c r="L24" i="15"/>
  <c r="L19" i="15"/>
  <c r="L27" i="15"/>
  <c r="L23" i="15"/>
  <c r="L22" i="15"/>
  <c r="M60" i="17"/>
  <c r="M61" i="17" s="1"/>
  <c r="F67" i="1" s="1"/>
  <c r="H4" i="18"/>
  <c r="H3" i="18"/>
  <c r="H327" i="7"/>
  <c r="H319" i="7"/>
  <c r="H307" i="7"/>
  <c r="H299" i="7"/>
  <c r="H285" i="7"/>
  <c r="H277" i="7"/>
  <c r="H269" i="7"/>
  <c r="H338" i="7"/>
  <c r="H333" i="7"/>
  <c r="H325" i="7"/>
  <c r="H317" i="7"/>
  <c r="H305" i="7"/>
  <c r="H297" i="7"/>
  <c r="H279" i="7"/>
  <c r="H271" i="7"/>
  <c r="H260" i="7"/>
  <c r="H252" i="7"/>
  <c r="H240" i="7"/>
  <c r="H232" i="7"/>
  <c r="H224" i="7"/>
  <c r="H220" i="7"/>
  <c r="H212" i="7"/>
  <c r="H204" i="7"/>
  <c r="H175" i="7"/>
  <c r="H147" i="7"/>
  <c r="H139" i="7"/>
  <c r="H131" i="7"/>
  <c r="H127" i="7"/>
  <c r="H119" i="7"/>
  <c r="H111" i="7"/>
  <c r="H97" i="7"/>
  <c r="H89" i="7"/>
  <c r="H78" i="7"/>
  <c r="H70" i="7"/>
  <c r="H53" i="7"/>
  <c r="H45" i="7"/>
  <c r="H37" i="7"/>
  <c r="H33" i="7"/>
  <c r="H25" i="7"/>
  <c r="H17" i="7"/>
  <c r="H361" i="7"/>
  <c r="H298" i="7"/>
  <c r="H233" i="7"/>
  <c r="H205" i="7"/>
  <c r="H375" i="7"/>
  <c r="H367" i="7"/>
  <c r="H356" i="7"/>
  <c r="H348" i="7"/>
  <c r="H340" i="7"/>
  <c r="H328" i="7"/>
  <c r="H320" i="7"/>
  <c r="H308" i="7"/>
  <c r="H300" i="7"/>
  <c r="H235" i="7"/>
  <c r="H227" i="7"/>
  <c r="H215" i="7"/>
  <c r="H207" i="7"/>
  <c r="H193" i="7"/>
  <c r="H185" i="7"/>
  <c r="H177" i="7"/>
  <c r="H166" i="7"/>
  <c r="H158" i="7"/>
  <c r="H142" i="7"/>
  <c r="H134" i="7"/>
  <c r="H122" i="7"/>
  <c r="H114" i="7"/>
  <c r="H62" i="7"/>
  <c r="H56" i="7"/>
  <c r="H48" i="7"/>
  <c r="H40" i="7"/>
  <c r="H28" i="7"/>
  <c r="H20" i="7"/>
  <c r="H326" i="7"/>
  <c r="H318" i="7"/>
  <c r="H306" i="7"/>
  <c r="H246" i="7"/>
  <c r="H225" i="7"/>
  <c r="H187" i="7"/>
  <c r="H359" i="7"/>
  <c r="H331" i="7"/>
  <c r="H323" i="7"/>
  <c r="H315" i="7"/>
  <c r="H311" i="7"/>
  <c r="H303" i="7"/>
  <c r="H295" i="7"/>
  <c r="H281" i="7"/>
  <c r="H273" i="7"/>
  <c r="H262" i="7"/>
  <c r="H254" i="7"/>
  <c r="H238" i="7"/>
  <c r="H230" i="7"/>
  <c r="H222" i="7"/>
  <c r="H218" i="7"/>
  <c r="H210" i="7"/>
  <c r="H202" i="7"/>
  <c r="H145" i="7"/>
  <c r="H137" i="7"/>
  <c r="H125" i="7"/>
  <c r="H117" i="7"/>
  <c r="H109" i="7"/>
  <c r="H99" i="7"/>
  <c r="H91" i="7"/>
  <c r="H80" i="7"/>
  <c r="H72" i="7"/>
  <c r="H64" i="7"/>
  <c r="H51" i="7"/>
  <c r="H43" i="7"/>
  <c r="H31" i="7"/>
  <c r="H23" i="7"/>
  <c r="H377" i="7"/>
  <c r="H369" i="7"/>
  <c r="H350" i="7"/>
  <c r="H342" i="7"/>
  <c r="H241" i="7"/>
  <c r="H213" i="7"/>
  <c r="H365" i="7"/>
  <c r="H354" i="7"/>
  <c r="H332" i="7"/>
  <c r="H312" i="7"/>
  <c r="H179" i="7"/>
  <c r="H172" i="7"/>
  <c r="H160" i="7"/>
  <c r="H154" i="7"/>
  <c r="H130" i="7"/>
  <c r="H118" i="7"/>
  <c r="H116" i="7"/>
  <c r="H54" i="7"/>
  <c r="H267" i="7"/>
  <c r="H239" i="7"/>
  <c r="H223" i="7"/>
  <c r="H216" i="7"/>
  <c r="H214" i="7"/>
  <c r="H208" i="7"/>
  <c r="H206" i="7"/>
  <c r="H110" i="7"/>
  <c r="H46" i="7"/>
  <c r="H322" i="7"/>
  <c r="H302" i="7"/>
  <c r="H183" i="7"/>
  <c r="H140" i="7"/>
  <c r="H115" i="7"/>
  <c r="H344" i="7"/>
  <c r="H321" i="7"/>
  <c r="H301" i="7"/>
  <c r="H191" i="7"/>
  <c r="H143" i="7"/>
  <c r="H141" i="7"/>
  <c r="H112" i="7"/>
  <c r="H85" i="7"/>
  <c r="H66" i="7"/>
  <c r="H52" i="7"/>
  <c r="H50" i="7"/>
  <c r="H44" i="7"/>
  <c r="H42" i="7"/>
  <c r="H29" i="7"/>
  <c r="H27" i="7"/>
  <c r="H250" i="7"/>
  <c r="H237" i="7"/>
  <c r="H231" i="7"/>
  <c r="H229" i="7"/>
  <c r="H156" i="7"/>
  <c r="H371" i="7"/>
  <c r="H346" i="7"/>
  <c r="H329" i="7"/>
  <c r="H314" i="7"/>
  <c r="H309" i="7"/>
  <c r="H294" i="7"/>
  <c r="H256" i="7"/>
  <c r="H181" i="7"/>
  <c r="H168" i="7"/>
  <c r="H162" i="7"/>
  <c r="H148" i="7"/>
  <c r="H135" i="7"/>
  <c r="H133" i="7"/>
  <c r="H123" i="7"/>
  <c r="H121" i="7"/>
  <c r="H87" i="7"/>
  <c r="H68" i="7"/>
  <c r="H39" i="7"/>
  <c r="H34" i="7"/>
  <c r="H21" i="7"/>
  <c r="H19" i="7"/>
  <c r="H316" i="7"/>
  <c r="H296" i="7"/>
  <c r="H283" i="7"/>
  <c r="H146" i="7"/>
  <c r="H144" i="7"/>
  <c r="H93" i="7"/>
  <c r="H74" i="7"/>
  <c r="H55" i="7"/>
  <c r="H41" i="7"/>
  <c r="H32" i="7"/>
  <c r="H30" i="7"/>
  <c r="H373" i="7"/>
  <c r="H164" i="7"/>
  <c r="H128" i="7"/>
  <c r="H113" i="7"/>
  <c r="H363" i="7"/>
  <c r="H330" i="7"/>
  <c r="H304" i="7"/>
  <c r="H275" i="7"/>
  <c r="H226" i="7"/>
  <c r="H132" i="7"/>
  <c r="H124" i="7"/>
  <c r="H101" i="7"/>
  <c r="H26" i="7"/>
  <c r="H24" i="7"/>
  <c r="H22" i="7"/>
  <c r="H258" i="7"/>
  <c r="H228" i="7"/>
  <c r="H149" i="7"/>
  <c r="H126" i="7"/>
  <c r="H49" i="7"/>
  <c r="H47" i="7"/>
  <c r="H264" i="7"/>
  <c r="H217" i="7"/>
  <c r="H38" i="7"/>
  <c r="H203" i="7"/>
  <c r="H324" i="7"/>
  <c r="H293" i="7"/>
  <c r="H219" i="7"/>
  <c r="H170" i="7"/>
  <c r="H136" i="7"/>
  <c r="H76" i="7"/>
  <c r="H35" i="7"/>
  <c r="H16" i="7"/>
  <c r="H209" i="7"/>
  <c r="H138" i="7"/>
  <c r="H352" i="7"/>
  <c r="H310" i="7"/>
  <c r="H211" i="7"/>
  <c r="H189" i="7"/>
  <c r="H120" i="7"/>
  <c r="H95" i="7"/>
  <c r="H83" i="7"/>
  <c r="H18" i="7"/>
  <c r="H248" i="7"/>
  <c r="H234" i="7"/>
  <c r="H201" i="7"/>
  <c r="H236" i="7"/>
  <c r="I373" i="7"/>
  <c r="I365" i="7"/>
  <c r="I354" i="7"/>
  <c r="I346" i="7"/>
  <c r="I330" i="7"/>
  <c r="I322" i="7"/>
  <c r="I314" i="7"/>
  <c r="I310" i="7"/>
  <c r="I302" i="7"/>
  <c r="I294" i="7"/>
  <c r="I375" i="7"/>
  <c r="I367" i="7"/>
  <c r="I356" i="7"/>
  <c r="I348" i="7"/>
  <c r="I340" i="7"/>
  <c r="I328" i="7"/>
  <c r="I320" i="7"/>
  <c r="I308" i="7"/>
  <c r="I300" i="7"/>
  <c r="I235" i="7"/>
  <c r="I227" i="7"/>
  <c r="I215" i="7"/>
  <c r="I207" i="7"/>
  <c r="I193" i="7"/>
  <c r="I185" i="7"/>
  <c r="I177" i="7"/>
  <c r="I166" i="7"/>
  <c r="I158" i="7"/>
  <c r="I142" i="7"/>
  <c r="I134" i="7"/>
  <c r="I122" i="7"/>
  <c r="I114" i="7"/>
  <c r="I62" i="7"/>
  <c r="I56" i="7"/>
  <c r="I48" i="7"/>
  <c r="I40" i="7"/>
  <c r="I28" i="7"/>
  <c r="I20" i="7"/>
  <c r="I301" i="7"/>
  <c r="I293" i="7"/>
  <c r="I275" i="7"/>
  <c r="I264" i="7"/>
  <c r="I236" i="7"/>
  <c r="I359" i="7"/>
  <c r="I331" i="7"/>
  <c r="I323" i="7"/>
  <c r="I315" i="7"/>
  <c r="I311" i="7"/>
  <c r="I303" i="7"/>
  <c r="I295" i="7"/>
  <c r="I281" i="7"/>
  <c r="I273" i="7"/>
  <c r="I262" i="7"/>
  <c r="I254" i="7"/>
  <c r="I238" i="7"/>
  <c r="I230" i="7"/>
  <c r="I222" i="7"/>
  <c r="I218" i="7"/>
  <c r="I210" i="7"/>
  <c r="I202" i="7"/>
  <c r="I145" i="7"/>
  <c r="I137" i="7"/>
  <c r="I125" i="7"/>
  <c r="I117" i="7"/>
  <c r="I109" i="7"/>
  <c r="I99" i="7"/>
  <c r="I91" i="7"/>
  <c r="I80" i="7"/>
  <c r="I72" i="7"/>
  <c r="I64" i="7"/>
  <c r="I51" i="7"/>
  <c r="I43" i="7"/>
  <c r="I31" i="7"/>
  <c r="I23" i="7"/>
  <c r="I329" i="7"/>
  <c r="I321" i="7"/>
  <c r="I309" i="7"/>
  <c r="I256" i="7"/>
  <c r="I248" i="7"/>
  <c r="I228" i="7"/>
  <c r="I216" i="7"/>
  <c r="I208" i="7"/>
  <c r="I377" i="7"/>
  <c r="I369" i="7"/>
  <c r="I361" i="7"/>
  <c r="I350" i="7"/>
  <c r="I342" i="7"/>
  <c r="I326" i="7"/>
  <c r="I318" i="7"/>
  <c r="I306" i="7"/>
  <c r="I298" i="7"/>
  <c r="I246" i="7"/>
  <c r="K246" i="7" s="1"/>
  <c r="M246" i="7" s="1"/>
  <c r="M266" i="7" s="1"/>
  <c r="B8" i="7" s="1"/>
  <c r="I241" i="7"/>
  <c r="I233" i="7"/>
  <c r="I225" i="7"/>
  <c r="I213" i="7"/>
  <c r="I205" i="7"/>
  <c r="I187" i="7"/>
  <c r="I179" i="7"/>
  <c r="I168" i="7"/>
  <c r="I160" i="7"/>
  <c r="I148" i="7"/>
  <c r="I140" i="7"/>
  <c r="I132" i="7"/>
  <c r="I128" i="7"/>
  <c r="I120" i="7"/>
  <c r="I112" i="7"/>
  <c r="I83" i="7"/>
  <c r="I54" i="7"/>
  <c r="I46" i="7"/>
  <c r="I38" i="7"/>
  <c r="I34" i="7"/>
  <c r="I26" i="7"/>
  <c r="I18" i="7"/>
  <c r="I283" i="7"/>
  <c r="I344" i="7"/>
  <c r="I319" i="7"/>
  <c r="I299" i="7"/>
  <c r="I271" i="7"/>
  <c r="I260" i="7"/>
  <c r="I191" i="7"/>
  <c r="I143" i="7"/>
  <c r="I141" i="7"/>
  <c r="I97" i="7"/>
  <c r="I85" i="7"/>
  <c r="I78" i="7"/>
  <c r="I66" i="7"/>
  <c r="I52" i="7"/>
  <c r="I50" i="7"/>
  <c r="I44" i="7"/>
  <c r="I42" i="7"/>
  <c r="I29" i="7"/>
  <c r="I27" i="7"/>
  <c r="I327" i="7"/>
  <c r="I307" i="7"/>
  <c r="I277" i="7"/>
  <c r="I181" i="7"/>
  <c r="I175" i="7"/>
  <c r="I133" i="7"/>
  <c r="I121" i="7"/>
  <c r="I87" i="7"/>
  <c r="I68" i="7"/>
  <c r="I39" i="7"/>
  <c r="I21" i="7"/>
  <c r="I19" i="7"/>
  <c r="I324" i="7"/>
  <c r="I304" i="7"/>
  <c r="I279" i="7"/>
  <c r="I240" i="7"/>
  <c r="I234" i="7"/>
  <c r="I226" i="7"/>
  <c r="I224" i="7"/>
  <c r="I219" i="7"/>
  <c r="I209" i="7"/>
  <c r="I201" i="7"/>
  <c r="I170" i="7"/>
  <c r="I138" i="7"/>
  <c r="I136" i="7"/>
  <c r="I126" i="7"/>
  <c r="I95" i="7"/>
  <c r="I49" i="7"/>
  <c r="I325" i="7"/>
  <c r="I305" i="7"/>
  <c r="I267" i="7"/>
  <c r="I250" i="7"/>
  <c r="I239" i="7"/>
  <c r="I237" i="7"/>
  <c r="I231" i="7"/>
  <c r="I229" i="7"/>
  <c r="I223" i="7"/>
  <c r="I220" i="7"/>
  <c r="I214" i="7"/>
  <c r="I212" i="7"/>
  <c r="I206" i="7"/>
  <c r="I204" i="7"/>
  <c r="I156" i="7"/>
  <c r="I139" i="7"/>
  <c r="I127" i="7"/>
  <c r="I110" i="7"/>
  <c r="I25" i="7"/>
  <c r="I371" i="7"/>
  <c r="I162" i="7"/>
  <c r="I135" i="7"/>
  <c r="I123" i="7"/>
  <c r="I37" i="7"/>
  <c r="I333" i="7"/>
  <c r="I316" i="7"/>
  <c r="I296" i="7"/>
  <c r="I146" i="7"/>
  <c r="I144" i="7"/>
  <c r="I131" i="7"/>
  <c r="I119" i="7"/>
  <c r="I93" i="7"/>
  <c r="I74" i="7"/>
  <c r="I55" i="7"/>
  <c r="I41" i="7"/>
  <c r="I32" i="7"/>
  <c r="I30" i="7"/>
  <c r="I17" i="7"/>
  <c r="I252" i="7"/>
  <c r="I183" i="7"/>
  <c r="I164" i="7"/>
  <c r="I115" i="7"/>
  <c r="I113" i="7"/>
  <c r="I53" i="7"/>
  <c r="I363" i="7"/>
  <c r="I352" i="7"/>
  <c r="I269" i="7"/>
  <c r="I258" i="7"/>
  <c r="I232" i="7"/>
  <c r="I217" i="7"/>
  <c r="I211" i="7"/>
  <c r="I203" i="7"/>
  <c r="I124" i="7"/>
  <c r="I111" i="7"/>
  <c r="I89" i="7"/>
  <c r="I76" i="7"/>
  <c r="I70" i="7"/>
  <c r="I149" i="7"/>
  <c r="I147" i="7"/>
  <c r="I47" i="7"/>
  <c r="I45" i="7"/>
  <c r="I338" i="7"/>
  <c r="I332" i="7"/>
  <c r="I317" i="7"/>
  <c r="I118" i="7"/>
  <c r="I24" i="7"/>
  <c r="I35" i="7"/>
  <c r="I33" i="7"/>
  <c r="I16" i="7"/>
  <c r="I285" i="7"/>
  <c r="I154" i="7"/>
  <c r="I116" i="7"/>
  <c r="I189" i="7"/>
  <c r="I130" i="7"/>
  <c r="I312" i="7"/>
  <c r="I297" i="7"/>
  <c r="I172" i="7"/>
  <c r="I101" i="7"/>
  <c r="I22" i="7"/>
  <c r="F68" i="1" l="1"/>
  <c r="J68" i="1" s="1"/>
  <c r="M20" i="12"/>
  <c r="F31" i="1" s="1"/>
  <c r="J31" i="1" s="1"/>
  <c r="M16" i="13"/>
  <c r="F51" i="1" s="1"/>
  <c r="M16" i="14"/>
  <c r="F52" i="1" s="1"/>
  <c r="K109" i="7"/>
  <c r="M109" i="7" s="1"/>
  <c r="M129" i="7" s="1"/>
  <c r="K17" i="7"/>
  <c r="M17" i="7" s="1"/>
  <c r="K42" i="7"/>
  <c r="M42" i="7" s="1"/>
  <c r="K452" i="7"/>
  <c r="M452" i="7" s="1"/>
  <c r="M472" i="7" s="1"/>
  <c r="C10" i="7" s="1"/>
  <c r="G54" i="6"/>
  <c r="G60" i="6" s="1"/>
  <c r="I60" i="6"/>
  <c r="K431" i="7"/>
  <c r="M431" i="7" s="1"/>
  <c r="M451" i="7" s="1"/>
  <c r="B10" i="7" s="1"/>
  <c r="H7" i="18"/>
  <c r="K38" i="7"/>
  <c r="M38" i="7" s="1"/>
  <c r="K16" i="7"/>
  <c r="M16" i="7" s="1"/>
  <c r="I30" i="6"/>
  <c r="I22" i="6" s="1"/>
  <c r="B6" i="6" s="1"/>
  <c r="C6" i="6" s="1"/>
  <c r="K154" i="7"/>
  <c r="M154" i="7" s="1"/>
  <c r="M174" i="7" s="1"/>
  <c r="K43" i="7"/>
  <c r="M43" i="7" s="1"/>
  <c r="I40" i="6"/>
  <c r="I32" i="6" s="1"/>
  <c r="B7" i="6" s="1"/>
  <c r="C7" i="6" s="1"/>
  <c r="K44" i="7"/>
  <c r="M44" i="7" s="1"/>
  <c r="J66" i="1"/>
  <c r="G20" i="6"/>
  <c r="G50" i="6"/>
  <c r="K41" i="7"/>
  <c r="M41" i="7" s="1"/>
  <c r="K267" i="7"/>
  <c r="M267" i="7" s="1"/>
  <c r="M287" i="7" s="1"/>
  <c r="C8" i="7" s="1"/>
  <c r="D8" i="7" s="1"/>
  <c r="F8" i="7" s="1"/>
  <c r="K83" i="7"/>
  <c r="M83" i="7" s="1"/>
  <c r="M103" i="7" s="1"/>
  <c r="K359" i="7"/>
  <c r="M359" i="7" s="1"/>
  <c r="M379" i="7" s="1"/>
  <c r="K40" i="7"/>
  <c r="M40" i="7" s="1"/>
  <c r="I50" i="6"/>
  <c r="I20" i="6"/>
  <c r="J67" i="1"/>
  <c r="H8" i="18"/>
  <c r="H22" i="18"/>
  <c r="H15" i="18"/>
  <c r="H25" i="18"/>
  <c r="H10" i="18"/>
  <c r="H16" i="18"/>
  <c r="H13" i="18"/>
  <c r="H26" i="18"/>
  <c r="H20" i="18"/>
  <c r="H14" i="18"/>
  <c r="H17" i="18"/>
  <c r="H23" i="18"/>
  <c r="H12" i="18"/>
  <c r="H19" i="18"/>
  <c r="H31" i="18"/>
  <c r="J44" i="1" s="1"/>
  <c r="H21" i="18"/>
  <c r="H24" i="18"/>
  <c r="H11" i="18"/>
  <c r="M16" i="15"/>
  <c r="K175" i="7"/>
  <c r="M175" i="7" s="1"/>
  <c r="M195" i="7" s="1"/>
  <c r="C7" i="7" s="1"/>
  <c r="K37" i="7"/>
  <c r="M37" i="7" s="1"/>
  <c r="K62" i="7"/>
  <c r="M62" i="7" s="1"/>
  <c r="M82" i="7" s="1"/>
  <c r="K338" i="7"/>
  <c r="M338" i="7" s="1"/>
  <c r="M358" i="7" s="1"/>
  <c r="B9" i="7" s="1"/>
  <c r="K39" i="7"/>
  <c r="M39" i="7" s="1"/>
  <c r="C9" i="7" s="1"/>
  <c r="Q47" i="8" l="1"/>
  <c r="Q45" i="8"/>
  <c r="M29" i="15"/>
  <c r="F53" i="1" s="1"/>
  <c r="B7" i="7"/>
  <c r="D7" i="7" s="1"/>
  <c r="F7" i="7" s="1"/>
  <c r="M36" i="7"/>
  <c r="E7" i="6"/>
  <c r="E6" i="6"/>
  <c r="D10" i="7"/>
  <c r="F10" i="7" s="1"/>
  <c r="B6" i="7"/>
  <c r="I52" i="6"/>
  <c r="B9" i="6" s="1"/>
  <c r="C9" i="6" s="1"/>
  <c r="Q48" i="8"/>
  <c r="Q46" i="8"/>
  <c r="Q53" i="8"/>
  <c r="Q52" i="8"/>
  <c r="Q51" i="8"/>
  <c r="Q50" i="8"/>
  <c r="D9" i="7"/>
  <c r="F9" i="7" s="1"/>
  <c r="I42" i="6"/>
  <c r="B8" i="6" s="1"/>
  <c r="C8" i="6" s="1"/>
  <c r="I12" i="6"/>
  <c r="B5" i="6" s="1"/>
  <c r="C5" i="6" s="1"/>
  <c r="F48" i="1"/>
  <c r="J19" i="18"/>
  <c r="J23" i="18"/>
  <c r="J25" i="18"/>
  <c r="J21" i="18"/>
  <c r="M57" i="7"/>
  <c r="C6" i="7" s="1"/>
  <c r="C11" i="7" s="1"/>
  <c r="H427" i="5"/>
  <c r="G426" i="5"/>
  <c r="G425" i="5"/>
  <c r="G424" i="5"/>
  <c r="G423" i="5"/>
  <c r="G422" i="5"/>
  <c r="H421" i="5"/>
  <c r="G420" i="5"/>
  <c r="G419" i="5"/>
  <c r="G418" i="5"/>
  <c r="G417" i="5"/>
  <c r="G416" i="5"/>
  <c r="H415" i="5"/>
  <c r="G414" i="5"/>
  <c r="G413" i="5"/>
  <c r="G412" i="5"/>
  <c r="G411" i="5"/>
  <c r="G410" i="5"/>
  <c r="G415" i="5" s="1"/>
  <c r="H409" i="5"/>
  <c r="G408" i="5"/>
  <c r="G407" i="5"/>
  <c r="G406" i="5"/>
  <c r="G405" i="5"/>
  <c r="G404" i="5"/>
  <c r="H403" i="5"/>
  <c r="G402" i="5"/>
  <c r="G401" i="5"/>
  <c r="G400" i="5"/>
  <c r="G399" i="5"/>
  <c r="G398" i="5"/>
  <c r="H392" i="5"/>
  <c r="G391" i="5"/>
  <c r="G390" i="5"/>
  <c r="G389" i="5"/>
  <c r="G388" i="5"/>
  <c r="G387" i="5"/>
  <c r="G386" i="5"/>
  <c r="H385" i="5"/>
  <c r="G384" i="5"/>
  <c r="G383" i="5"/>
  <c r="G382" i="5"/>
  <c r="G381" i="5"/>
  <c r="G380" i="5"/>
  <c r="G379" i="5"/>
  <c r="H378" i="5"/>
  <c r="G377" i="5"/>
  <c r="G376" i="5"/>
  <c r="G375" i="5"/>
  <c r="G374" i="5"/>
  <c r="G373" i="5"/>
  <c r="G372" i="5"/>
  <c r="H371" i="5"/>
  <c r="G370" i="5"/>
  <c r="G369" i="5"/>
  <c r="G368" i="5"/>
  <c r="G367" i="5"/>
  <c r="G366" i="5"/>
  <c r="G365" i="5"/>
  <c r="H364" i="5"/>
  <c r="G363" i="5"/>
  <c r="G362" i="5"/>
  <c r="G361" i="5"/>
  <c r="G360" i="5"/>
  <c r="G359" i="5"/>
  <c r="G358" i="5"/>
  <c r="H357" i="5"/>
  <c r="G356" i="5"/>
  <c r="G355" i="5"/>
  <c r="G354" i="5"/>
  <c r="G353" i="5"/>
  <c r="G352" i="5"/>
  <c r="G351" i="5"/>
  <c r="H350" i="5"/>
  <c r="G349" i="5"/>
  <c r="G348" i="5"/>
  <c r="G347" i="5"/>
  <c r="G346" i="5"/>
  <c r="G345" i="5"/>
  <c r="G344" i="5"/>
  <c r="G339" i="5"/>
  <c r="G338" i="5"/>
  <c r="H322" i="5"/>
  <c r="G321" i="5"/>
  <c r="G320" i="5"/>
  <c r="G319" i="5"/>
  <c r="G318" i="5"/>
  <c r="G317" i="5"/>
  <c r="G322" i="5" s="1"/>
  <c r="H316" i="5"/>
  <c r="G315" i="5"/>
  <c r="G314" i="5"/>
  <c r="G313" i="5"/>
  <c r="G312" i="5"/>
  <c r="G311" i="5"/>
  <c r="H310" i="5"/>
  <c r="G309" i="5"/>
  <c r="G308" i="5"/>
  <c r="G307" i="5"/>
  <c r="G306" i="5"/>
  <c r="G305" i="5"/>
  <c r="H304" i="5"/>
  <c r="G303" i="5"/>
  <c r="G302" i="5"/>
  <c r="G301" i="5"/>
  <c r="G300" i="5"/>
  <c r="G299" i="5"/>
  <c r="H298" i="5"/>
  <c r="G297" i="5"/>
  <c r="G296" i="5"/>
  <c r="G295" i="5"/>
  <c r="G294" i="5"/>
  <c r="G293" i="5"/>
  <c r="H287" i="5"/>
  <c r="G286" i="5"/>
  <c r="G285" i="5"/>
  <c r="G284" i="5"/>
  <c r="G283" i="5"/>
  <c r="G282" i="5"/>
  <c r="G281" i="5"/>
  <c r="H280" i="5"/>
  <c r="G279" i="5"/>
  <c r="G278" i="5"/>
  <c r="G277" i="5"/>
  <c r="G276" i="5"/>
  <c r="G275" i="5"/>
  <c r="G274" i="5"/>
  <c r="H273" i="5"/>
  <c r="G272" i="5"/>
  <c r="G271" i="5"/>
  <c r="G270" i="5"/>
  <c r="G269" i="5"/>
  <c r="G268" i="5"/>
  <c r="G267" i="5"/>
  <c r="H266" i="5"/>
  <c r="G265" i="5"/>
  <c r="G264" i="5"/>
  <c r="G263" i="5"/>
  <c r="G262" i="5"/>
  <c r="G261" i="5"/>
  <c r="G260" i="5"/>
  <c r="H259" i="5"/>
  <c r="G258" i="5"/>
  <c r="G257" i="5"/>
  <c r="G256" i="5"/>
  <c r="G255" i="5"/>
  <c r="G254" i="5"/>
  <c r="G253" i="5"/>
  <c r="H252" i="5"/>
  <c r="G251" i="5"/>
  <c r="G250" i="5"/>
  <c r="G249" i="5"/>
  <c r="G248" i="5"/>
  <c r="G247" i="5"/>
  <c r="G246" i="5"/>
  <c r="H245" i="5"/>
  <c r="G244" i="5"/>
  <c r="G243" i="5"/>
  <c r="G242" i="5"/>
  <c r="G241" i="5"/>
  <c r="G240" i="5"/>
  <c r="G239" i="5"/>
  <c r="G234" i="5"/>
  <c r="G233" i="5"/>
  <c r="H217" i="5"/>
  <c r="G216" i="5"/>
  <c r="G215" i="5"/>
  <c r="G214" i="5"/>
  <c r="G213" i="5"/>
  <c r="G212" i="5"/>
  <c r="H211" i="5"/>
  <c r="G210" i="5"/>
  <c r="G209" i="5"/>
  <c r="G208" i="5"/>
  <c r="G207" i="5"/>
  <c r="G206" i="5"/>
  <c r="H205" i="5"/>
  <c r="G204" i="5"/>
  <c r="G203" i="5"/>
  <c r="G202" i="5"/>
  <c r="G201" i="5"/>
  <c r="G200" i="5"/>
  <c r="G205" i="5" s="1"/>
  <c r="H199" i="5"/>
  <c r="G198" i="5"/>
  <c r="G197" i="5"/>
  <c r="G196" i="5"/>
  <c r="G195" i="5"/>
  <c r="G194" i="5"/>
  <c r="H193" i="5"/>
  <c r="G192" i="5"/>
  <c r="G191" i="5"/>
  <c r="G190" i="5"/>
  <c r="G189" i="5"/>
  <c r="G188" i="5"/>
  <c r="H182" i="5"/>
  <c r="G181" i="5"/>
  <c r="G180" i="5"/>
  <c r="G179" i="5"/>
  <c r="G178" i="5"/>
  <c r="G177" i="5"/>
  <c r="G176" i="5"/>
  <c r="H175" i="5"/>
  <c r="G174" i="5"/>
  <c r="G173" i="5"/>
  <c r="G172" i="5"/>
  <c r="G171" i="5"/>
  <c r="G170" i="5"/>
  <c r="G169" i="5"/>
  <c r="H168" i="5"/>
  <c r="G167" i="5"/>
  <c r="G166" i="5"/>
  <c r="G165" i="5"/>
  <c r="G164" i="5"/>
  <c r="G163" i="5"/>
  <c r="G162" i="5"/>
  <c r="H161" i="5"/>
  <c r="G160" i="5"/>
  <c r="G159" i="5"/>
  <c r="G158" i="5"/>
  <c r="G157" i="5"/>
  <c r="G156" i="5"/>
  <c r="G155" i="5"/>
  <c r="H154" i="5"/>
  <c r="G153" i="5"/>
  <c r="G152" i="5"/>
  <c r="G151" i="5"/>
  <c r="G150" i="5"/>
  <c r="G149" i="5"/>
  <c r="G148" i="5"/>
  <c r="H147" i="5"/>
  <c r="G146" i="5"/>
  <c r="G145" i="5"/>
  <c r="G144" i="5"/>
  <c r="G143" i="5"/>
  <c r="G142" i="5"/>
  <c r="G141" i="5"/>
  <c r="H140" i="5"/>
  <c r="G139" i="5"/>
  <c r="G138" i="5"/>
  <c r="G137" i="5"/>
  <c r="G136" i="5"/>
  <c r="G135" i="5"/>
  <c r="G134" i="5"/>
  <c r="G129" i="5"/>
  <c r="G128" i="5"/>
  <c r="G125" i="5"/>
  <c r="H125" i="5" s="1"/>
  <c r="H112" i="5"/>
  <c r="G111" i="5"/>
  <c r="G110" i="5"/>
  <c r="G109" i="5"/>
  <c r="G108" i="5"/>
  <c r="G107" i="5"/>
  <c r="H106" i="5"/>
  <c r="G105" i="5"/>
  <c r="G104" i="5"/>
  <c r="G103" i="5"/>
  <c r="G102" i="5"/>
  <c r="G101" i="5"/>
  <c r="H100" i="5"/>
  <c r="G99" i="5"/>
  <c r="G98" i="5"/>
  <c r="G97" i="5"/>
  <c r="G96" i="5"/>
  <c r="G95" i="5"/>
  <c r="H94" i="5"/>
  <c r="G93" i="5"/>
  <c r="G92" i="5"/>
  <c r="G91" i="5"/>
  <c r="G90" i="5"/>
  <c r="G89" i="5"/>
  <c r="H88" i="5"/>
  <c r="G87" i="5"/>
  <c r="G86" i="5"/>
  <c r="G85" i="5"/>
  <c r="G84" i="5"/>
  <c r="G83" i="5"/>
  <c r="I410" i="5"/>
  <c r="J410" i="5" s="1"/>
  <c r="H77" i="5"/>
  <c r="G76" i="5"/>
  <c r="G75" i="5"/>
  <c r="G74" i="5"/>
  <c r="G73" i="5"/>
  <c r="G72" i="5"/>
  <c r="G71" i="5"/>
  <c r="H70" i="5"/>
  <c r="G69" i="5"/>
  <c r="G68" i="5"/>
  <c r="G67" i="5"/>
  <c r="G66" i="5"/>
  <c r="G65" i="5"/>
  <c r="G64" i="5"/>
  <c r="H63" i="5"/>
  <c r="G62" i="5"/>
  <c r="G61" i="5"/>
  <c r="G60" i="5"/>
  <c r="G59" i="5"/>
  <c r="G58" i="5"/>
  <c r="G57" i="5"/>
  <c r="H56" i="5"/>
  <c r="G55" i="5"/>
  <c r="G54" i="5"/>
  <c r="G53" i="5"/>
  <c r="G52" i="5"/>
  <c r="G51" i="5"/>
  <c r="G50" i="5"/>
  <c r="H49" i="5"/>
  <c r="G48" i="5"/>
  <c r="G47" i="5"/>
  <c r="G46" i="5"/>
  <c r="G45" i="5"/>
  <c r="G44" i="5"/>
  <c r="G43" i="5"/>
  <c r="H42" i="5"/>
  <c r="G41" i="5"/>
  <c r="G40" i="5"/>
  <c r="G39" i="5"/>
  <c r="G38" i="5"/>
  <c r="G37" i="5"/>
  <c r="G36" i="5"/>
  <c r="H35" i="5"/>
  <c r="G34" i="5"/>
  <c r="G33" i="5"/>
  <c r="G32" i="5"/>
  <c r="G31" i="5"/>
  <c r="G30" i="5"/>
  <c r="G29" i="5"/>
  <c r="G24" i="5"/>
  <c r="G23" i="5"/>
  <c r="G232" i="5"/>
  <c r="H232" i="5" s="1"/>
  <c r="A1" i="1"/>
  <c r="J94" i="1"/>
  <c r="J93" i="1"/>
  <c r="H25" i="1"/>
  <c r="H69" i="1"/>
  <c r="H64" i="1"/>
  <c r="H56" i="1"/>
  <c r="H50" i="1"/>
  <c r="I72" i="1"/>
  <c r="H72" i="1"/>
  <c r="I69" i="1"/>
  <c r="D68" i="1"/>
  <c r="D67" i="1"/>
  <c r="D66" i="1"/>
  <c r="D65" i="1"/>
  <c r="D54" i="1"/>
  <c r="D53" i="1"/>
  <c r="D52" i="1"/>
  <c r="D51" i="1"/>
  <c r="D48" i="1"/>
  <c r="D47" i="1"/>
  <c r="D46" i="1"/>
  <c r="D45" i="1"/>
  <c r="I34" i="1"/>
  <c r="H34" i="1"/>
  <c r="J27" i="18" l="1"/>
  <c r="J70" i="1" s="1"/>
  <c r="B11" i="7"/>
  <c r="M63" i="8"/>
  <c r="M62" i="8"/>
  <c r="M61" i="8"/>
  <c r="M60" i="8"/>
  <c r="J52" i="1"/>
  <c r="Q58" i="8"/>
  <c r="Q55" i="8"/>
  <c r="Q57" i="8"/>
  <c r="Q56" i="8"/>
  <c r="E8" i="6"/>
  <c r="E9" i="6"/>
  <c r="J51" i="1"/>
  <c r="K200" i="5"/>
  <c r="K317" i="5"/>
  <c r="G371" i="5"/>
  <c r="I365" i="5" s="1"/>
  <c r="J365" i="5" s="1"/>
  <c r="K410" i="5"/>
  <c r="G154" i="5"/>
  <c r="G287" i="5"/>
  <c r="E5" i="6"/>
  <c r="Q63" i="8"/>
  <c r="Q62" i="8"/>
  <c r="Q61" i="8"/>
  <c r="Q60" i="8"/>
  <c r="G316" i="5"/>
  <c r="K311" i="5" s="1"/>
  <c r="G199" i="5"/>
  <c r="G409" i="5"/>
  <c r="K404" i="5" s="1"/>
  <c r="G421" i="5"/>
  <c r="K416" i="5" s="1"/>
  <c r="I148" i="5"/>
  <c r="J148" i="5" s="1"/>
  <c r="I281" i="5"/>
  <c r="J281" i="5" s="1"/>
  <c r="G56" i="5"/>
  <c r="I50" i="5" s="1"/>
  <c r="J50" i="5" s="1"/>
  <c r="G112" i="5"/>
  <c r="K107" i="5" s="1"/>
  <c r="G147" i="5"/>
  <c r="I141" i="5" s="1"/>
  <c r="J141" i="5" s="1"/>
  <c r="K194" i="5"/>
  <c r="G280" i="5"/>
  <c r="I274" i="5" s="1"/>
  <c r="J274" i="5" s="1"/>
  <c r="G357" i="5"/>
  <c r="I351" i="5" s="1"/>
  <c r="J351" i="5" s="1"/>
  <c r="G49" i="5"/>
  <c r="I43" i="5" s="1"/>
  <c r="J43" i="5" s="1"/>
  <c r="G100" i="5"/>
  <c r="K95" i="5" s="1"/>
  <c r="G140" i="5"/>
  <c r="I134" i="5" s="1"/>
  <c r="J134" i="5" s="1"/>
  <c r="G42" i="5"/>
  <c r="I36" i="5" s="1"/>
  <c r="J36" i="5" s="1"/>
  <c r="G193" i="5"/>
  <c r="K188" i="5" s="1"/>
  <c r="G94" i="5"/>
  <c r="G298" i="5"/>
  <c r="K293" i="5" s="1"/>
  <c r="G35" i="5"/>
  <c r="I29" i="5" s="1"/>
  <c r="J29" i="5" s="1"/>
  <c r="K89" i="5"/>
  <c r="G273" i="5"/>
  <c r="I267" i="5" s="1"/>
  <c r="J267" i="5" s="1"/>
  <c r="G350" i="5"/>
  <c r="I344" i="5" s="1"/>
  <c r="J344" i="5" s="1"/>
  <c r="G182" i="5"/>
  <c r="I176" i="5" s="1"/>
  <c r="J176" i="5" s="1"/>
  <c r="G217" i="5"/>
  <c r="K212" i="5" s="1"/>
  <c r="G266" i="5"/>
  <c r="I260" i="5" s="1"/>
  <c r="J260" i="5" s="1"/>
  <c r="G310" i="5"/>
  <c r="K305" i="5" s="1"/>
  <c r="G403" i="5"/>
  <c r="K398" i="5" s="1"/>
  <c r="G77" i="5"/>
  <c r="I71" i="5" s="1"/>
  <c r="J71" i="5" s="1"/>
  <c r="G88" i="5"/>
  <c r="K83" i="5" s="1"/>
  <c r="G175" i="5"/>
  <c r="I169" i="5" s="1"/>
  <c r="J169" i="5" s="1"/>
  <c r="G259" i="5"/>
  <c r="I253" i="5" s="1"/>
  <c r="J253" i="5" s="1"/>
  <c r="G364" i="5"/>
  <c r="I358" i="5" s="1"/>
  <c r="J358" i="5" s="1"/>
  <c r="G392" i="5"/>
  <c r="I386" i="5" s="1"/>
  <c r="J386" i="5" s="1"/>
  <c r="G427" i="5"/>
  <c r="K422" i="5" s="1"/>
  <c r="G70" i="5"/>
  <c r="I64" i="5" s="1"/>
  <c r="J64" i="5" s="1"/>
  <c r="G168" i="5"/>
  <c r="I162" i="5" s="1"/>
  <c r="J162" i="5" s="1"/>
  <c r="G252" i="5"/>
  <c r="I246" i="5" s="1"/>
  <c r="J246" i="5" s="1"/>
  <c r="G304" i="5"/>
  <c r="K299" i="5" s="1"/>
  <c r="G385" i="5"/>
  <c r="I379" i="5" s="1"/>
  <c r="J379" i="5" s="1"/>
  <c r="G63" i="5"/>
  <c r="I57" i="5" s="1"/>
  <c r="J57" i="5" s="1"/>
  <c r="G106" i="5"/>
  <c r="K101" i="5" s="1"/>
  <c r="G161" i="5"/>
  <c r="I155" i="5" s="1"/>
  <c r="J155" i="5" s="1"/>
  <c r="G211" i="5"/>
  <c r="K206" i="5" s="1"/>
  <c r="G245" i="5"/>
  <c r="I239" i="5" s="1"/>
  <c r="J239" i="5" s="1"/>
  <c r="G378" i="5"/>
  <c r="I372" i="5" s="1"/>
  <c r="J372" i="5" s="1"/>
  <c r="J57" i="1"/>
  <c r="J72" i="1"/>
  <c r="D6" i="7"/>
  <c r="D11" i="7" s="1"/>
  <c r="G21" i="5"/>
  <c r="H21" i="5" s="1"/>
  <c r="G337" i="5"/>
  <c r="H337" i="5" s="1"/>
  <c r="G124" i="5"/>
  <c r="H124" i="5" s="1"/>
  <c r="G230" i="5"/>
  <c r="H230" i="5" s="1"/>
  <c r="I299" i="5"/>
  <c r="J299" i="5" s="1"/>
  <c r="L299" i="5" s="1"/>
  <c r="G231" i="5"/>
  <c r="H231" i="5" s="1"/>
  <c r="I194" i="5"/>
  <c r="J194" i="5" s="1"/>
  <c r="G330" i="5"/>
  <c r="H330" i="5" s="1"/>
  <c r="I416" i="5"/>
  <c r="J416" i="5" s="1"/>
  <c r="G22" i="5"/>
  <c r="H22" i="5" s="1"/>
  <c r="G126" i="5"/>
  <c r="H126" i="5" s="1"/>
  <c r="G15" i="5"/>
  <c r="H15" i="5" s="1"/>
  <c r="I107" i="5"/>
  <c r="J107" i="5" s="1"/>
  <c r="G331" i="5"/>
  <c r="H331" i="5" s="1"/>
  <c r="G17" i="5"/>
  <c r="H17" i="5" s="1"/>
  <c r="G120" i="5"/>
  <c r="H120" i="5" s="1"/>
  <c r="I212" i="5"/>
  <c r="J212" i="5" s="1"/>
  <c r="L212" i="5" s="1"/>
  <c r="G333" i="5"/>
  <c r="H333" i="5" s="1"/>
  <c r="G18" i="5"/>
  <c r="H18" i="5" s="1"/>
  <c r="G121" i="5"/>
  <c r="H121" i="5" s="1"/>
  <c r="G226" i="5"/>
  <c r="H226" i="5" s="1"/>
  <c r="G334" i="5"/>
  <c r="H334" i="5" s="1"/>
  <c r="G19" i="5"/>
  <c r="H19" i="5" s="1"/>
  <c r="G122" i="5"/>
  <c r="H122" i="5" s="1"/>
  <c r="G227" i="5"/>
  <c r="H227" i="5" s="1"/>
  <c r="G335" i="5"/>
  <c r="H335" i="5" s="1"/>
  <c r="L410" i="5"/>
  <c r="I206" i="5"/>
  <c r="J206" i="5" s="1"/>
  <c r="I293" i="5"/>
  <c r="J293" i="5" s="1"/>
  <c r="G16" i="5"/>
  <c r="H16" i="5" s="1"/>
  <c r="G20" i="5"/>
  <c r="H20" i="5" s="1"/>
  <c r="I89" i="5"/>
  <c r="J89" i="5" s="1"/>
  <c r="G225" i="5"/>
  <c r="H225" i="5" s="1"/>
  <c r="G229" i="5"/>
  <c r="H229" i="5" s="1"/>
  <c r="I311" i="5"/>
  <c r="J311" i="5" s="1"/>
  <c r="I398" i="5"/>
  <c r="J398" i="5" s="1"/>
  <c r="I83" i="5"/>
  <c r="J83" i="5" s="1"/>
  <c r="G123" i="5"/>
  <c r="H123" i="5" s="1"/>
  <c r="G127" i="5"/>
  <c r="H127" i="5" s="1"/>
  <c r="I305" i="5"/>
  <c r="J305" i="5" s="1"/>
  <c r="G332" i="5"/>
  <c r="H332" i="5" s="1"/>
  <c r="G336" i="5"/>
  <c r="H336" i="5" s="1"/>
  <c r="I95" i="5"/>
  <c r="J95" i="5" s="1"/>
  <c r="I317" i="5"/>
  <c r="J317" i="5" s="1"/>
  <c r="L317" i="5" s="1"/>
  <c r="I404" i="5"/>
  <c r="J404" i="5" s="1"/>
  <c r="I200" i="5"/>
  <c r="J200" i="5" s="1"/>
  <c r="L200" i="5" s="1"/>
  <c r="I422" i="5"/>
  <c r="J422" i="5" s="1"/>
  <c r="I101" i="5"/>
  <c r="J101" i="5" s="1"/>
  <c r="I188" i="5"/>
  <c r="J188" i="5" s="1"/>
  <c r="G228" i="5"/>
  <c r="H228" i="5" s="1"/>
  <c r="J95" i="1"/>
  <c r="H58" i="1"/>
  <c r="I73" i="1"/>
  <c r="I58" i="1"/>
  <c r="H73" i="1"/>
  <c r="I28" i="1"/>
  <c r="A3" i="1"/>
  <c r="E16" i="1" s="1"/>
  <c r="D5" i="1"/>
  <c r="D4" i="1"/>
  <c r="D3" i="1"/>
  <c r="D2" i="1"/>
  <c r="J15" i="1" s="1"/>
  <c r="A5" i="1"/>
  <c r="E18" i="1" s="1"/>
  <c r="A4" i="1"/>
  <c r="E17" i="1" s="1"/>
  <c r="A2" i="1"/>
  <c r="E15" i="1" s="1"/>
  <c r="A2" i="4"/>
  <c r="J53" i="1" l="1"/>
  <c r="J48" i="1"/>
  <c r="J50" i="1" s="1"/>
  <c r="J54" i="1"/>
  <c r="J56" i="1" s="1"/>
  <c r="J17" i="1"/>
  <c r="H17" i="1"/>
  <c r="J16" i="1"/>
  <c r="H16" i="1"/>
  <c r="J18" i="1"/>
  <c r="H18" i="1"/>
  <c r="J96" i="1"/>
  <c r="J97" i="1" s="1"/>
  <c r="L5" i="21" s="1"/>
  <c r="E10" i="6"/>
  <c r="J22" i="1" s="1"/>
  <c r="H25" i="5"/>
  <c r="E5" i="5" s="1"/>
  <c r="L95" i="5"/>
  <c r="J78" i="5"/>
  <c r="F5" i="5" s="1"/>
  <c r="L311" i="5"/>
  <c r="J393" i="5"/>
  <c r="F8" i="5" s="1"/>
  <c r="L404" i="5"/>
  <c r="L107" i="5"/>
  <c r="J34" i="1"/>
  <c r="L416" i="5"/>
  <c r="L194" i="5"/>
  <c r="L83" i="5"/>
  <c r="L293" i="5"/>
  <c r="L398" i="5"/>
  <c r="L428" i="5" s="1"/>
  <c r="L206" i="5"/>
  <c r="J183" i="5"/>
  <c r="F6" i="5" s="1"/>
  <c r="J288" i="5"/>
  <c r="F7" i="5" s="1"/>
  <c r="L188" i="5"/>
  <c r="L218" i="5" s="1"/>
  <c r="L101" i="5"/>
  <c r="L305" i="5"/>
  <c r="L89" i="5"/>
  <c r="L422" i="5"/>
  <c r="F6" i="7"/>
  <c r="F11" i="7" s="1"/>
  <c r="F26" i="1" s="1"/>
  <c r="H130" i="5"/>
  <c r="E6" i="5" s="1"/>
  <c r="H340" i="5"/>
  <c r="E8" i="5" s="1"/>
  <c r="H235" i="5"/>
  <c r="E7" i="5" s="1"/>
  <c r="I74" i="1"/>
  <c r="I98" i="1" s="1"/>
  <c r="H74" i="1"/>
  <c r="H15" i="1"/>
  <c r="L323" i="5" l="1"/>
  <c r="G7" i="5" s="1"/>
  <c r="L113" i="5"/>
  <c r="N33" i="1"/>
  <c r="N32" i="1"/>
  <c r="N34" i="1"/>
  <c r="N30" i="1"/>
  <c r="N31" i="1"/>
  <c r="J26" i="1" s="1"/>
  <c r="J20" i="1"/>
  <c r="J21" i="1" s="1"/>
  <c r="H5" i="21" s="1"/>
  <c r="F10" i="5"/>
  <c r="E10" i="5"/>
  <c r="J58" i="1"/>
  <c r="I7" i="1"/>
  <c r="O5" i="21" s="1"/>
  <c r="G8" i="5"/>
  <c r="G6" i="5"/>
  <c r="J28" i="1" l="1"/>
  <c r="J5" i="21" s="1"/>
  <c r="J65" i="1"/>
  <c r="J69" i="1" s="1"/>
  <c r="J73" i="1" s="1"/>
  <c r="J74" i="1" s="1"/>
  <c r="K5" i="21" l="1"/>
  <c r="G5" i="5"/>
  <c r="G10" i="5" s="1"/>
  <c r="H5" i="5" s="1"/>
  <c r="F23" i="1" s="1"/>
  <c r="J23" i="1" s="1"/>
  <c r="J25" i="1" s="1"/>
  <c r="I5" i="21" l="1"/>
  <c r="N5" i="21" s="1"/>
  <c r="J98" i="1"/>
  <c r="J7" i="1" s="1"/>
</calcChain>
</file>

<file path=xl/comments1.xml><?xml version="1.0" encoding="utf-8"?>
<comments xmlns="http://schemas.openxmlformats.org/spreadsheetml/2006/main">
  <authors>
    <author>이명행</author>
  </authors>
  <commentList>
    <comment ref="C31" authorId="0" shapeId="0">
      <text>
        <r>
          <rPr>
            <b/>
            <sz val="9"/>
            <color indexed="81"/>
            <rFont val="돋움"/>
            <family val="3"/>
            <charset val="129"/>
          </rPr>
          <t>대표사만</t>
        </r>
        <r>
          <rPr>
            <b/>
            <sz val="9"/>
            <color indexed="81"/>
            <rFont val="Tahoma"/>
            <family val="2"/>
          </rPr>
          <t xml:space="preserve"> </t>
        </r>
        <r>
          <rPr>
            <b/>
            <sz val="9"/>
            <color indexed="81"/>
            <rFont val="돋움"/>
            <family val="3"/>
            <charset val="129"/>
          </rPr>
          <t>작성</t>
        </r>
      </text>
    </comment>
    <comment ref="C33" authorId="0" shapeId="0">
      <text>
        <r>
          <rPr>
            <b/>
            <sz val="9"/>
            <color indexed="81"/>
            <rFont val="돋움"/>
            <family val="3"/>
            <charset val="129"/>
          </rPr>
          <t>대표사만</t>
        </r>
        <r>
          <rPr>
            <b/>
            <sz val="9"/>
            <color indexed="81"/>
            <rFont val="Tahoma"/>
            <family val="2"/>
          </rPr>
          <t xml:space="preserve"> </t>
        </r>
        <r>
          <rPr>
            <b/>
            <sz val="9"/>
            <color indexed="81"/>
            <rFont val="돋움"/>
            <family val="3"/>
            <charset val="129"/>
          </rPr>
          <t>작성</t>
        </r>
      </text>
    </comment>
    <comment ref="C35" authorId="0" shapeId="0">
      <text>
        <r>
          <rPr>
            <b/>
            <sz val="9"/>
            <color indexed="81"/>
            <rFont val="돋움"/>
            <family val="3"/>
            <charset val="129"/>
          </rPr>
          <t>대표사만</t>
        </r>
        <r>
          <rPr>
            <b/>
            <sz val="9"/>
            <color indexed="81"/>
            <rFont val="Tahoma"/>
            <family val="2"/>
          </rPr>
          <t xml:space="preserve"> </t>
        </r>
        <r>
          <rPr>
            <b/>
            <sz val="9"/>
            <color indexed="81"/>
            <rFont val="돋움"/>
            <family val="3"/>
            <charset val="129"/>
          </rPr>
          <t>작성</t>
        </r>
      </text>
    </comment>
  </commentList>
</comments>
</file>

<file path=xl/comments10.xml><?xml version="1.0" encoding="utf-8"?>
<comments xmlns="http://schemas.openxmlformats.org/spreadsheetml/2006/main">
  <authors>
    <author>lh</author>
  </authors>
  <commentList>
    <comment ref="G5" authorId="0" shapeId="0">
      <text>
        <r>
          <rPr>
            <b/>
            <sz val="9"/>
            <color indexed="81"/>
            <rFont val="돋움"/>
            <family val="3"/>
            <charset val="129"/>
          </rPr>
          <t>경력확인서의 공사종류
-아파트</t>
        </r>
      </text>
    </comment>
    <comment ref="H5" authorId="0" shapeId="0">
      <text>
        <r>
          <rPr>
            <b/>
            <sz val="9"/>
            <color indexed="81"/>
            <rFont val="돋움"/>
            <family val="3"/>
            <charset val="129"/>
          </rPr>
          <t>경력확인서의 담당업무
-건설사업관리(감독권한대행)
-건설사업관리(감독권한대행 이외)
-공사감독(발주청)
-현장대리인
-시공
-공무
-품질 등</t>
        </r>
      </text>
    </comment>
    <comment ref="G17" authorId="0" shapeId="0">
      <text>
        <r>
          <rPr>
            <b/>
            <sz val="9"/>
            <color indexed="81"/>
            <rFont val="돋움"/>
            <family val="3"/>
            <charset val="129"/>
          </rPr>
          <t>도로공사</t>
        </r>
      </text>
    </comment>
    <comment ref="H17" authorId="0" shapeId="0">
      <text>
        <r>
          <rPr>
            <b/>
            <sz val="9"/>
            <color indexed="81"/>
            <rFont val="돋움"/>
            <family val="3"/>
            <charset val="129"/>
          </rPr>
          <t>발주청에서 발주한 도로공사
-상주감리
-공사감독</t>
        </r>
      </text>
    </comment>
  </commentList>
</comments>
</file>

<file path=xl/comments11.xml><?xml version="1.0" encoding="utf-8"?>
<comments xmlns="http://schemas.openxmlformats.org/spreadsheetml/2006/main">
  <authors>
    <author>lh</author>
  </authors>
  <commentList>
    <comment ref="G5" authorId="0" shapeId="0">
      <text>
        <r>
          <rPr>
            <b/>
            <sz val="9"/>
            <color indexed="81"/>
            <rFont val="돋움"/>
            <family val="3"/>
            <charset val="129"/>
          </rPr>
          <t>감리원경력확인서의 참여분야
-주거시설((21)</t>
        </r>
      </text>
    </comment>
    <comment ref="H5" authorId="0" shapeId="0">
      <text>
        <r>
          <rPr>
            <b/>
            <sz val="9"/>
            <color indexed="81"/>
            <rFont val="돋움"/>
            <family val="3"/>
            <charset val="129"/>
          </rPr>
          <t>감리원경력확인서의</t>
        </r>
        <r>
          <rPr>
            <b/>
            <sz val="9"/>
            <color indexed="81"/>
            <rFont val="Tahoma"/>
            <family val="2"/>
          </rPr>
          <t xml:space="preserve"> </t>
        </r>
        <r>
          <rPr>
            <b/>
            <sz val="9"/>
            <color indexed="81"/>
            <rFont val="돋움"/>
            <family val="3"/>
            <charset val="129"/>
          </rPr>
          <t>담당업무</t>
        </r>
        <r>
          <rPr>
            <b/>
            <sz val="9"/>
            <color indexed="81"/>
            <rFont val="Tahoma"/>
            <family val="2"/>
          </rPr>
          <t xml:space="preserve">
-</t>
        </r>
        <r>
          <rPr>
            <b/>
            <sz val="9"/>
            <color indexed="81"/>
            <rFont val="돋움"/>
            <family val="3"/>
            <charset val="129"/>
          </rPr>
          <t xml:space="preserve">상주감리
</t>
        </r>
        <r>
          <rPr>
            <b/>
            <sz val="9"/>
            <color indexed="81"/>
            <rFont val="Tahoma"/>
            <family val="2"/>
          </rPr>
          <t>-</t>
        </r>
        <r>
          <rPr>
            <b/>
            <sz val="9"/>
            <color indexed="81"/>
            <rFont val="돋움"/>
            <family val="3"/>
            <charset val="129"/>
          </rPr>
          <t>공사감독(발주청)
-부분상주
-시공 등</t>
        </r>
      </text>
    </comment>
    <comment ref="G20" authorId="0" shapeId="0">
      <text>
        <r>
          <rPr>
            <b/>
            <sz val="9"/>
            <color indexed="81"/>
            <rFont val="돋움"/>
            <family val="3"/>
            <charset val="129"/>
          </rPr>
          <t>감리원경력확인서의 참여분야
-주거시설((21) 등</t>
        </r>
      </text>
    </comment>
    <comment ref="H20" authorId="0" shapeId="0">
      <text>
        <r>
          <rPr>
            <b/>
            <sz val="9"/>
            <color indexed="81"/>
            <rFont val="돋움"/>
            <family val="3"/>
            <charset val="129"/>
          </rPr>
          <t>설계</t>
        </r>
        <r>
          <rPr>
            <b/>
            <sz val="9"/>
            <color indexed="81"/>
            <rFont val="Tahoma"/>
            <family val="2"/>
          </rPr>
          <t>/</t>
        </r>
        <r>
          <rPr>
            <b/>
            <sz val="9"/>
            <color indexed="81"/>
            <rFont val="돋움"/>
            <family val="3"/>
            <charset val="129"/>
          </rPr>
          <t>시공</t>
        </r>
        <r>
          <rPr>
            <b/>
            <sz val="9"/>
            <color indexed="81"/>
            <rFont val="Tahoma"/>
            <family val="2"/>
          </rPr>
          <t>/</t>
        </r>
        <r>
          <rPr>
            <b/>
            <sz val="9"/>
            <color indexed="81"/>
            <rFont val="돋움"/>
            <family val="3"/>
            <charset val="129"/>
          </rPr>
          <t>계획</t>
        </r>
        <r>
          <rPr>
            <b/>
            <sz val="9"/>
            <color indexed="81"/>
            <rFont val="Tahoma"/>
            <family val="2"/>
          </rPr>
          <t>/</t>
        </r>
        <r>
          <rPr>
            <b/>
            <sz val="9"/>
            <color indexed="81"/>
            <rFont val="돋움"/>
            <family val="3"/>
            <charset val="129"/>
          </rPr>
          <t>사업관리</t>
        </r>
        <r>
          <rPr>
            <b/>
            <sz val="9"/>
            <color indexed="81"/>
            <rFont val="Tahoma"/>
            <family val="2"/>
          </rPr>
          <t>/</t>
        </r>
        <r>
          <rPr>
            <b/>
            <sz val="9"/>
            <color indexed="81"/>
            <rFont val="돋움"/>
            <family val="3"/>
            <charset val="129"/>
          </rPr>
          <t>유지관리</t>
        </r>
        <r>
          <rPr>
            <b/>
            <sz val="9"/>
            <color indexed="81"/>
            <rFont val="Tahoma"/>
            <family val="2"/>
          </rPr>
          <t>/</t>
        </r>
        <r>
          <rPr>
            <b/>
            <sz val="9"/>
            <color indexed="81"/>
            <rFont val="돋움"/>
            <family val="3"/>
            <charset val="129"/>
          </rPr>
          <t>정밀안전진단</t>
        </r>
        <r>
          <rPr>
            <b/>
            <sz val="9"/>
            <color indexed="81"/>
            <rFont val="Tahoma"/>
            <family val="2"/>
          </rPr>
          <t xml:space="preserve">/
</t>
        </r>
        <r>
          <rPr>
            <b/>
            <sz val="9"/>
            <color indexed="81"/>
            <rFont val="돋움"/>
            <family val="3"/>
            <charset val="129"/>
          </rPr>
          <t>감독</t>
        </r>
        <r>
          <rPr>
            <b/>
            <sz val="9"/>
            <color indexed="81"/>
            <rFont val="Tahoma"/>
            <family val="2"/>
          </rPr>
          <t>/</t>
        </r>
        <r>
          <rPr>
            <b/>
            <sz val="9"/>
            <color indexed="81"/>
            <rFont val="돋움"/>
            <family val="3"/>
            <charset val="129"/>
          </rPr>
          <t>감리등</t>
        </r>
        <r>
          <rPr>
            <sz val="9"/>
            <color indexed="81"/>
            <rFont val="Tahoma"/>
            <family val="2"/>
          </rPr>
          <t xml:space="preserve">
</t>
        </r>
      </text>
    </comment>
    <comment ref="J20" authorId="0" shapeId="0">
      <text>
        <r>
          <rPr>
            <b/>
            <sz val="9"/>
            <color indexed="81"/>
            <rFont val="돋움"/>
            <family val="3"/>
            <charset val="129"/>
          </rPr>
          <t>상기 감리분야 경력
이외의 건설분야경력 입력</t>
        </r>
        <r>
          <rPr>
            <sz val="9"/>
            <color indexed="81"/>
            <rFont val="Tahoma"/>
            <family val="2"/>
          </rPr>
          <t xml:space="preserve">
</t>
        </r>
      </text>
    </comment>
  </commentList>
</comments>
</file>

<file path=xl/comments12.xml><?xml version="1.0" encoding="utf-8"?>
<comments xmlns="http://schemas.openxmlformats.org/spreadsheetml/2006/main">
  <authors>
    <author>이명행</author>
    <author>lh</author>
  </authors>
  <commentList>
    <comment ref="B5" authorId="0" shapeId="0">
      <text>
        <r>
          <rPr>
            <b/>
            <sz val="9"/>
            <color indexed="81"/>
            <rFont val="돋움"/>
            <family val="3"/>
            <charset val="129"/>
          </rPr>
          <t>직무분야가</t>
        </r>
        <r>
          <rPr>
            <b/>
            <sz val="9"/>
            <color indexed="81"/>
            <rFont val="Tahoma"/>
            <family val="2"/>
          </rPr>
          <t xml:space="preserve"> "</t>
        </r>
        <r>
          <rPr>
            <b/>
            <sz val="9"/>
            <color indexed="81"/>
            <rFont val="돋움"/>
            <family val="3"/>
            <charset val="129"/>
          </rPr>
          <t>안전관리</t>
        </r>
        <r>
          <rPr>
            <b/>
            <sz val="9"/>
            <color indexed="81"/>
            <rFont val="Tahoma"/>
            <family val="2"/>
          </rPr>
          <t>"</t>
        </r>
        <r>
          <rPr>
            <b/>
            <sz val="9"/>
            <color indexed="81"/>
            <rFont val="돋움"/>
            <family val="3"/>
            <charset val="129"/>
          </rPr>
          <t>분야만</t>
        </r>
        <r>
          <rPr>
            <b/>
            <sz val="9"/>
            <color indexed="81"/>
            <rFont val="Tahoma"/>
            <family val="2"/>
          </rPr>
          <t xml:space="preserve"> </t>
        </r>
        <r>
          <rPr>
            <b/>
            <sz val="9"/>
            <color indexed="81"/>
            <rFont val="돋움"/>
            <family val="3"/>
            <charset val="129"/>
          </rPr>
          <t>인정</t>
        </r>
      </text>
    </comment>
    <comment ref="G5" authorId="1" shapeId="0">
      <text>
        <r>
          <rPr>
            <b/>
            <sz val="9"/>
            <color indexed="81"/>
            <rFont val="돋움"/>
            <family val="3"/>
            <charset val="129"/>
          </rPr>
          <t>경력확인서의 공사종류
-아파트</t>
        </r>
      </text>
    </comment>
    <comment ref="H5" authorId="1" shapeId="0">
      <text>
        <r>
          <rPr>
            <b/>
            <sz val="9"/>
            <color indexed="81"/>
            <rFont val="돋움"/>
            <family val="3"/>
            <charset val="129"/>
          </rPr>
          <t>경력확인서의 담당업무
-건설사업관리(감독권한대행)
-건설사업관리(감독권한대행 이외)
-공사감독(발주청)
-시공 등</t>
        </r>
      </text>
    </comment>
    <comment ref="G17" authorId="1" shapeId="0">
      <text>
        <r>
          <rPr>
            <b/>
            <sz val="9"/>
            <color indexed="81"/>
            <rFont val="돋움"/>
            <family val="3"/>
            <charset val="129"/>
          </rPr>
          <t>아파트 외</t>
        </r>
      </text>
    </comment>
    <comment ref="H17" authorId="1" shapeId="0">
      <text>
        <r>
          <rPr>
            <b/>
            <sz val="9"/>
            <color indexed="81"/>
            <rFont val="돋움"/>
            <family val="3"/>
            <charset val="129"/>
          </rPr>
          <t>경력확인서의</t>
        </r>
        <r>
          <rPr>
            <b/>
            <sz val="9"/>
            <color indexed="81"/>
            <rFont val="Tahoma"/>
            <family val="2"/>
          </rPr>
          <t xml:space="preserve"> </t>
        </r>
        <r>
          <rPr>
            <b/>
            <sz val="9"/>
            <color indexed="81"/>
            <rFont val="돋움"/>
            <family val="3"/>
            <charset val="129"/>
          </rPr>
          <t xml:space="preserve">담당업무
</t>
        </r>
        <r>
          <rPr>
            <b/>
            <sz val="9"/>
            <color indexed="81"/>
            <rFont val="Tahoma"/>
            <family val="2"/>
          </rPr>
          <t>-</t>
        </r>
        <r>
          <rPr>
            <b/>
            <sz val="9"/>
            <color indexed="81"/>
            <rFont val="돋움"/>
            <family val="3"/>
            <charset val="129"/>
          </rPr>
          <t>건설사업관리</t>
        </r>
        <r>
          <rPr>
            <b/>
            <sz val="9"/>
            <color indexed="81"/>
            <rFont val="Tahoma"/>
            <family val="2"/>
          </rPr>
          <t>(</t>
        </r>
        <r>
          <rPr>
            <b/>
            <sz val="9"/>
            <color indexed="81"/>
            <rFont val="돋움"/>
            <family val="3"/>
            <charset val="129"/>
          </rPr>
          <t>감독권한대행</t>
        </r>
        <r>
          <rPr>
            <b/>
            <sz val="9"/>
            <color indexed="81"/>
            <rFont val="Tahoma"/>
            <family val="2"/>
          </rPr>
          <t>)
-</t>
        </r>
        <r>
          <rPr>
            <b/>
            <sz val="9"/>
            <color indexed="81"/>
            <rFont val="돋움"/>
            <family val="3"/>
            <charset val="129"/>
          </rPr>
          <t>건설사업관리</t>
        </r>
        <r>
          <rPr>
            <b/>
            <sz val="9"/>
            <color indexed="81"/>
            <rFont val="Tahoma"/>
            <family val="2"/>
          </rPr>
          <t>(</t>
        </r>
        <r>
          <rPr>
            <b/>
            <sz val="9"/>
            <color indexed="81"/>
            <rFont val="돋움"/>
            <family val="3"/>
            <charset val="129"/>
          </rPr>
          <t>감독권한대행</t>
        </r>
        <r>
          <rPr>
            <b/>
            <sz val="9"/>
            <color indexed="81"/>
            <rFont val="Tahoma"/>
            <family val="2"/>
          </rPr>
          <t xml:space="preserve"> </t>
        </r>
        <r>
          <rPr>
            <b/>
            <sz val="9"/>
            <color indexed="81"/>
            <rFont val="돋움"/>
            <family val="3"/>
            <charset val="129"/>
          </rPr>
          <t>이외</t>
        </r>
        <r>
          <rPr>
            <b/>
            <sz val="9"/>
            <color indexed="81"/>
            <rFont val="Tahoma"/>
            <family val="2"/>
          </rPr>
          <t>)
-</t>
        </r>
        <r>
          <rPr>
            <b/>
            <sz val="9"/>
            <color indexed="81"/>
            <rFont val="돋움"/>
            <family val="3"/>
            <charset val="129"/>
          </rPr>
          <t>공사감독</t>
        </r>
        <r>
          <rPr>
            <b/>
            <sz val="9"/>
            <color indexed="81"/>
            <rFont val="Tahoma"/>
            <family val="2"/>
          </rPr>
          <t>(</t>
        </r>
        <r>
          <rPr>
            <b/>
            <sz val="9"/>
            <color indexed="81"/>
            <rFont val="돋움"/>
            <family val="3"/>
            <charset val="129"/>
          </rPr>
          <t>발주청</t>
        </r>
        <r>
          <rPr>
            <b/>
            <sz val="9"/>
            <color indexed="81"/>
            <rFont val="Tahoma"/>
            <family val="2"/>
          </rPr>
          <t>)
-</t>
        </r>
        <r>
          <rPr>
            <b/>
            <sz val="9"/>
            <color indexed="81"/>
            <rFont val="돋움"/>
            <family val="3"/>
            <charset val="129"/>
          </rPr>
          <t>시공</t>
        </r>
        <r>
          <rPr>
            <b/>
            <sz val="9"/>
            <color indexed="81"/>
            <rFont val="Tahoma"/>
            <family val="2"/>
          </rPr>
          <t xml:space="preserve"> </t>
        </r>
        <r>
          <rPr>
            <b/>
            <sz val="9"/>
            <color indexed="81"/>
            <rFont val="돋움"/>
            <family val="3"/>
            <charset val="129"/>
          </rPr>
          <t>등</t>
        </r>
      </text>
    </comment>
  </commentList>
</comments>
</file>

<file path=xl/comments13.xml><?xml version="1.0" encoding="utf-8"?>
<comments xmlns="http://schemas.openxmlformats.org/spreadsheetml/2006/main">
  <authors>
    <author>lh</author>
  </authors>
  <commentList>
    <comment ref="G5" authorId="0" shapeId="0">
      <text>
        <r>
          <rPr>
            <b/>
            <sz val="9"/>
            <color indexed="81"/>
            <rFont val="돋움"/>
            <family val="3"/>
            <charset val="129"/>
          </rPr>
          <t>경력확인서의 공사종류
-아파트</t>
        </r>
      </text>
    </comment>
    <comment ref="H5" authorId="0" shapeId="0">
      <text>
        <r>
          <rPr>
            <b/>
            <sz val="9"/>
            <color indexed="81"/>
            <rFont val="돋움"/>
            <family val="3"/>
            <charset val="129"/>
          </rPr>
          <t>경력확인서의 담당업무
-건설사업관리(감독권한대행)
-건설사업관리(감독권한대행 이외)
-공사감독(발주청)
-현장대리인
-시공
-공무
-품질 등</t>
        </r>
      </text>
    </comment>
    <comment ref="G37" authorId="0" shapeId="0">
      <text>
        <r>
          <rPr>
            <b/>
            <sz val="9"/>
            <color indexed="81"/>
            <rFont val="돋움"/>
            <family val="3"/>
            <charset val="129"/>
          </rPr>
          <t>경력확인서의 공사종류
-아파트</t>
        </r>
      </text>
    </comment>
    <comment ref="H37" authorId="0" shapeId="0">
      <text>
        <r>
          <rPr>
            <b/>
            <sz val="9"/>
            <color indexed="81"/>
            <rFont val="돋움"/>
            <family val="3"/>
            <charset val="129"/>
          </rPr>
          <t>경력확인서의
담당업무
-건설사업관리(감독권한대행)
-건설사업관리(감독권한대행 이외)
-공사감독(발주청)</t>
        </r>
      </text>
    </comment>
    <comment ref="G49" authorId="0" shapeId="0">
      <text>
        <r>
          <rPr>
            <b/>
            <sz val="9"/>
            <color indexed="81"/>
            <rFont val="돋움"/>
            <family val="3"/>
            <charset val="129"/>
          </rPr>
          <t>도로공사</t>
        </r>
      </text>
    </comment>
    <comment ref="H49" authorId="0" shapeId="0">
      <text>
        <r>
          <rPr>
            <b/>
            <sz val="9"/>
            <color indexed="81"/>
            <rFont val="돋움"/>
            <family val="3"/>
            <charset val="129"/>
          </rPr>
          <t>발주청에서 발주한 도로공사
-상주감리
-공사감독</t>
        </r>
      </text>
    </comment>
    <comment ref="G66" authorId="0" shapeId="0">
      <text>
        <r>
          <rPr>
            <b/>
            <sz val="9"/>
            <color indexed="81"/>
            <rFont val="돋움"/>
            <family val="3"/>
            <charset val="129"/>
          </rPr>
          <t>감리원경력확인서의 참여분야
-주거시설((21)</t>
        </r>
      </text>
    </comment>
    <comment ref="H66" authorId="0" shapeId="0">
      <text>
        <r>
          <rPr>
            <b/>
            <sz val="9"/>
            <color indexed="81"/>
            <rFont val="돋움"/>
            <family val="3"/>
            <charset val="129"/>
          </rPr>
          <t>감리원경력확인서의
담당업무</t>
        </r>
        <r>
          <rPr>
            <b/>
            <sz val="9"/>
            <color indexed="81"/>
            <rFont val="Tahoma"/>
            <family val="2"/>
          </rPr>
          <t xml:space="preserve">
-</t>
        </r>
        <r>
          <rPr>
            <b/>
            <sz val="9"/>
            <color indexed="81"/>
            <rFont val="돋움"/>
            <family val="3"/>
            <charset val="129"/>
          </rPr>
          <t xml:space="preserve">상주감리
</t>
        </r>
        <r>
          <rPr>
            <b/>
            <sz val="9"/>
            <color indexed="81"/>
            <rFont val="Tahoma"/>
            <family val="2"/>
          </rPr>
          <t>-</t>
        </r>
        <r>
          <rPr>
            <b/>
            <sz val="9"/>
            <color indexed="81"/>
            <rFont val="돋움"/>
            <family val="3"/>
            <charset val="129"/>
          </rPr>
          <t>공사감독(발주청)
-시공 등</t>
        </r>
      </text>
    </comment>
  </commentList>
</comments>
</file>

<file path=xl/comments2.xml><?xml version="1.0" encoding="utf-8"?>
<comments xmlns="http://schemas.openxmlformats.org/spreadsheetml/2006/main">
  <authors>
    <author>lh</author>
  </authors>
  <commentList>
    <comment ref="F33" authorId="0" shapeId="0">
      <text>
        <r>
          <rPr>
            <b/>
            <sz val="9"/>
            <color indexed="81"/>
            <rFont val="돋움"/>
            <family val="3"/>
            <charset val="129"/>
          </rPr>
          <t>기술자격입력
-건축사
-기술사
-기사
-산업기사</t>
        </r>
        <r>
          <rPr>
            <sz val="9"/>
            <color indexed="81"/>
            <rFont val="Tahoma"/>
            <family val="2"/>
          </rPr>
          <t xml:space="preserve">
</t>
        </r>
      </text>
    </comment>
    <comment ref="F71" authorId="0" shapeId="0">
      <text>
        <r>
          <rPr>
            <b/>
            <sz val="9"/>
            <color indexed="81"/>
            <rFont val="돋움"/>
            <family val="3"/>
            <charset val="129"/>
          </rPr>
          <t>주공종기술자격입력
-건축사
-기술사
-기사
-산업기사</t>
        </r>
      </text>
    </comment>
  </commentList>
</comments>
</file>

<file path=xl/comments3.xml><?xml version="1.0" encoding="utf-8"?>
<comments xmlns="http://schemas.openxmlformats.org/spreadsheetml/2006/main">
  <authors>
    <author>lh</author>
  </authors>
  <commentList>
    <comment ref="H4" authorId="0" shapeId="0">
      <text>
        <r>
          <rPr>
            <b/>
            <sz val="12"/>
            <color indexed="81"/>
            <rFont val="돋움"/>
            <family val="3"/>
            <charset val="129"/>
          </rPr>
          <t>신고 또는 미신고</t>
        </r>
      </text>
    </comment>
  </commentList>
</comments>
</file>

<file path=xl/comments4.xml><?xml version="1.0" encoding="utf-8"?>
<comments xmlns="http://schemas.openxmlformats.org/spreadsheetml/2006/main">
  <authors>
    <author>LH</author>
  </authors>
  <commentList>
    <comment ref="F13" authorId="0" shapeId="0">
      <text>
        <r>
          <rPr>
            <b/>
            <sz val="16"/>
            <color indexed="81"/>
            <rFont val="Tahoma"/>
            <family val="2"/>
          </rPr>
          <t xml:space="preserve">LH </t>
        </r>
        <r>
          <rPr>
            <b/>
            <sz val="16"/>
            <color indexed="81"/>
            <rFont val="돋움"/>
            <family val="3"/>
            <charset val="129"/>
          </rPr>
          <t>공정심사처</t>
        </r>
        <r>
          <rPr>
            <b/>
            <sz val="16"/>
            <color indexed="81"/>
            <rFont val="Tahoma"/>
            <family val="2"/>
          </rPr>
          <t xml:space="preserve"> :
</t>
        </r>
        <r>
          <rPr>
            <sz val="16"/>
            <color indexed="81"/>
            <rFont val="돋움"/>
            <family val="3"/>
            <charset val="129"/>
          </rPr>
          <t>한국건설기술관리협회에서</t>
        </r>
        <r>
          <rPr>
            <sz val="16"/>
            <color indexed="81"/>
            <rFont val="Tahoma"/>
            <family val="2"/>
          </rPr>
          <t xml:space="preserve"> </t>
        </r>
        <r>
          <rPr>
            <sz val="16"/>
            <color indexed="81"/>
            <rFont val="돋움"/>
            <family val="3"/>
            <charset val="129"/>
          </rPr>
          <t>발급한</t>
        </r>
        <r>
          <rPr>
            <sz val="16"/>
            <color indexed="81"/>
            <rFont val="Tahoma"/>
            <family val="2"/>
          </rPr>
          <t xml:space="preserve"> 
</t>
        </r>
        <r>
          <rPr>
            <b/>
            <sz val="16"/>
            <color indexed="81"/>
            <rFont val="Tahoma"/>
            <family val="2"/>
          </rPr>
          <t>'</t>
        </r>
        <r>
          <rPr>
            <b/>
            <sz val="16"/>
            <color indexed="81"/>
            <rFont val="돋움"/>
            <family val="3"/>
            <charset val="129"/>
          </rPr>
          <t>건설기술용역</t>
        </r>
        <r>
          <rPr>
            <b/>
            <sz val="16"/>
            <color indexed="81"/>
            <rFont val="Tahoma"/>
            <family val="2"/>
          </rPr>
          <t xml:space="preserve"> </t>
        </r>
        <r>
          <rPr>
            <b/>
            <sz val="16"/>
            <color indexed="81"/>
            <rFont val="돋움"/>
            <family val="3"/>
            <charset val="129"/>
          </rPr>
          <t>실적</t>
        </r>
        <r>
          <rPr>
            <b/>
            <sz val="16"/>
            <color indexed="81"/>
            <rFont val="Tahoma"/>
            <family val="2"/>
          </rPr>
          <t xml:space="preserve"> </t>
        </r>
        <r>
          <rPr>
            <b/>
            <sz val="16"/>
            <color indexed="81"/>
            <rFont val="돋움"/>
            <family val="3"/>
            <charset val="129"/>
          </rPr>
          <t>확인서</t>
        </r>
        <r>
          <rPr>
            <b/>
            <sz val="16"/>
            <color indexed="81"/>
            <rFont val="Tahoma"/>
            <family val="2"/>
          </rPr>
          <t>'</t>
        </r>
        <r>
          <rPr>
            <b/>
            <sz val="16"/>
            <color indexed="81"/>
            <rFont val="돋움"/>
            <family val="3"/>
            <charset val="129"/>
          </rPr>
          <t>의</t>
        </r>
        <r>
          <rPr>
            <b/>
            <sz val="16"/>
            <color indexed="81"/>
            <rFont val="Tahoma"/>
            <family val="2"/>
          </rPr>
          <t xml:space="preserve"> </t>
        </r>
        <r>
          <rPr>
            <b/>
            <sz val="16"/>
            <color indexed="81"/>
            <rFont val="돋움"/>
            <family val="3"/>
            <charset val="129"/>
          </rPr>
          <t>용역비</t>
        </r>
        <r>
          <rPr>
            <sz val="16"/>
            <color indexed="81"/>
            <rFont val="돋움"/>
            <family val="3"/>
            <charset val="129"/>
          </rPr>
          <t>를</t>
        </r>
        <r>
          <rPr>
            <sz val="16"/>
            <color indexed="81"/>
            <rFont val="Tahoma"/>
            <family val="2"/>
          </rPr>
          <t xml:space="preserve"> </t>
        </r>
        <r>
          <rPr>
            <sz val="16"/>
            <color indexed="81"/>
            <rFont val="돋움"/>
            <family val="3"/>
            <charset val="129"/>
          </rPr>
          <t>기입</t>
        </r>
        <r>
          <rPr>
            <b/>
            <sz val="9"/>
            <color indexed="81"/>
            <rFont val="돋움"/>
            <family val="3"/>
            <charset val="129"/>
          </rPr>
          <t xml:space="preserve">
</t>
        </r>
      </text>
    </comment>
    <comment ref="F23" authorId="0" shapeId="0">
      <text>
        <r>
          <rPr>
            <b/>
            <sz val="16"/>
            <color indexed="81"/>
            <rFont val="Tahoma"/>
            <family val="2"/>
          </rPr>
          <t xml:space="preserve">LH </t>
        </r>
        <r>
          <rPr>
            <b/>
            <sz val="16"/>
            <color indexed="81"/>
            <rFont val="돋움"/>
            <family val="3"/>
            <charset val="129"/>
          </rPr>
          <t>기술심사처</t>
        </r>
        <r>
          <rPr>
            <b/>
            <sz val="16"/>
            <color indexed="81"/>
            <rFont val="Tahoma"/>
            <family val="2"/>
          </rPr>
          <t xml:space="preserve"> :
</t>
        </r>
        <r>
          <rPr>
            <sz val="16"/>
            <color indexed="81"/>
            <rFont val="돋움"/>
            <family val="3"/>
            <charset val="129"/>
          </rPr>
          <t>한국건설기술관리협회에서</t>
        </r>
        <r>
          <rPr>
            <sz val="16"/>
            <color indexed="81"/>
            <rFont val="Tahoma"/>
            <family val="2"/>
          </rPr>
          <t xml:space="preserve"> </t>
        </r>
        <r>
          <rPr>
            <sz val="16"/>
            <color indexed="81"/>
            <rFont val="돋움"/>
            <family val="3"/>
            <charset val="129"/>
          </rPr>
          <t>발급한</t>
        </r>
        <r>
          <rPr>
            <sz val="16"/>
            <color indexed="81"/>
            <rFont val="Tahoma"/>
            <family val="2"/>
          </rPr>
          <t xml:space="preserve"> 
</t>
        </r>
        <r>
          <rPr>
            <b/>
            <sz val="16"/>
            <color indexed="81"/>
            <rFont val="Tahoma"/>
            <family val="2"/>
          </rPr>
          <t>'</t>
        </r>
        <r>
          <rPr>
            <b/>
            <sz val="16"/>
            <color indexed="81"/>
            <rFont val="돋움"/>
            <family val="3"/>
            <charset val="129"/>
          </rPr>
          <t>건설기술용역</t>
        </r>
        <r>
          <rPr>
            <b/>
            <sz val="16"/>
            <color indexed="81"/>
            <rFont val="Tahoma"/>
            <family val="2"/>
          </rPr>
          <t xml:space="preserve"> </t>
        </r>
        <r>
          <rPr>
            <b/>
            <sz val="16"/>
            <color indexed="81"/>
            <rFont val="돋움"/>
            <family val="3"/>
            <charset val="129"/>
          </rPr>
          <t>실적</t>
        </r>
        <r>
          <rPr>
            <b/>
            <sz val="16"/>
            <color indexed="81"/>
            <rFont val="Tahoma"/>
            <family val="2"/>
          </rPr>
          <t xml:space="preserve"> </t>
        </r>
        <r>
          <rPr>
            <b/>
            <sz val="16"/>
            <color indexed="81"/>
            <rFont val="돋움"/>
            <family val="3"/>
            <charset val="129"/>
          </rPr>
          <t>확인서</t>
        </r>
        <r>
          <rPr>
            <b/>
            <sz val="16"/>
            <color indexed="81"/>
            <rFont val="Tahoma"/>
            <family val="2"/>
          </rPr>
          <t>'</t>
        </r>
        <r>
          <rPr>
            <b/>
            <sz val="16"/>
            <color indexed="81"/>
            <rFont val="돋움"/>
            <family val="3"/>
            <charset val="129"/>
          </rPr>
          <t>의</t>
        </r>
        <r>
          <rPr>
            <b/>
            <sz val="16"/>
            <color indexed="81"/>
            <rFont val="Tahoma"/>
            <family val="2"/>
          </rPr>
          <t xml:space="preserve"> </t>
        </r>
        <r>
          <rPr>
            <b/>
            <sz val="16"/>
            <color indexed="81"/>
            <rFont val="돋움"/>
            <family val="3"/>
            <charset val="129"/>
          </rPr>
          <t>용역비</t>
        </r>
        <r>
          <rPr>
            <sz val="16"/>
            <color indexed="81"/>
            <rFont val="돋움"/>
            <family val="3"/>
            <charset val="129"/>
          </rPr>
          <t>를</t>
        </r>
        <r>
          <rPr>
            <sz val="16"/>
            <color indexed="81"/>
            <rFont val="Tahoma"/>
            <family val="2"/>
          </rPr>
          <t xml:space="preserve"> </t>
        </r>
        <r>
          <rPr>
            <sz val="16"/>
            <color indexed="81"/>
            <rFont val="돋움"/>
            <family val="3"/>
            <charset val="129"/>
          </rPr>
          <t>기입</t>
        </r>
        <r>
          <rPr>
            <b/>
            <sz val="9"/>
            <color indexed="81"/>
            <rFont val="돋움"/>
            <family val="3"/>
            <charset val="129"/>
          </rPr>
          <t xml:space="preserve">
</t>
        </r>
      </text>
    </comment>
    <comment ref="F33" authorId="0" shapeId="0">
      <text>
        <r>
          <rPr>
            <b/>
            <sz val="16"/>
            <color indexed="81"/>
            <rFont val="Tahoma"/>
            <family val="2"/>
          </rPr>
          <t xml:space="preserve">LH </t>
        </r>
        <r>
          <rPr>
            <b/>
            <sz val="16"/>
            <color indexed="81"/>
            <rFont val="돋움"/>
            <family val="3"/>
            <charset val="129"/>
          </rPr>
          <t>기술심사처</t>
        </r>
        <r>
          <rPr>
            <b/>
            <sz val="16"/>
            <color indexed="81"/>
            <rFont val="Tahoma"/>
            <family val="2"/>
          </rPr>
          <t xml:space="preserve"> :
</t>
        </r>
        <r>
          <rPr>
            <sz val="16"/>
            <color indexed="81"/>
            <rFont val="돋움"/>
            <family val="3"/>
            <charset val="129"/>
          </rPr>
          <t>한국건설기술관리협회에서</t>
        </r>
        <r>
          <rPr>
            <sz val="16"/>
            <color indexed="81"/>
            <rFont val="Tahoma"/>
            <family val="2"/>
          </rPr>
          <t xml:space="preserve"> </t>
        </r>
        <r>
          <rPr>
            <sz val="16"/>
            <color indexed="81"/>
            <rFont val="돋움"/>
            <family val="3"/>
            <charset val="129"/>
          </rPr>
          <t>발급한</t>
        </r>
        <r>
          <rPr>
            <sz val="16"/>
            <color indexed="81"/>
            <rFont val="Tahoma"/>
            <family val="2"/>
          </rPr>
          <t xml:space="preserve"> 
</t>
        </r>
        <r>
          <rPr>
            <b/>
            <sz val="16"/>
            <color indexed="81"/>
            <rFont val="Tahoma"/>
            <family val="2"/>
          </rPr>
          <t>'</t>
        </r>
        <r>
          <rPr>
            <b/>
            <sz val="16"/>
            <color indexed="81"/>
            <rFont val="돋움"/>
            <family val="3"/>
            <charset val="129"/>
          </rPr>
          <t>건설기술용역</t>
        </r>
        <r>
          <rPr>
            <b/>
            <sz val="16"/>
            <color indexed="81"/>
            <rFont val="Tahoma"/>
            <family val="2"/>
          </rPr>
          <t xml:space="preserve"> </t>
        </r>
        <r>
          <rPr>
            <b/>
            <sz val="16"/>
            <color indexed="81"/>
            <rFont val="돋움"/>
            <family val="3"/>
            <charset val="129"/>
          </rPr>
          <t>실적</t>
        </r>
        <r>
          <rPr>
            <b/>
            <sz val="16"/>
            <color indexed="81"/>
            <rFont val="Tahoma"/>
            <family val="2"/>
          </rPr>
          <t xml:space="preserve"> </t>
        </r>
        <r>
          <rPr>
            <b/>
            <sz val="16"/>
            <color indexed="81"/>
            <rFont val="돋움"/>
            <family val="3"/>
            <charset val="129"/>
          </rPr>
          <t>확인서</t>
        </r>
        <r>
          <rPr>
            <b/>
            <sz val="16"/>
            <color indexed="81"/>
            <rFont val="Tahoma"/>
            <family val="2"/>
          </rPr>
          <t>'</t>
        </r>
        <r>
          <rPr>
            <b/>
            <sz val="16"/>
            <color indexed="81"/>
            <rFont val="돋움"/>
            <family val="3"/>
            <charset val="129"/>
          </rPr>
          <t>의</t>
        </r>
        <r>
          <rPr>
            <b/>
            <sz val="16"/>
            <color indexed="81"/>
            <rFont val="Tahoma"/>
            <family val="2"/>
          </rPr>
          <t xml:space="preserve"> </t>
        </r>
        <r>
          <rPr>
            <b/>
            <sz val="16"/>
            <color indexed="81"/>
            <rFont val="돋움"/>
            <family val="3"/>
            <charset val="129"/>
          </rPr>
          <t>용역비</t>
        </r>
        <r>
          <rPr>
            <sz val="16"/>
            <color indexed="81"/>
            <rFont val="돋움"/>
            <family val="3"/>
            <charset val="129"/>
          </rPr>
          <t>를</t>
        </r>
        <r>
          <rPr>
            <sz val="16"/>
            <color indexed="81"/>
            <rFont val="Tahoma"/>
            <family val="2"/>
          </rPr>
          <t xml:space="preserve"> </t>
        </r>
        <r>
          <rPr>
            <sz val="16"/>
            <color indexed="81"/>
            <rFont val="돋움"/>
            <family val="3"/>
            <charset val="129"/>
          </rPr>
          <t>기입</t>
        </r>
        <r>
          <rPr>
            <b/>
            <sz val="9"/>
            <color indexed="81"/>
            <rFont val="돋움"/>
            <family val="3"/>
            <charset val="129"/>
          </rPr>
          <t xml:space="preserve">
</t>
        </r>
      </text>
    </comment>
    <comment ref="F43" authorId="0" shapeId="0">
      <text>
        <r>
          <rPr>
            <b/>
            <sz val="16"/>
            <color indexed="81"/>
            <rFont val="Tahoma"/>
            <family val="2"/>
          </rPr>
          <t xml:space="preserve">LH </t>
        </r>
        <r>
          <rPr>
            <b/>
            <sz val="16"/>
            <color indexed="81"/>
            <rFont val="돋움"/>
            <family val="3"/>
            <charset val="129"/>
          </rPr>
          <t>기술심사처</t>
        </r>
        <r>
          <rPr>
            <b/>
            <sz val="16"/>
            <color indexed="81"/>
            <rFont val="Tahoma"/>
            <family val="2"/>
          </rPr>
          <t xml:space="preserve"> :
</t>
        </r>
        <r>
          <rPr>
            <sz val="16"/>
            <color indexed="81"/>
            <rFont val="돋움"/>
            <family val="3"/>
            <charset val="129"/>
          </rPr>
          <t>한국건설기술관리협회에서</t>
        </r>
        <r>
          <rPr>
            <sz val="16"/>
            <color indexed="81"/>
            <rFont val="Tahoma"/>
            <family val="2"/>
          </rPr>
          <t xml:space="preserve"> </t>
        </r>
        <r>
          <rPr>
            <sz val="16"/>
            <color indexed="81"/>
            <rFont val="돋움"/>
            <family val="3"/>
            <charset val="129"/>
          </rPr>
          <t>발급한</t>
        </r>
        <r>
          <rPr>
            <sz val="16"/>
            <color indexed="81"/>
            <rFont val="Tahoma"/>
            <family val="2"/>
          </rPr>
          <t xml:space="preserve"> 
</t>
        </r>
        <r>
          <rPr>
            <b/>
            <sz val="16"/>
            <color indexed="81"/>
            <rFont val="Tahoma"/>
            <family val="2"/>
          </rPr>
          <t>'</t>
        </r>
        <r>
          <rPr>
            <b/>
            <sz val="16"/>
            <color indexed="81"/>
            <rFont val="돋움"/>
            <family val="3"/>
            <charset val="129"/>
          </rPr>
          <t>건설기술용역</t>
        </r>
        <r>
          <rPr>
            <b/>
            <sz val="16"/>
            <color indexed="81"/>
            <rFont val="Tahoma"/>
            <family val="2"/>
          </rPr>
          <t xml:space="preserve"> </t>
        </r>
        <r>
          <rPr>
            <b/>
            <sz val="16"/>
            <color indexed="81"/>
            <rFont val="돋움"/>
            <family val="3"/>
            <charset val="129"/>
          </rPr>
          <t>실적</t>
        </r>
        <r>
          <rPr>
            <b/>
            <sz val="16"/>
            <color indexed="81"/>
            <rFont val="Tahoma"/>
            <family val="2"/>
          </rPr>
          <t xml:space="preserve"> </t>
        </r>
        <r>
          <rPr>
            <b/>
            <sz val="16"/>
            <color indexed="81"/>
            <rFont val="돋움"/>
            <family val="3"/>
            <charset val="129"/>
          </rPr>
          <t>확인서</t>
        </r>
        <r>
          <rPr>
            <b/>
            <sz val="16"/>
            <color indexed="81"/>
            <rFont val="Tahoma"/>
            <family val="2"/>
          </rPr>
          <t>'</t>
        </r>
        <r>
          <rPr>
            <b/>
            <sz val="16"/>
            <color indexed="81"/>
            <rFont val="돋움"/>
            <family val="3"/>
            <charset val="129"/>
          </rPr>
          <t>의</t>
        </r>
        <r>
          <rPr>
            <b/>
            <sz val="16"/>
            <color indexed="81"/>
            <rFont val="Tahoma"/>
            <family val="2"/>
          </rPr>
          <t xml:space="preserve"> </t>
        </r>
        <r>
          <rPr>
            <b/>
            <sz val="16"/>
            <color indexed="81"/>
            <rFont val="돋움"/>
            <family val="3"/>
            <charset val="129"/>
          </rPr>
          <t>용역비</t>
        </r>
        <r>
          <rPr>
            <sz val="16"/>
            <color indexed="81"/>
            <rFont val="돋움"/>
            <family val="3"/>
            <charset val="129"/>
          </rPr>
          <t>를</t>
        </r>
        <r>
          <rPr>
            <sz val="16"/>
            <color indexed="81"/>
            <rFont val="Tahoma"/>
            <family val="2"/>
          </rPr>
          <t xml:space="preserve"> </t>
        </r>
        <r>
          <rPr>
            <sz val="16"/>
            <color indexed="81"/>
            <rFont val="돋움"/>
            <family val="3"/>
            <charset val="129"/>
          </rPr>
          <t>기입</t>
        </r>
        <r>
          <rPr>
            <b/>
            <sz val="9"/>
            <color indexed="81"/>
            <rFont val="돋움"/>
            <family val="3"/>
            <charset val="129"/>
          </rPr>
          <t xml:space="preserve">
</t>
        </r>
      </text>
    </comment>
    <comment ref="F53" authorId="0" shapeId="0">
      <text>
        <r>
          <rPr>
            <b/>
            <sz val="16"/>
            <color indexed="81"/>
            <rFont val="Tahoma"/>
            <family val="2"/>
          </rPr>
          <t xml:space="preserve">LH </t>
        </r>
        <r>
          <rPr>
            <b/>
            <sz val="16"/>
            <color indexed="81"/>
            <rFont val="돋움"/>
            <family val="3"/>
            <charset val="129"/>
          </rPr>
          <t>공정심사처</t>
        </r>
        <r>
          <rPr>
            <b/>
            <sz val="16"/>
            <color indexed="81"/>
            <rFont val="Tahoma"/>
            <family val="2"/>
          </rPr>
          <t xml:space="preserve"> :
</t>
        </r>
        <r>
          <rPr>
            <sz val="16"/>
            <color indexed="81"/>
            <rFont val="돋움"/>
            <family val="3"/>
            <charset val="129"/>
          </rPr>
          <t>한국건설기술관리협회에서</t>
        </r>
        <r>
          <rPr>
            <sz val="16"/>
            <color indexed="81"/>
            <rFont val="Tahoma"/>
            <family val="2"/>
          </rPr>
          <t xml:space="preserve"> </t>
        </r>
        <r>
          <rPr>
            <sz val="16"/>
            <color indexed="81"/>
            <rFont val="돋움"/>
            <family val="3"/>
            <charset val="129"/>
          </rPr>
          <t>발급한</t>
        </r>
        <r>
          <rPr>
            <sz val="16"/>
            <color indexed="81"/>
            <rFont val="Tahoma"/>
            <family val="2"/>
          </rPr>
          <t xml:space="preserve"> 
</t>
        </r>
        <r>
          <rPr>
            <b/>
            <sz val="16"/>
            <color indexed="81"/>
            <rFont val="Tahoma"/>
            <family val="2"/>
          </rPr>
          <t>'</t>
        </r>
        <r>
          <rPr>
            <b/>
            <sz val="16"/>
            <color indexed="81"/>
            <rFont val="돋움"/>
            <family val="3"/>
            <charset val="129"/>
          </rPr>
          <t>건설기술용역</t>
        </r>
        <r>
          <rPr>
            <b/>
            <sz val="16"/>
            <color indexed="81"/>
            <rFont val="Tahoma"/>
            <family val="2"/>
          </rPr>
          <t xml:space="preserve"> </t>
        </r>
        <r>
          <rPr>
            <b/>
            <sz val="16"/>
            <color indexed="81"/>
            <rFont val="돋움"/>
            <family val="3"/>
            <charset val="129"/>
          </rPr>
          <t>실적</t>
        </r>
        <r>
          <rPr>
            <b/>
            <sz val="16"/>
            <color indexed="81"/>
            <rFont val="Tahoma"/>
            <family val="2"/>
          </rPr>
          <t xml:space="preserve"> </t>
        </r>
        <r>
          <rPr>
            <b/>
            <sz val="16"/>
            <color indexed="81"/>
            <rFont val="돋움"/>
            <family val="3"/>
            <charset val="129"/>
          </rPr>
          <t>확인서</t>
        </r>
        <r>
          <rPr>
            <b/>
            <sz val="16"/>
            <color indexed="81"/>
            <rFont val="Tahoma"/>
            <family val="2"/>
          </rPr>
          <t>'</t>
        </r>
        <r>
          <rPr>
            <b/>
            <sz val="16"/>
            <color indexed="81"/>
            <rFont val="돋움"/>
            <family val="3"/>
            <charset val="129"/>
          </rPr>
          <t>의</t>
        </r>
        <r>
          <rPr>
            <b/>
            <sz val="16"/>
            <color indexed="81"/>
            <rFont val="Tahoma"/>
            <family val="2"/>
          </rPr>
          <t xml:space="preserve"> </t>
        </r>
        <r>
          <rPr>
            <b/>
            <sz val="16"/>
            <color indexed="81"/>
            <rFont val="돋움"/>
            <family val="3"/>
            <charset val="129"/>
          </rPr>
          <t>용역비</t>
        </r>
        <r>
          <rPr>
            <sz val="16"/>
            <color indexed="81"/>
            <rFont val="돋움"/>
            <family val="3"/>
            <charset val="129"/>
          </rPr>
          <t>를</t>
        </r>
        <r>
          <rPr>
            <sz val="16"/>
            <color indexed="81"/>
            <rFont val="Tahoma"/>
            <family val="2"/>
          </rPr>
          <t xml:space="preserve"> </t>
        </r>
        <r>
          <rPr>
            <sz val="16"/>
            <color indexed="81"/>
            <rFont val="돋움"/>
            <family val="3"/>
            <charset val="129"/>
          </rPr>
          <t>기입</t>
        </r>
        <r>
          <rPr>
            <b/>
            <sz val="9"/>
            <color indexed="81"/>
            <rFont val="돋움"/>
            <family val="3"/>
            <charset val="129"/>
          </rPr>
          <t xml:space="preserve">
</t>
        </r>
      </text>
    </comment>
  </commentList>
</comments>
</file>

<file path=xl/comments5.xml><?xml version="1.0" encoding="utf-8"?>
<comments xmlns="http://schemas.openxmlformats.org/spreadsheetml/2006/main">
  <authors>
    <author>lh</author>
  </authors>
  <commentList>
    <comment ref="F61" authorId="0" shapeId="0">
      <text>
        <r>
          <rPr>
            <b/>
            <sz val="11"/>
            <color indexed="81"/>
            <rFont val="돋움"/>
            <family val="3"/>
            <charset val="129"/>
          </rPr>
          <t xml:space="preserve">예) 공고일 2000. 10. 10일
- 공고일로부터 3년이내 기간
  1997. 10. 10일 - 2000. 10. 9일
- 차수별기성수행기간
  1997. 9. 10 - 1997. 11. 10일 경우
  아래와 같이 입력
- 시작일 : 1997.  9. 10
- 종료일 : 1997. 11. 10
</t>
        </r>
      </text>
    </comment>
    <comment ref="G61" authorId="0" shapeId="0">
      <text>
        <r>
          <rPr>
            <b/>
            <sz val="11"/>
            <color indexed="81"/>
            <rFont val="돋움"/>
            <family val="3"/>
            <charset val="129"/>
          </rPr>
          <t xml:space="preserve">한국건설감리협회 발행 감리용역수행현황의 
차수별기성 중 수행 또는 계약기간의 만료일이 입찰공고일로부터 3년이내의 기간에 부분포함되는 차수별기성의 수행종료일
</t>
        </r>
        <r>
          <rPr>
            <sz val="9"/>
            <color indexed="81"/>
            <rFont val="Tahoma"/>
            <family val="2"/>
          </rPr>
          <t xml:space="preserve">
</t>
        </r>
      </text>
    </comment>
    <comment ref="L62" authorId="0" shapeId="0">
      <text>
        <r>
          <rPr>
            <b/>
            <sz val="36"/>
            <color indexed="81"/>
            <rFont val="돋움"/>
            <family val="3"/>
            <charset val="129"/>
          </rPr>
          <t>1</t>
        </r>
      </text>
    </comment>
    <comment ref="L63" authorId="0" shapeId="0">
      <text>
        <r>
          <rPr>
            <b/>
            <sz val="36"/>
            <color indexed="81"/>
            <rFont val="돋움"/>
            <family val="3"/>
            <charset val="129"/>
          </rPr>
          <t>2</t>
        </r>
      </text>
    </comment>
    <comment ref="L83" authorId="0" shapeId="0">
      <text>
        <r>
          <rPr>
            <b/>
            <sz val="10"/>
            <color indexed="81"/>
            <rFont val="돋움"/>
            <family val="3"/>
            <charset val="129"/>
          </rPr>
          <t>입찰공고일로 부터 3년이내의 기간에 걸처있는 차수별기성금액 입력</t>
        </r>
      </text>
    </comment>
    <comment ref="G153" authorId="0" shapeId="0">
      <text>
        <r>
          <rPr>
            <b/>
            <sz val="11"/>
            <color indexed="81"/>
            <rFont val="돋움"/>
            <family val="3"/>
            <charset val="129"/>
          </rPr>
          <t>한국건설감리협회</t>
        </r>
        <r>
          <rPr>
            <b/>
            <sz val="11"/>
            <color indexed="81"/>
            <rFont val="Tahoma"/>
            <family val="2"/>
          </rPr>
          <t xml:space="preserve"> </t>
        </r>
        <r>
          <rPr>
            <b/>
            <sz val="11"/>
            <color indexed="81"/>
            <rFont val="돋움"/>
            <family val="3"/>
            <charset val="129"/>
          </rPr>
          <t>발행</t>
        </r>
        <r>
          <rPr>
            <b/>
            <sz val="11"/>
            <color indexed="81"/>
            <rFont val="Tahoma"/>
            <family val="2"/>
          </rPr>
          <t xml:space="preserve"> </t>
        </r>
        <r>
          <rPr>
            <b/>
            <sz val="11"/>
            <color indexed="81"/>
            <rFont val="돋움"/>
            <family val="3"/>
            <charset val="129"/>
          </rPr>
          <t>감리용역수행현황의</t>
        </r>
        <r>
          <rPr>
            <b/>
            <sz val="11"/>
            <color indexed="81"/>
            <rFont val="Tahoma"/>
            <family val="2"/>
          </rPr>
          <t xml:space="preserve"> </t>
        </r>
        <r>
          <rPr>
            <b/>
            <sz val="11"/>
            <color indexed="81"/>
            <rFont val="돋움"/>
            <family val="3"/>
            <charset val="129"/>
          </rPr>
          <t>최종기성분</t>
        </r>
        <r>
          <rPr>
            <b/>
            <sz val="11"/>
            <color indexed="81"/>
            <rFont val="Tahoma"/>
            <family val="2"/>
          </rPr>
          <t xml:space="preserve"> </t>
        </r>
        <r>
          <rPr>
            <b/>
            <sz val="11"/>
            <color indexed="81"/>
            <rFont val="돋움"/>
            <family val="3"/>
            <charset val="129"/>
          </rPr>
          <t>수행완료일</t>
        </r>
        <r>
          <rPr>
            <sz val="9"/>
            <color indexed="81"/>
            <rFont val="Tahoma"/>
            <family val="2"/>
          </rPr>
          <t xml:space="preserve">
</t>
        </r>
      </text>
    </comment>
    <comment ref="G245" authorId="0" shapeId="0">
      <text>
        <r>
          <rPr>
            <b/>
            <sz val="11"/>
            <color indexed="81"/>
            <rFont val="돋움"/>
            <family val="3"/>
            <charset val="129"/>
          </rPr>
          <t>한국건설감리협회</t>
        </r>
        <r>
          <rPr>
            <b/>
            <sz val="11"/>
            <color indexed="81"/>
            <rFont val="Tahoma"/>
            <family val="2"/>
          </rPr>
          <t xml:space="preserve"> </t>
        </r>
        <r>
          <rPr>
            <b/>
            <sz val="11"/>
            <color indexed="81"/>
            <rFont val="돋움"/>
            <family val="3"/>
            <charset val="129"/>
          </rPr>
          <t>발행</t>
        </r>
        <r>
          <rPr>
            <b/>
            <sz val="11"/>
            <color indexed="81"/>
            <rFont val="Tahoma"/>
            <family val="2"/>
          </rPr>
          <t xml:space="preserve"> </t>
        </r>
        <r>
          <rPr>
            <b/>
            <sz val="11"/>
            <color indexed="81"/>
            <rFont val="돋움"/>
            <family val="3"/>
            <charset val="129"/>
          </rPr>
          <t>감리용역수행현황의</t>
        </r>
        <r>
          <rPr>
            <b/>
            <sz val="11"/>
            <color indexed="81"/>
            <rFont val="Tahoma"/>
            <family val="2"/>
          </rPr>
          <t xml:space="preserve"> </t>
        </r>
        <r>
          <rPr>
            <b/>
            <sz val="11"/>
            <color indexed="81"/>
            <rFont val="돋움"/>
            <family val="3"/>
            <charset val="129"/>
          </rPr>
          <t>최종기성분</t>
        </r>
        <r>
          <rPr>
            <b/>
            <sz val="11"/>
            <color indexed="81"/>
            <rFont val="Tahoma"/>
            <family val="2"/>
          </rPr>
          <t xml:space="preserve"> </t>
        </r>
        <r>
          <rPr>
            <b/>
            <sz val="11"/>
            <color indexed="81"/>
            <rFont val="돋움"/>
            <family val="3"/>
            <charset val="129"/>
          </rPr>
          <t>수행완료일</t>
        </r>
        <r>
          <rPr>
            <sz val="9"/>
            <color indexed="81"/>
            <rFont val="Tahoma"/>
            <family val="2"/>
          </rPr>
          <t xml:space="preserve">
</t>
        </r>
      </text>
    </comment>
    <comment ref="G337" authorId="0" shapeId="0">
      <text>
        <r>
          <rPr>
            <b/>
            <sz val="11"/>
            <color indexed="81"/>
            <rFont val="돋움"/>
            <family val="3"/>
            <charset val="129"/>
          </rPr>
          <t>한국건설감리협회</t>
        </r>
        <r>
          <rPr>
            <b/>
            <sz val="11"/>
            <color indexed="81"/>
            <rFont val="Tahoma"/>
            <family val="2"/>
          </rPr>
          <t xml:space="preserve"> </t>
        </r>
        <r>
          <rPr>
            <b/>
            <sz val="11"/>
            <color indexed="81"/>
            <rFont val="돋움"/>
            <family val="3"/>
            <charset val="129"/>
          </rPr>
          <t>발행</t>
        </r>
        <r>
          <rPr>
            <b/>
            <sz val="11"/>
            <color indexed="81"/>
            <rFont val="Tahoma"/>
            <family val="2"/>
          </rPr>
          <t xml:space="preserve"> </t>
        </r>
        <r>
          <rPr>
            <b/>
            <sz val="11"/>
            <color indexed="81"/>
            <rFont val="돋움"/>
            <family val="3"/>
            <charset val="129"/>
          </rPr>
          <t>감리용역수행현황의</t>
        </r>
        <r>
          <rPr>
            <b/>
            <sz val="11"/>
            <color indexed="81"/>
            <rFont val="Tahoma"/>
            <family val="2"/>
          </rPr>
          <t xml:space="preserve"> </t>
        </r>
        <r>
          <rPr>
            <b/>
            <sz val="11"/>
            <color indexed="81"/>
            <rFont val="돋움"/>
            <family val="3"/>
            <charset val="129"/>
          </rPr>
          <t>최종기성분</t>
        </r>
        <r>
          <rPr>
            <b/>
            <sz val="11"/>
            <color indexed="81"/>
            <rFont val="Tahoma"/>
            <family val="2"/>
          </rPr>
          <t xml:space="preserve"> </t>
        </r>
        <r>
          <rPr>
            <b/>
            <sz val="11"/>
            <color indexed="81"/>
            <rFont val="돋움"/>
            <family val="3"/>
            <charset val="129"/>
          </rPr>
          <t>수행완료일</t>
        </r>
        <r>
          <rPr>
            <sz val="9"/>
            <color indexed="81"/>
            <rFont val="Tahoma"/>
            <family val="2"/>
          </rPr>
          <t xml:space="preserve">
</t>
        </r>
      </text>
    </comment>
    <comment ref="G430" authorId="0" shapeId="0">
      <text>
        <r>
          <rPr>
            <b/>
            <sz val="11"/>
            <color indexed="81"/>
            <rFont val="돋움"/>
            <family val="3"/>
            <charset val="129"/>
          </rPr>
          <t>한국건설감리협회</t>
        </r>
        <r>
          <rPr>
            <b/>
            <sz val="11"/>
            <color indexed="81"/>
            <rFont val="Tahoma"/>
            <family val="2"/>
          </rPr>
          <t xml:space="preserve"> </t>
        </r>
        <r>
          <rPr>
            <b/>
            <sz val="11"/>
            <color indexed="81"/>
            <rFont val="돋움"/>
            <family val="3"/>
            <charset val="129"/>
          </rPr>
          <t>발행</t>
        </r>
        <r>
          <rPr>
            <b/>
            <sz val="11"/>
            <color indexed="81"/>
            <rFont val="Tahoma"/>
            <family val="2"/>
          </rPr>
          <t xml:space="preserve"> </t>
        </r>
        <r>
          <rPr>
            <b/>
            <sz val="11"/>
            <color indexed="81"/>
            <rFont val="돋움"/>
            <family val="3"/>
            <charset val="129"/>
          </rPr>
          <t>감리용역수행현황의</t>
        </r>
        <r>
          <rPr>
            <b/>
            <sz val="11"/>
            <color indexed="81"/>
            <rFont val="Tahoma"/>
            <family val="2"/>
          </rPr>
          <t xml:space="preserve"> </t>
        </r>
        <r>
          <rPr>
            <b/>
            <sz val="11"/>
            <color indexed="81"/>
            <rFont val="돋움"/>
            <family val="3"/>
            <charset val="129"/>
          </rPr>
          <t>최종기성분</t>
        </r>
        <r>
          <rPr>
            <b/>
            <sz val="11"/>
            <color indexed="81"/>
            <rFont val="Tahoma"/>
            <family val="2"/>
          </rPr>
          <t xml:space="preserve"> </t>
        </r>
        <r>
          <rPr>
            <b/>
            <sz val="11"/>
            <color indexed="81"/>
            <rFont val="돋움"/>
            <family val="3"/>
            <charset val="129"/>
          </rPr>
          <t>수행완료일</t>
        </r>
        <r>
          <rPr>
            <sz val="9"/>
            <color indexed="81"/>
            <rFont val="Tahoma"/>
            <family val="2"/>
          </rPr>
          <t xml:space="preserve">
</t>
        </r>
      </text>
    </comment>
  </commentList>
</comments>
</file>

<file path=xl/comments6.xml><?xml version="1.0" encoding="utf-8"?>
<comments xmlns="http://schemas.openxmlformats.org/spreadsheetml/2006/main">
  <authors>
    <author>lh</author>
    <author>LH</author>
  </authors>
  <commentList>
    <comment ref="F8" authorId="0" shapeId="0">
      <text>
        <r>
          <rPr>
            <b/>
            <sz val="9"/>
            <color indexed="81"/>
            <rFont val="돋움"/>
            <family val="3"/>
            <charset val="129"/>
          </rPr>
          <t>과업내용서의 요구등급기입
(아래 내용으로 입력 바람)</t>
        </r>
        <r>
          <rPr>
            <sz val="9"/>
            <color indexed="81"/>
            <rFont val="Tahoma"/>
            <family val="2"/>
          </rPr>
          <t xml:space="preserve">
</t>
        </r>
        <r>
          <rPr>
            <b/>
            <sz val="9"/>
            <color indexed="81"/>
            <rFont val="돋움"/>
            <family val="3"/>
            <charset val="129"/>
          </rPr>
          <t>-특급
-고급이상
-중급이상
-초급이상
-초급이상,중급이하</t>
        </r>
      </text>
    </comment>
    <comment ref="G8" authorId="1" shapeId="0">
      <text>
        <r>
          <rPr>
            <b/>
            <sz val="9"/>
            <color indexed="81"/>
            <rFont val="돋움"/>
            <family val="3"/>
            <charset val="129"/>
          </rPr>
          <t>아래</t>
        </r>
        <r>
          <rPr>
            <b/>
            <sz val="9"/>
            <color indexed="81"/>
            <rFont val="Tahoma"/>
            <family val="2"/>
          </rPr>
          <t xml:space="preserve"> </t>
        </r>
        <r>
          <rPr>
            <b/>
            <sz val="9"/>
            <color indexed="81"/>
            <rFont val="돋움"/>
            <family val="3"/>
            <charset val="129"/>
          </rPr>
          <t>사항</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 xml:space="preserve">기재
</t>
        </r>
        <r>
          <rPr>
            <b/>
            <sz val="9"/>
            <color indexed="81"/>
            <rFont val="Tahoma"/>
            <family val="2"/>
          </rPr>
          <t>-</t>
        </r>
        <r>
          <rPr>
            <b/>
            <sz val="9"/>
            <color indexed="81"/>
            <rFont val="돋움"/>
            <family val="3"/>
            <charset val="129"/>
          </rPr>
          <t xml:space="preserve">기술사
</t>
        </r>
        <r>
          <rPr>
            <b/>
            <sz val="9"/>
            <color indexed="81"/>
            <rFont val="Tahoma"/>
            <family val="2"/>
          </rPr>
          <t>-</t>
        </r>
        <r>
          <rPr>
            <b/>
            <sz val="9"/>
            <color indexed="81"/>
            <rFont val="돋움"/>
            <family val="3"/>
            <charset val="129"/>
          </rPr>
          <t xml:space="preserve">특급
</t>
        </r>
        <r>
          <rPr>
            <b/>
            <sz val="9"/>
            <color indexed="81"/>
            <rFont val="Tahoma"/>
            <family val="2"/>
          </rPr>
          <t>-</t>
        </r>
        <r>
          <rPr>
            <b/>
            <sz val="9"/>
            <color indexed="81"/>
            <rFont val="돋움"/>
            <family val="3"/>
            <charset val="129"/>
          </rPr>
          <t xml:space="preserve">고급
</t>
        </r>
        <r>
          <rPr>
            <b/>
            <sz val="9"/>
            <color indexed="81"/>
            <rFont val="Tahoma"/>
            <family val="2"/>
          </rPr>
          <t>-</t>
        </r>
        <r>
          <rPr>
            <b/>
            <sz val="9"/>
            <color indexed="81"/>
            <rFont val="돋움"/>
            <family val="3"/>
            <charset val="129"/>
          </rPr>
          <t xml:space="preserve">중급
</t>
        </r>
        <r>
          <rPr>
            <b/>
            <sz val="9"/>
            <color indexed="81"/>
            <rFont val="Tahoma"/>
            <family val="2"/>
          </rPr>
          <t>-</t>
        </r>
        <r>
          <rPr>
            <b/>
            <sz val="9"/>
            <color indexed="81"/>
            <rFont val="돋움"/>
            <family val="3"/>
            <charset val="129"/>
          </rPr>
          <t>초급</t>
        </r>
      </text>
    </comment>
  </commentList>
</comments>
</file>

<file path=xl/comments7.xml><?xml version="1.0" encoding="utf-8"?>
<comments xmlns="http://schemas.openxmlformats.org/spreadsheetml/2006/main">
  <authors>
    <author>lh</author>
  </authors>
  <commentList>
    <comment ref="G9" authorId="0" shapeId="0">
      <text>
        <r>
          <rPr>
            <b/>
            <sz val="9"/>
            <color indexed="81"/>
            <rFont val="돋움"/>
            <family val="3"/>
            <charset val="129"/>
          </rPr>
          <t>경력확인서의 공사종류
-아파트</t>
        </r>
      </text>
    </comment>
    <comment ref="H9" authorId="0" shapeId="0">
      <text>
        <r>
          <rPr>
            <b/>
            <sz val="9"/>
            <color indexed="81"/>
            <rFont val="돋움"/>
            <family val="3"/>
            <charset val="129"/>
          </rPr>
          <t>경력확인서의 담당업무
-건설사업관리(감독권한대행)
-건설사업관리(감독권한대행 이외)
-공사감독(발주청)
-현장대리인
-시공
-공무
-품질 등</t>
        </r>
      </text>
    </comment>
  </commentList>
</comments>
</file>

<file path=xl/comments8.xml><?xml version="1.0" encoding="utf-8"?>
<comments xmlns="http://schemas.openxmlformats.org/spreadsheetml/2006/main">
  <authors>
    <author>lh</author>
  </authors>
  <commentList>
    <comment ref="G5" authorId="0" shapeId="0">
      <text>
        <r>
          <rPr>
            <b/>
            <sz val="9"/>
            <color indexed="81"/>
            <rFont val="돋움"/>
            <family val="3"/>
            <charset val="129"/>
          </rPr>
          <t>경력확인서의 공사종류
-아파트</t>
        </r>
      </text>
    </comment>
    <comment ref="H5" authorId="0" shapeId="0">
      <text>
        <r>
          <rPr>
            <b/>
            <sz val="9"/>
            <color indexed="81"/>
            <rFont val="돋움"/>
            <family val="3"/>
            <charset val="129"/>
          </rPr>
          <t>경력확인서의 담당업무
-건설사업관리(감독권한대행)
-건설사업관리(감독권한대행 이외)
-공사감독(발주청)
-현장대리인
-시공
-공무
-품질 등</t>
        </r>
      </text>
    </comment>
  </commentList>
</comments>
</file>

<file path=xl/comments9.xml><?xml version="1.0" encoding="utf-8"?>
<comments xmlns="http://schemas.openxmlformats.org/spreadsheetml/2006/main">
  <authors>
    <author>lh</author>
  </authors>
  <commentList>
    <comment ref="G5" authorId="0" shapeId="0">
      <text>
        <r>
          <rPr>
            <b/>
            <sz val="9"/>
            <color indexed="81"/>
            <rFont val="돋움"/>
            <family val="3"/>
            <charset val="129"/>
          </rPr>
          <t>경력확인서의 공사종류
-아파트</t>
        </r>
      </text>
    </comment>
    <comment ref="H5" authorId="0" shapeId="0">
      <text>
        <r>
          <rPr>
            <b/>
            <sz val="9"/>
            <color indexed="81"/>
            <rFont val="돋움"/>
            <family val="3"/>
            <charset val="129"/>
          </rPr>
          <t>경력확인서의 담당업무
-건설사업관리(감독권한대행)
-건설사업관리(감독권한대행 이외)
-공사감독(발주청)
-현장대리인
-시공
-공무
-품질 등</t>
        </r>
      </text>
    </comment>
  </commentList>
</comments>
</file>

<file path=xl/sharedStrings.xml><?xml version="1.0" encoding="utf-8"?>
<sst xmlns="http://schemas.openxmlformats.org/spreadsheetml/2006/main" count="1684" uniqueCount="692">
  <si>
    <t xml:space="preserve">3. 평가부서에서는 업체에서 제출한 작성표를 근거로 관련 증빙자료 검증 후 점수를 조정할 수 있습니다. </t>
    <phoneticPr fontId="3" type="noConversion"/>
  </si>
  <si>
    <t xml:space="preserve">4. 엑셀수식오류 및 업체의 양식임의변경으로 발생될 수 있는 오류에 대하여는 당사에서 책임지지 않으니,     </t>
    <phoneticPr fontId="3" type="noConversion"/>
  </si>
  <si>
    <t xml:space="preserve"> </t>
    <phoneticPr fontId="3" type="noConversion"/>
  </si>
  <si>
    <t xml:space="preserve"> 수  신 : 한국토지주택공사 사장</t>
    <phoneticPr fontId="3" type="noConversion"/>
  </si>
  <si>
    <t xml:space="preserve">   용역명 : </t>
    <phoneticPr fontId="3" type="noConversion"/>
  </si>
  <si>
    <t xml:space="preserve"> 붙  임 : 건설사업관리용역업자 등록증 사본, 사업자등록증 사본 및 등기사항전부증명서 각1부.</t>
    <phoneticPr fontId="3" type="noConversion"/>
  </si>
  <si>
    <t xml:space="preserve">         ※ 제출서류가 사본인 경우 원본대조 확인 날인 필요</t>
    <phoneticPr fontId="3" type="noConversion"/>
  </si>
  <si>
    <t xml:space="preserve">회 사 명 : </t>
    <phoneticPr fontId="3" type="noConversion"/>
  </si>
  <si>
    <t xml:space="preserve">주    소 : </t>
    <phoneticPr fontId="3" type="noConversion"/>
  </si>
  <si>
    <t xml:space="preserve">대 표 자 : </t>
    <phoneticPr fontId="3" type="noConversion"/>
  </si>
  <si>
    <t>(인)</t>
    <phoneticPr fontId="3" type="noConversion"/>
  </si>
  <si>
    <t xml:space="preserve"> </t>
    <phoneticPr fontId="3" type="noConversion"/>
  </si>
  <si>
    <t xml:space="preserve">작 성 자 : </t>
    <phoneticPr fontId="3" type="noConversion"/>
  </si>
  <si>
    <t xml:space="preserve">FAX   : </t>
    <phoneticPr fontId="3" type="noConversion"/>
  </si>
  <si>
    <t>E-Mail:</t>
    <phoneticPr fontId="3" type="noConversion"/>
  </si>
  <si>
    <t>한국토지주택공사 사장 귀하</t>
    <phoneticPr fontId="3" type="noConversion"/>
  </si>
  <si>
    <t>※ 본 양식에는 작성자의 편의를 도모하기 위해 자동수식이 일부 걸려있습니다.</t>
    <phoneticPr fontId="3" type="noConversion"/>
  </si>
  <si>
    <t xml:space="preserve">   프로그램 오류 등으로 출력값이 다를 경우 모든 책임은 확인하지 않은</t>
    <phoneticPr fontId="3" type="noConversion"/>
  </si>
  <si>
    <t xml:space="preserve">   용역업체에 있음을 알려드립니다.</t>
    <phoneticPr fontId="3" type="noConversion"/>
  </si>
  <si>
    <t>※ 용역업체에서는 산정한 평점과의 일치여부를 반드시 확인하시기 바랍니다.</t>
    <phoneticPr fontId="3" type="noConversion"/>
  </si>
  <si>
    <t xml:space="preserve">※ 자기평가평점이 80점이상인 용역업체를 가격입찰 참여 대상자로 선정합니다.     </t>
    <phoneticPr fontId="3" type="noConversion"/>
  </si>
  <si>
    <t>※ 평가점수계산은 별도표기 없는 한 소수점 2째자리로 하고 소수점 3째자리에서 
   반올림하며, 1개월은 30일, 1년은 365일로 합니다.</t>
    <phoneticPr fontId="3" type="noConversion"/>
  </si>
  <si>
    <t>※ 당해 용역에 있어 LH가 지정한 접수기간 내에 제안서 미표기 사항 및 평가에 
   필요한 증빙자료 미첨부 등에 대하여는 해당 평가 항목의 최저 점수로 
   평가합니다.</t>
    <phoneticPr fontId="3" type="noConversion"/>
  </si>
  <si>
    <t>※ 모든 증빙서류가 포함된 상태로 책자화(좌편철 A4 무선제본)하여 원본 1부와 
   EXCEL 2002 이상 프로그램으로 작성한 파일(증빙서류 포함)을 USB로 1부를
   제출합니다.</t>
    <phoneticPr fontId="3" type="noConversion"/>
  </si>
  <si>
    <t xml:space="preserve">※ 책자화하여 제출한 서류와 USB로 제출한 것이 서로 상이할 경우에는 책자화하여
   제출한 것에 우선하여 적용합니다. </t>
    <phoneticPr fontId="3" type="noConversion"/>
  </si>
  <si>
    <t xml:space="preserve">          다음 용역에 참여코자 종합기술제안서를 붙임과 같이 제출합니다.</t>
    <phoneticPr fontId="3" type="noConversion"/>
  </si>
  <si>
    <t>공동이행</t>
    <phoneticPr fontId="3" type="noConversion"/>
  </si>
  <si>
    <t>업체명</t>
    <phoneticPr fontId="3" type="noConversion"/>
  </si>
  <si>
    <t>㈜02엔지니어링건축사사무소</t>
  </si>
  <si>
    <t>㈜03엔지니어링건축사사무소</t>
  </si>
  <si>
    <t>지분율</t>
    <phoneticPr fontId="3" type="noConversion"/>
  </si>
  <si>
    <t>참여
인원수</t>
    <phoneticPr fontId="3" type="noConversion"/>
  </si>
  <si>
    <t>분담이행</t>
    <phoneticPr fontId="3" type="noConversion"/>
  </si>
  <si>
    <t>업체명</t>
    <phoneticPr fontId="3" type="noConversion"/>
  </si>
  <si>
    <t>업종</t>
    <phoneticPr fontId="3" type="noConversion"/>
  </si>
  <si>
    <t>주) 공동이행인 경우에는 업체명과 각 해당 지분율을 입력합니다.</t>
    <phoneticPr fontId="3" type="noConversion"/>
  </si>
  <si>
    <t>주) 공동이행이 아닌 경우에는 지분율 100%를 입력합니다.</t>
    <phoneticPr fontId="3" type="noConversion"/>
  </si>
  <si>
    <t>종합기술제안서 평가 참가업체</t>
    <phoneticPr fontId="3" type="noConversion"/>
  </si>
  <si>
    <t>공사비(과업내용서)</t>
  </si>
  <si>
    <t>입찰공고일</t>
    <phoneticPr fontId="3" type="noConversion"/>
  </si>
  <si>
    <t>평점합계</t>
    <phoneticPr fontId="3" type="noConversion"/>
  </si>
  <si>
    <t>항목</t>
  </si>
  <si>
    <t>세부항목</t>
  </si>
  <si>
    <t>평가내용</t>
  </si>
  <si>
    <t>실적 및 등급</t>
    <phoneticPr fontId="3" type="noConversion"/>
  </si>
  <si>
    <t>배점</t>
  </si>
  <si>
    <t>평점(업체)</t>
    <phoneticPr fontId="3" type="noConversion"/>
  </si>
  <si>
    <t>평점(LH)</t>
    <phoneticPr fontId="3" type="noConversion"/>
  </si>
  <si>
    <t>비고</t>
  </si>
  <si>
    <t>신용평가
등급</t>
    <phoneticPr fontId="3" type="noConversion"/>
  </si>
  <si>
    <t>소  계</t>
  </si>
  <si>
    <t>1000억</t>
    <phoneticPr fontId="3" type="noConversion"/>
  </si>
  <si>
    <t>500억</t>
    <phoneticPr fontId="3" type="noConversion"/>
  </si>
  <si>
    <t>* 아래부분 절대 작업금지</t>
    <phoneticPr fontId="3" type="noConversion"/>
  </si>
  <si>
    <t>등 급</t>
  </si>
  <si>
    <t>-</t>
  </si>
  <si>
    <t>직무분야 실적</t>
    <phoneticPr fontId="3" type="noConversion"/>
  </si>
  <si>
    <t>해당
분야
경력</t>
    <phoneticPr fontId="3" type="noConversion"/>
  </si>
  <si>
    <t>교육
훈련</t>
    <phoneticPr fontId="3" type="noConversion"/>
  </si>
  <si>
    <t>기술자격</t>
  </si>
  <si>
    <t>건축사</t>
    <phoneticPr fontId="3" type="noConversion"/>
  </si>
  <si>
    <t>계</t>
  </si>
  <si>
    <t>분야별
기술자</t>
    <phoneticPr fontId="3" type="noConversion"/>
  </si>
  <si>
    <t>건축1</t>
    <phoneticPr fontId="3" type="noConversion"/>
  </si>
  <si>
    <t>건축6</t>
  </si>
  <si>
    <t>기계1</t>
    <phoneticPr fontId="3" type="noConversion"/>
  </si>
  <si>
    <t>토목1</t>
    <phoneticPr fontId="3" type="noConversion"/>
  </si>
  <si>
    <t>전기1</t>
    <phoneticPr fontId="3" type="noConversion"/>
  </si>
  <si>
    <t>통신1</t>
    <phoneticPr fontId="3" type="noConversion"/>
  </si>
  <si>
    <t>소방1</t>
    <phoneticPr fontId="3" type="noConversion"/>
  </si>
  <si>
    <t>소방2</t>
    <phoneticPr fontId="3" type="noConversion"/>
  </si>
  <si>
    <t>조경</t>
    <phoneticPr fontId="3" type="noConversion"/>
  </si>
  <si>
    <t>안전</t>
    <phoneticPr fontId="3" type="noConversion"/>
  </si>
  <si>
    <t>-</t>
    <phoneticPr fontId="3" type="noConversion"/>
  </si>
  <si>
    <t>직무
분야
실적</t>
    <phoneticPr fontId="3" type="noConversion"/>
  </si>
  <si>
    <t>교육훈련</t>
    <phoneticPr fontId="3" type="noConversion"/>
  </si>
  <si>
    <t> 계</t>
  </si>
  <si>
    <t>건축</t>
  </si>
  <si>
    <t>- 실적개월수 및 년수를 구할때</t>
    <phoneticPr fontId="3" type="noConversion"/>
  </si>
  <si>
    <t>기계</t>
  </si>
  <si>
    <t>  소수점 이하는 절사하여 명기</t>
    <phoneticPr fontId="3" type="noConversion"/>
  </si>
  <si>
    <t>토목</t>
  </si>
  <si>
    <t>전기</t>
    <phoneticPr fontId="3" type="noConversion"/>
  </si>
  <si>
    <t>조경</t>
    <phoneticPr fontId="3" type="noConversion"/>
  </si>
  <si>
    <t>소  계</t>
    <phoneticPr fontId="3" type="noConversion"/>
  </si>
  <si>
    <t>기술자격(주공종)</t>
  </si>
  <si>
    <t>기술사</t>
    <phoneticPr fontId="3" type="noConversion"/>
  </si>
  <si>
    <t>1. 관리역량 합계</t>
    <phoneticPr fontId="2" type="noConversion"/>
  </si>
  <si>
    <t>2.기술역량 합계 </t>
    <phoneticPr fontId="3" type="noConversion"/>
  </si>
  <si>
    <t>기계1</t>
    <phoneticPr fontId="3" type="noConversion"/>
  </si>
  <si>
    <t>토목1</t>
    <phoneticPr fontId="3" type="noConversion"/>
  </si>
  <si>
    <t>전기1</t>
    <phoneticPr fontId="3" type="noConversion"/>
  </si>
  <si>
    <t>통신1</t>
    <phoneticPr fontId="3" type="noConversion"/>
  </si>
  <si>
    <t>소방</t>
    <phoneticPr fontId="3" type="noConversion"/>
  </si>
  <si>
    <t>소1</t>
    <phoneticPr fontId="3" type="noConversion"/>
  </si>
  <si>
    <t>사회적책임</t>
    <phoneticPr fontId="3" type="noConversion"/>
  </si>
  <si>
    <t>(감점)공정거래</t>
    <phoneticPr fontId="3" type="noConversion"/>
  </si>
  <si>
    <t>평가관련 신뢰도</t>
    <phoneticPr fontId="2" type="noConversion"/>
  </si>
  <si>
    <t>(감점)비리 및 부정행위</t>
    <phoneticPr fontId="2" type="noConversion"/>
  </si>
  <si>
    <t>(감점)제안서 규격위반</t>
    <phoneticPr fontId="2" type="noConversion"/>
  </si>
  <si>
    <t>총  합  계</t>
    <phoneticPr fontId="2" type="noConversion"/>
  </si>
  <si>
    <t>참여사</t>
    <phoneticPr fontId="3" type="noConversion"/>
  </si>
  <si>
    <t>지분율</t>
    <phoneticPr fontId="3" type="noConversion"/>
  </si>
  <si>
    <t>개발실적</t>
    <phoneticPr fontId="3" type="noConversion"/>
  </si>
  <si>
    <t>활용실적</t>
    <phoneticPr fontId="3" type="noConversion"/>
  </si>
  <si>
    <t>점수</t>
    <phoneticPr fontId="3" type="noConversion"/>
  </si>
  <si>
    <t>신기술</t>
    <phoneticPr fontId="3" type="noConversion"/>
  </si>
  <si>
    <t>특허</t>
    <phoneticPr fontId="3" type="noConversion"/>
  </si>
  <si>
    <t>계</t>
    <phoneticPr fontId="3" type="noConversion"/>
  </si>
  <si>
    <t>* 특허활용실적은 최대 1점인정</t>
    <phoneticPr fontId="3" type="noConversion"/>
  </si>
  <si>
    <t>신기술 개발실적</t>
    <phoneticPr fontId="36" type="noConversion"/>
  </si>
  <si>
    <t>입찰공고일</t>
    <phoneticPr fontId="3" type="noConversion"/>
  </si>
  <si>
    <t>종류</t>
  </si>
  <si>
    <t>지정번호</t>
    <phoneticPr fontId="3" type="noConversion"/>
  </si>
  <si>
    <t>기술명</t>
  </si>
  <si>
    <t>지정(출원)일</t>
    <phoneticPr fontId="36" type="noConversion"/>
  </si>
  <si>
    <t>보호기간
(만료일자)</t>
    <phoneticPr fontId="3" type="noConversion"/>
  </si>
  <si>
    <t>개발자수</t>
    <phoneticPr fontId="3" type="noConversion"/>
  </si>
  <si>
    <t>가중치</t>
    <phoneticPr fontId="3" type="noConversion"/>
  </si>
  <si>
    <t>점수</t>
    <phoneticPr fontId="3" type="noConversion"/>
  </si>
  <si>
    <t>신기술</t>
    <phoneticPr fontId="36" type="noConversion"/>
  </si>
  <si>
    <t>신기술명</t>
    <phoneticPr fontId="36" type="noConversion"/>
  </si>
  <si>
    <t>신기술명</t>
    <phoneticPr fontId="36" type="noConversion"/>
  </si>
  <si>
    <t>계</t>
    <phoneticPr fontId="36" type="noConversion"/>
  </si>
  <si>
    <t>신기술 활용실적</t>
    <phoneticPr fontId="36" type="noConversion"/>
  </si>
  <si>
    <t>입찰공고일</t>
    <phoneticPr fontId="3" type="noConversion"/>
  </si>
  <si>
    <t>활용년도</t>
    <phoneticPr fontId="3" type="noConversion"/>
  </si>
  <si>
    <t>용역(공사)명</t>
    <phoneticPr fontId="36" type="noConversion"/>
  </si>
  <si>
    <t>사용실적
참여지분율</t>
    <phoneticPr fontId="3" type="noConversion"/>
  </si>
  <si>
    <t>실적건수</t>
    <phoneticPr fontId="3" type="noConversion"/>
  </si>
  <si>
    <t>실적금액
(억원)</t>
    <phoneticPr fontId="3" type="noConversion"/>
  </si>
  <si>
    <t>OOO건설사업</t>
    <phoneticPr fontId="3" type="noConversion"/>
  </si>
  <si>
    <r>
      <t xml:space="preserve">※ 공동이행방식으로 수행한 용역의 사용실적은 </t>
    </r>
    <r>
      <rPr>
        <b/>
        <u/>
        <sz val="11"/>
        <color indexed="10"/>
        <rFont val="신명조"/>
        <family val="3"/>
        <charset val="129"/>
      </rPr>
      <t>참여지분율을 곱하여 산정</t>
    </r>
    <r>
      <rPr>
        <b/>
        <sz val="11"/>
        <color indexed="10"/>
        <rFont val="신명조"/>
        <family val="3"/>
        <charset val="129"/>
      </rPr>
      <t>하며</t>
    </r>
    <phoneticPr fontId="3" type="noConversion"/>
  </si>
  <si>
    <t>실적건수와 금액 중에서 한가지 이상을 충족시켜야함</t>
    <phoneticPr fontId="3" type="noConversion"/>
  </si>
  <si>
    <t>※ [증빙서류제출]건설기술용역 실적확인서 또는 계약서류 등을 통하여 지분율을 확인가능토록 서류 제출</t>
    <phoneticPr fontId="3" type="noConversion"/>
  </si>
  <si>
    <t>소계</t>
    <phoneticPr fontId="3" type="noConversion"/>
  </si>
  <si>
    <t xml:space="preserve">※ 동일 건설신기술 활용실적이 다수건인 경우에는 모두 기재 </t>
    <phoneticPr fontId="3" type="noConversion"/>
  </si>
  <si>
    <r>
      <t>건설사업관리용역업자 사업수행능력평가 지침(2015.11.06 개정)
건설신기술은 건설사업관리용역업자가 건설공사의 설계용역을 수행하면서 보호기간 내에 설계에 적용하여 보호기간 만료일 이후 3년 이내에 공사에 실제 활용된 실적과 건설사업관리(건축법</t>
    </r>
    <r>
      <rPr>
        <sz val="11"/>
        <color indexed="10"/>
        <rFont val="MingLiU"/>
        <family val="3"/>
        <charset val="136"/>
      </rPr>
      <t>‧</t>
    </r>
    <r>
      <rPr>
        <sz val="11"/>
        <color indexed="10"/>
        <rFont val="신명조"/>
        <family val="3"/>
        <charset val="129"/>
      </rPr>
      <t xml:space="preserve">주택법상 감리포함) 용역을 수행하면서 설계에 적용되어 있거나, 직접 제안 또는 설계변경으로 보호기간 내에 적용한 건설신기술을 보호기간 만료일 이후 3년 이내에 공사에 실제 활용한 실적에 대하여 인정
</t>
    </r>
    <phoneticPr fontId="3" type="noConversion"/>
  </si>
  <si>
    <t>계</t>
    <phoneticPr fontId="36" type="noConversion"/>
  </si>
  <si>
    <t>특허 활용실적</t>
    <phoneticPr fontId="36" type="noConversion"/>
  </si>
  <si>
    <t>등록번호</t>
    <phoneticPr fontId="3" type="noConversion"/>
  </si>
  <si>
    <t>유효기간</t>
    <phoneticPr fontId="3" type="noConversion"/>
  </si>
  <si>
    <t>실적금액(억원)
(지분반영)</t>
    <phoneticPr fontId="3" type="noConversion"/>
  </si>
  <si>
    <t>경과기간
(년)</t>
    <phoneticPr fontId="3" type="noConversion"/>
  </si>
  <si>
    <t>가중치
(경과기간)</t>
    <phoneticPr fontId="3" type="noConversion"/>
  </si>
  <si>
    <t>가중치
(건수,금액)</t>
    <phoneticPr fontId="3" type="noConversion"/>
  </si>
  <si>
    <t>특허</t>
    <phoneticPr fontId="36" type="noConversion"/>
  </si>
  <si>
    <t>10-222222</t>
    <phoneticPr fontId="3" type="noConversion"/>
  </si>
  <si>
    <t>※ 실적건수 및 실적금액 기입시 "건수(금액)*지분율" 기입</t>
    <phoneticPr fontId="3" type="noConversion"/>
  </si>
  <si>
    <t>※ [증빙서류제출]기술용역 실적확인서 또는 계약서류 등을 통하여 지분율을 확인가능토록 서류 제출</t>
    <phoneticPr fontId="3" type="noConversion"/>
  </si>
  <si>
    <t>신기술 활용실적</t>
    <phoneticPr fontId="36" type="noConversion"/>
  </si>
  <si>
    <t>특허</t>
    <phoneticPr fontId="3" type="noConversion"/>
  </si>
  <si>
    <t>신기술</t>
    <phoneticPr fontId="36" type="noConversion"/>
  </si>
  <si>
    <t>OOO건설사업</t>
    <phoneticPr fontId="3" type="noConversion"/>
  </si>
  <si>
    <t>소계</t>
    <phoneticPr fontId="3" type="noConversion"/>
  </si>
  <si>
    <t>건설사업관리
용역업자회사명</t>
    <phoneticPr fontId="3" type="noConversion"/>
  </si>
  <si>
    <t>합계</t>
    <phoneticPr fontId="3" type="noConversion"/>
  </si>
  <si>
    <t>발주청</t>
    <phoneticPr fontId="2" type="noConversion"/>
  </si>
  <si>
    <t>용역명</t>
    <phoneticPr fontId="2" type="noConversion"/>
  </si>
  <si>
    <t>구분</t>
    <phoneticPr fontId="2" type="noConversion"/>
  </si>
  <si>
    <t>용역번호</t>
    <phoneticPr fontId="2" type="noConversion"/>
  </si>
  <si>
    <t>한국토지주택공사</t>
    <phoneticPr fontId="2" type="noConversion"/>
  </si>
  <si>
    <t>점수</t>
    <phoneticPr fontId="2" type="noConversion"/>
  </si>
  <si>
    <t>평가일</t>
    <phoneticPr fontId="2" type="noConversion"/>
  </si>
  <si>
    <t>환산점수</t>
    <phoneticPr fontId="2" type="noConversion"/>
  </si>
  <si>
    <t>소계</t>
    <phoneticPr fontId="2" type="noConversion"/>
  </si>
  <si>
    <t>000 아파트 건설공사 0공구 시공단계 감독권한대행 등 건설사업관리용역</t>
    <phoneticPr fontId="2" type="noConversion"/>
  </si>
  <si>
    <t>실적금액(백만원)</t>
    <phoneticPr fontId="2" type="noConversion"/>
  </si>
  <si>
    <t>A00000</t>
    <phoneticPr fontId="2" type="noConversion"/>
  </si>
  <si>
    <t>B00000</t>
    <phoneticPr fontId="2" type="noConversion"/>
  </si>
  <si>
    <t>환산실적</t>
    <phoneticPr fontId="2" type="noConversion"/>
  </si>
  <si>
    <t>용역평가 환산점수</t>
    <phoneticPr fontId="3" type="noConversion"/>
  </si>
  <si>
    <t>산정점수</t>
    <phoneticPr fontId="3" type="noConversion"/>
  </si>
  <si>
    <t>C0000</t>
    <phoneticPr fontId="2" type="noConversion"/>
  </si>
  <si>
    <t>단위 : 억원</t>
    <phoneticPr fontId="3" type="noConversion"/>
  </si>
  <si>
    <t>건설사업관리
용역업자회사명</t>
    <phoneticPr fontId="3" type="noConversion"/>
  </si>
  <si>
    <t>건설사업관리 수행 실적금액</t>
    <phoneticPr fontId="3" type="noConversion"/>
  </si>
  <si>
    <t>지분율</t>
    <phoneticPr fontId="3" type="noConversion"/>
  </si>
  <si>
    <t>산정금액</t>
    <phoneticPr fontId="3" type="noConversion"/>
  </si>
  <si>
    <t>입찰공고일</t>
    <phoneticPr fontId="3" type="noConversion"/>
  </si>
  <si>
    <t>건진법</t>
    <phoneticPr fontId="3" type="noConversion"/>
  </si>
  <si>
    <t>건진법외</t>
    <phoneticPr fontId="3" type="noConversion"/>
  </si>
  <si>
    <t>계</t>
    <phoneticPr fontId="3" type="noConversion"/>
  </si>
  <si>
    <t>시작기준일</t>
    <phoneticPr fontId="3" type="noConversion"/>
  </si>
  <si>
    <t>종료기준일</t>
    <phoneticPr fontId="3" type="noConversion"/>
  </si>
  <si>
    <t>1)공동이행사(대표)</t>
    <phoneticPr fontId="3" type="noConversion"/>
  </si>
  <si>
    <t>단위 : 천원</t>
    <phoneticPr fontId="3" type="noConversion"/>
  </si>
  <si>
    <t>구분</t>
    <phoneticPr fontId="3" type="noConversion"/>
  </si>
  <si>
    <t>발주처</t>
    <phoneticPr fontId="3" type="noConversion"/>
  </si>
  <si>
    <t>사업명</t>
    <phoneticPr fontId="3" type="noConversion"/>
  </si>
  <si>
    <t>용역기간</t>
    <phoneticPr fontId="3" type="noConversion"/>
  </si>
  <si>
    <t>인정기간</t>
    <phoneticPr fontId="3" type="noConversion"/>
  </si>
  <si>
    <t>총공사
기간</t>
    <phoneticPr fontId="3" type="noConversion"/>
  </si>
  <si>
    <t>실적
기간</t>
    <phoneticPr fontId="3" type="noConversion"/>
  </si>
  <si>
    <t>용역비
(업체입력)</t>
    <phoneticPr fontId="3" type="noConversion"/>
  </si>
  <si>
    <t>평가금액</t>
    <phoneticPr fontId="3" type="noConversion"/>
  </si>
  <si>
    <t>착수</t>
    <phoneticPr fontId="3" type="noConversion"/>
  </si>
  <si>
    <t>준공</t>
    <phoneticPr fontId="3" type="noConversion"/>
  </si>
  <si>
    <t>시작일</t>
    <phoneticPr fontId="3" type="noConversion"/>
  </si>
  <si>
    <t>종료일</t>
    <phoneticPr fontId="3" type="noConversion"/>
  </si>
  <si>
    <t>완료</t>
    <phoneticPr fontId="3" type="noConversion"/>
  </si>
  <si>
    <t>건진법에 의한
시공
단계의
건설
사업
관리
실적</t>
    <phoneticPr fontId="3" type="noConversion"/>
  </si>
  <si>
    <t>건진법외
건축법상 감리
주택법상 감리</t>
    <phoneticPr fontId="3" type="noConversion"/>
  </si>
  <si>
    <t>차수별기성 수행기간</t>
    <phoneticPr fontId="3" type="noConversion"/>
  </si>
  <si>
    <t>감리용역확인서
페이지</t>
    <phoneticPr fontId="3" type="noConversion"/>
  </si>
  <si>
    <t>진행</t>
    <phoneticPr fontId="3" type="noConversion"/>
  </si>
  <si>
    <t>소계</t>
    <phoneticPr fontId="3" type="noConversion"/>
  </si>
  <si>
    <t>2)공동이행사-1</t>
    <phoneticPr fontId="3" type="noConversion"/>
  </si>
  <si>
    <t>구분</t>
    <phoneticPr fontId="3" type="noConversion"/>
  </si>
  <si>
    <t>발주처</t>
    <phoneticPr fontId="3" type="noConversion"/>
  </si>
  <si>
    <t>사업명</t>
    <phoneticPr fontId="3" type="noConversion"/>
  </si>
  <si>
    <t>용역기간</t>
    <phoneticPr fontId="3" type="noConversion"/>
  </si>
  <si>
    <t>인정기간</t>
    <phoneticPr fontId="3" type="noConversion"/>
  </si>
  <si>
    <t>총공사
기간</t>
    <phoneticPr fontId="3" type="noConversion"/>
  </si>
  <si>
    <t>실적
기간</t>
    <phoneticPr fontId="3" type="noConversion"/>
  </si>
  <si>
    <t>용역비
(업체입력)</t>
    <phoneticPr fontId="3" type="noConversion"/>
  </si>
  <si>
    <t>평가금액</t>
    <phoneticPr fontId="3" type="noConversion"/>
  </si>
  <si>
    <t>감리용역확인서
페이지</t>
    <phoneticPr fontId="3" type="noConversion"/>
  </si>
  <si>
    <t>착수</t>
    <phoneticPr fontId="3" type="noConversion"/>
  </si>
  <si>
    <t>준공</t>
    <phoneticPr fontId="3" type="noConversion"/>
  </si>
  <si>
    <t>시작일</t>
    <phoneticPr fontId="3" type="noConversion"/>
  </si>
  <si>
    <t>종료일</t>
    <phoneticPr fontId="3" type="noConversion"/>
  </si>
  <si>
    <t>완료</t>
    <phoneticPr fontId="3" type="noConversion"/>
  </si>
  <si>
    <t>건진법에 의한
시공
단계의
건설
사업
관리
실적</t>
    <phoneticPr fontId="3" type="noConversion"/>
  </si>
  <si>
    <t>건진법외
건축법상 감리
주택법상 감리</t>
    <phoneticPr fontId="3" type="noConversion"/>
  </si>
  <si>
    <t>차수별기성 수행기간</t>
    <phoneticPr fontId="3" type="noConversion"/>
  </si>
  <si>
    <t>최종수행일</t>
    <phoneticPr fontId="3" type="noConversion"/>
  </si>
  <si>
    <t>진행</t>
    <phoneticPr fontId="3" type="noConversion"/>
  </si>
  <si>
    <t>2)공동이행사-2</t>
    <phoneticPr fontId="3" type="noConversion"/>
  </si>
  <si>
    <t>2)공동이행사-3</t>
    <phoneticPr fontId="3" type="noConversion"/>
  </si>
  <si>
    <t>구      분</t>
    <phoneticPr fontId="3" type="noConversion"/>
  </si>
  <si>
    <t>성명</t>
    <phoneticPr fontId="3" type="noConversion"/>
  </si>
  <si>
    <t>생년월</t>
    <phoneticPr fontId="3" type="noConversion"/>
  </si>
  <si>
    <t>LH제시등급</t>
    <phoneticPr fontId="3" type="noConversion"/>
  </si>
  <si>
    <t>참여등급</t>
    <phoneticPr fontId="3" type="noConversion"/>
  </si>
  <si>
    <t>적격여부</t>
    <phoneticPr fontId="3" type="noConversion"/>
  </si>
  <si>
    <t>소속사</t>
    <phoneticPr fontId="3" type="noConversion"/>
  </si>
  <si>
    <t>책임</t>
    <phoneticPr fontId="3" type="noConversion"/>
  </si>
  <si>
    <t>특급</t>
    <phoneticPr fontId="3" type="noConversion"/>
  </si>
  <si>
    <t>건축</t>
    <phoneticPr fontId="3" type="noConversion"/>
  </si>
  <si>
    <t>보조1</t>
    <phoneticPr fontId="3" type="noConversion"/>
  </si>
  <si>
    <t>건1</t>
    <phoneticPr fontId="3" type="noConversion"/>
  </si>
  <si>
    <t>기계</t>
    <phoneticPr fontId="3" type="noConversion"/>
  </si>
  <si>
    <t>토목</t>
    <phoneticPr fontId="3" type="noConversion"/>
  </si>
  <si>
    <t>보조2</t>
    <phoneticPr fontId="3" type="noConversion"/>
  </si>
  <si>
    <t>통신</t>
    <phoneticPr fontId="3" type="noConversion"/>
  </si>
  <si>
    <t>기1</t>
    <phoneticPr fontId="3" type="noConversion"/>
  </si>
  <si>
    <t>토1</t>
    <phoneticPr fontId="3" type="noConversion"/>
  </si>
  <si>
    <t>전1</t>
    <phoneticPr fontId="3" type="noConversion"/>
  </si>
  <si>
    <t>소방2</t>
  </si>
  <si>
    <t>조1</t>
    <phoneticPr fontId="3" type="noConversion"/>
  </si>
  <si>
    <t xml:space="preserve">   (4) 안전관리담당자</t>
    <phoneticPr fontId="3" type="noConversion"/>
  </si>
  <si>
    <t>분야</t>
    <phoneticPr fontId="3" type="noConversion"/>
  </si>
  <si>
    <t>직책</t>
    <phoneticPr fontId="3" type="noConversion"/>
  </si>
  <si>
    <t>* 아래부분 절대 작업금지</t>
    <phoneticPr fontId="3" type="noConversion"/>
  </si>
  <si>
    <t>건축1</t>
    <phoneticPr fontId="3" type="noConversion"/>
  </si>
  <si>
    <t>특급</t>
    <phoneticPr fontId="3" type="noConversion"/>
  </si>
  <si>
    <t xml:space="preserve"> </t>
    <phoneticPr fontId="3" type="noConversion"/>
  </si>
  <si>
    <t>고급이상</t>
    <phoneticPr fontId="3" type="noConversion"/>
  </si>
  <si>
    <t>중급이상</t>
    <phoneticPr fontId="3" type="noConversion"/>
  </si>
  <si>
    <t>기계1</t>
    <phoneticPr fontId="3" type="noConversion"/>
  </si>
  <si>
    <t>토목1</t>
    <phoneticPr fontId="3" type="noConversion"/>
  </si>
  <si>
    <t>전기1</t>
    <phoneticPr fontId="3" type="noConversion"/>
  </si>
  <si>
    <t>참여감리원</t>
    <phoneticPr fontId="3" type="noConversion"/>
  </si>
  <si>
    <t>성명</t>
    <phoneticPr fontId="3" type="noConversion"/>
  </si>
  <si>
    <t>생년월</t>
    <phoneticPr fontId="3" type="noConversion"/>
  </si>
  <si>
    <t>소속사</t>
    <phoneticPr fontId="3" type="noConversion"/>
  </si>
  <si>
    <t>배치예정일</t>
    <phoneticPr fontId="3" type="noConversion"/>
  </si>
  <si>
    <t>상주</t>
  </si>
  <si>
    <t>전기 보조감리원1</t>
  </si>
  <si>
    <t>통신 보조감리원1</t>
  </si>
  <si>
    <t>기술
지원</t>
  </si>
  <si>
    <t>건축 기술지원</t>
  </si>
  <si>
    <t>기계 기술지원</t>
  </si>
  <si>
    <t>토목 기술지원</t>
  </si>
  <si>
    <t>전기 기술지원1</t>
    <phoneticPr fontId="3" type="noConversion"/>
  </si>
  <si>
    <t>전기 기술지원2</t>
    <phoneticPr fontId="3" type="noConversion"/>
  </si>
  <si>
    <t>소방 일반감리원</t>
  </si>
  <si>
    <t>조경 일반감리원</t>
    <phoneticPr fontId="3" type="noConversion"/>
  </si>
  <si>
    <t>위 내용이 틀림이 없음을 확인합니다.</t>
  </si>
  <si>
    <t>○○○○ 건축사사무소(또는 엔지니어링)</t>
  </si>
  <si>
    <t>대표이사   홍 길 동  (인)</t>
  </si>
  <si>
    <t>현장명</t>
    <phoneticPr fontId="3" type="noConversion"/>
  </si>
  <si>
    <t>배치기간</t>
    <phoneticPr fontId="3" type="noConversion"/>
  </si>
  <si>
    <t>신고여부</t>
    <phoneticPr fontId="3" type="noConversion"/>
  </si>
  <si>
    <t>비고</t>
    <phoneticPr fontId="3" type="noConversion"/>
  </si>
  <si>
    <t>책임감리원</t>
  </si>
  <si>
    <t>00용역</t>
    <phoneticPr fontId="3" type="noConversion"/>
  </si>
  <si>
    <t>12.3.1-13.12.30</t>
    <phoneticPr fontId="3" type="noConversion"/>
  </si>
  <si>
    <t>신고</t>
    <phoneticPr fontId="3" type="noConversion"/>
  </si>
  <si>
    <t>건축 보조감리원1</t>
  </si>
  <si>
    <t>기계 보조감리원1</t>
  </si>
  <si>
    <t>토목 보조감리원1</t>
  </si>
  <si>
    <t>소방 보조감리원1</t>
  </si>
  <si>
    <t>조경 보조감리원1</t>
    <phoneticPr fontId="3" type="noConversion"/>
  </si>
  <si>
    <t>기준일</t>
    <phoneticPr fontId="3" type="noConversion"/>
  </si>
  <si>
    <t>LH제시등급</t>
    <phoneticPr fontId="3" type="noConversion"/>
  </si>
  <si>
    <t>참여등급</t>
    <phoneticPr fontId="3" type="noConversion"/>
  </si>
  <si>
    <t>근무처</t>
    <phoneticPr fontId="3" type="noConversion"/>
  </si>
  <si>
    <t>공사종류</t>
    <phoneticPr fontId="3" type="noConversion"/>
  </si>
  <si>
    <t>업무분야</t>
    <phoneticPr fontId="3" type="noConversion"/>
  </si>
  <si>
    <t>반영율</t>
    <phoneticPr fontId="3" type="noConversion"/>
  </si>
  <si>
    <t>실적기준일</t>
    <phoneticPr fontId="3" type="noConversion"/>
  </si>
  <si>
    <t>실적일수</t>
    <phoneticPr fontId="3" type="noConversion"/>
  </si>
  <si>
    <t>해당분야
경력</t>
    <phoneticPr fontId="3" type="noConversion"/>
  </si>
  <si>
    <t>직무분야실적(해당직무분야의 참여일수 합산)</t>
    <phoneticPr fontId="3" type="noConversion"/>
  </si>
  <si>
    <t>1) 건축 분야별기술자1 경력</t>
    <phoneticPr fontId="3" type="noConversion"/>
  </si>
  <si>
    <t>1) 토목 분야별기술자1 경력</t>
    <phoneticPr fontId="3" type="noConversion"/>
  </si>
  <si>
    <t>도로공사</t>
    <phoneticPr fontId="3" type="noConversion"/>
  </si>
  <si>
    <t>소계</t>
    <phoneticPr fontId="3" type="noConversion"/>
  </si>
  <si>
    <t>1) 전기 분야별기술자1 경력</t>
    <phoneticPr fontId="3" type="noConversion"/>
  </si>
  <si>
    <t>참여등급</t>
    <phoneticPr fontId="3" type="noConversion"/>
  </si>
  <si>
    <t>기준일</t>
    <phoneticPr fontId="3" type="noConversion"/>
  </si>
  <si>
    <r>
      <t xml:space="preserve">전기감리원의 </t>
    </r>
    <r>
      <rPr>
        <b/>
        <sz val="11"/>
        <color indexed="10"/>
        <rFont val="돋움"/>
        <family val="3"/>
        <charset val="129"/>
      </rPr>
      <t>부분상주경력</t>
    </r>
    <r>
      <rPr>
        <b/>
        <sz val="11"/>
        <rFont val="돋움"/>
        <family val="3"/>
        <charset val="129"/>
      </rPr>
      <t xml:space="preserve">은 수식에 상관없이 </t>
    </r>
    <phoneticPr fontId="3" type="noConversion"/>
  </si>
  <si>
    <t>성명</t>
    <phoneticPr fontId="3" type="noConversion"/>
  </si>
  <si>
    <t>구분</t>
    <phoneticPr fontId="3" type="noConversion"/>
  </si>
  <si>
    <t>근무처</t>
    <phoneticPr fontId="3" type="noConversion"/>
  </si>
  <si>
    <t>발주처</t>
    <phoneticPr fontId="3" type="noConversion"/>
  </si>
  <si>
    <t>사업명</t>
    <phoneticPr fontId="3" type="noConversion"/>
  </si>
  <si>
    <t>참여분야</t>
    <phoneticPr fontId="3" type="noConversion"/>
  </si>
  <si>
    <t>담당업무</t>
    <phoneticPr fontId="3" type="noConversion"/>
  </si>
  <si>
    <t>반영율</t>
    <phoneticPr fontId="3" type="noConversion"/>
  </si>
  <si>
    <t>시작일</t>
    <phoneticPr fontId="3" type="noConversion"/>
  </si>
  <si>
    <t>종료일</t>
    <phoneticPr fontId="3" type="noConversion"/>
  </si>
  <si>
    <t>실적기준일</t>
    <phoneticPr fontId="3" type="noConversion"/>
  </si>
  <si>
    <t>실적일수</t>
    <phoneticPr fontId="3" type="noConversion"/>
  </si>
  <si>
    <t>실적일수에 부분상주감리일수 직접입력</t>
    <phoneticPr fontId="3" type="noConversion"/>
  </si>
  <si>
    <t>해당분야
경력</t>
    <phoneticPr fontId="3" type="noConversion"/>
  </si>
  <si>
    <t>직무분야실적</t>
    <phoneticPr fontId="3" type="noConversion"/>
  </si>
  <si>
    <t>성명</t>
    <phoneticPr fontId="3" type="noConversion"/>
  </si>
  <si>
    <t>구분</t>
    <phoneticPr fontId="3" type="noConversion"/>
  </si>
  <si>
    <t>근무처</t>
    <phoneticPr fontId="3" type="noConversion"/>
  </si>
  <si>
    <t>발주처</t>
    <phoneticPr fontId="3" type="noConversion"/>
  </si>
  <si>
    <t>사업명</t>
    <phoneticPr fontId="3" type="noConversion"/>
  </si>
  <si>
    <t>참여분야</t>
    <phoneticPr fontId="3" type="noConversion"/>
  </si>
  <si>
    <t>담당업무</t>
    <phoneticPr fontId="3" type="noConversion"/>
  </si>
  <si>
    <t>반영율</t>
    <phoneticPr fontId="3" type="noConversion"/>
  </si>
  <si>
    <t>시작일</t>
    <phoneticPr fontId="3" type="noConversion"/>
  </si>
  <si>
    <t>종료일</t>
    <phoneticPr fontId="3" type="noConversion"/>
  </si>
  <si>
    <t>실적기준일</t>
    <phoneticPr fontId="3" type="noConversion"/>
  </si>
  <si>
    <t>실적일수</t>
    <phoneticPr fontId="3" type="noConversion"/>
  </si>
  <si>
    <t>해당분야
경력</t>
    <phoneticPr fontId="3" type="noConversion"/>
  </si>
  <si>
    <t>계</t>
    <phoneticPr fontId="3" type="noConversion"/>
  </si>
  <si>
    <t>1) 건축 기술지원기술자 경력</t>
    <phoneticPr fontId="3" type="noConversion"/>
  </si>
  <si>
    <t>참여등급</t>
    <phoneticPr fontId="3" type="noConversion"/>
  </si>
  <si>
    <t>기준일</t>
    <phoneticPr fontId="3" type="noConversion"/>
  </si>
  <si>
    <t>성명</t>
    <phoneticPr fontId="3" type="noConversion"/>
  </si>
  <si>
    <t>구분</t>
    <phoneticPr fontId="3" type="noConversion"/>
  </si>
  <si>
    <t>근무처</t>
    <phoneticPr fontId="3" type="noConversion"/>
  </si>
  <si>
    <t>발주처</t>
    <phoneticPr fontId="3" type="noConversion"/>
  </si>
  <si>
    <t>사업명</t>
    <phoneticPr fontId="3" type="noConversion"/>
  </si>
  <si>
    <t>공사종류</t>
    <phoneticPr fontId="3" type="noConversion"/>
  </si>
  <si>
    <t>업무분야</t>
    <phoneticPr fontId="3" type="noConversion"/>
  </si>
  <si>
    <t>반영율</t>
    <phoneticPr fontId="3" type="noConversion"/>
  </si>
  <si>
    <t>시작일</t>
    <phoneticPr fontId="3" type="noConversion"/>
  </si>
  <si>
    <t>종료일</t>
    <phoneticPr fontId="3" type="noConversion"/>
  </si>
  <si>
    <t>실적기준일</t>
    <phoneticPr fontId="3" type="noConversion"/>
  </si>
  <si>
    <t>실적일수</t>
    <phoneticPr fontId="3" type="noConversion"/>
  </si>
  <si>
    <t>LH제시등급</t>
    <phoneticPr fontId="3" type="noConversion"/>
  </si>
  <si>
    <t xml:space="preserve">  2) 기계 기술지원기술자 경력</t>
    <phoneticPr fontId="3" type="noConversion"/>
  </si>
  <si>
    <t>공사종류</t>
    <phoneticPr fontId="3" type="noConversion"/>
  </si>
  <si>
    <t>업무분야</t>
    <phoneticPr fontId="3" type="noConversion"/>
  </si>
  <si>
    <t>해당분야경력</t>
    <phoneticPr fontId="3" type="noConversion"/>
  </si>
  <si>
    <t xml:space="preserve">  3) 토목 기술지원기술자 경력</t>
    <phoneticPr fontId="3" type="noConversion"/>
  </si>
  <si>
    <t>도로공사
(감리)</t>
    <phoneticPr fontId="3" type="noConversion"/>
  </si>
  <si>
    <t xml:space="preserve">  4) 전기 감리원 경력</t>
    <phoneticPr fontId="3" type="noConversion"/>
  </si>
  <si>
    <t xml:space="preserve">전기감리원의 부분상주경력은 수식에 상관없이 </t>
    <phoneticPr fontId="3" type="noConversion"/>
  </si>
  <si>
    <t>실적일수에 부분상주감리일수 직접입력</t>
    <phoneticPr fontId="3" type="noConversion"/>
  </si>
  <si>
    <r>
      <t xml:space="preserve">주)기술지원기술자의 건설사업관리경력 산정시 용역기간이 중복될 경우에는 경력을 </t>
    </r>
    <r>
      <rPr>
        <b/>
        <sz val="12"/>
        <color indexed="10"/>
        <rFont val="한양신명조"/>
        <family val="3"/>
        <charset val="129"/>
      </rPr>
      <t>중복해서 인정하지 않음</t>
    </r>
    <r>
      <rPr>
        <b/>
        <sz val="12"/>
        <color indexed="8"/>
        <rFont val="한양신명조"/>
        <family val="3"/>
        <charset val="129"/>
      </rPr>
      <t>(중복기간에는 1개 경력만 인정)</t>
    </r>
    <phoneticPr fontId="3" type="noConversion"/>
  </si>
  <si>
    <t>성 명</t>
    <phoneticPr fontId="3" type="noConversion"/>
  </si>
  <si>
    <t>교  육
과정명</t>
    <phoneticPr fontId="3" type="noConversion"/>
  </si>
  <si>
    <t>교육기간</t>
    <phoneticPr fontId="3" type="noConversion"/>
  </si>
  <si>
    <t>인정여부</t>
    <phoneticPr fontId="3" type="noConversion"/>
  </si>
  <si>
    <t>평점</t>
    <phoneticPr fontId="3" type="noConversion"/>
  </si>
  <si>
    <t>(1:인정,0:불인정)</t>
    <phoneticPr fontId="3" type="noConversion"/>
  </si>
  <si>
    <t>책임기술자</t>
    <phoneticPr fontId="3" type="noConversion"/>
  </si>
  <si>
    <t>기술지원
기술자</t>
    <phoneticPr fontId="3" type="noConversion"/>
  </si>
  <si>
    <t>안전관리담당자</t>
    <phoneticPr fontId="3" type="noConversion"/>
  </si>
  <si>
    <t>성 명</t>
    <phoneticPr fontId="3" type="noConversion"/>
  </si>
  <si>
    <t>교  육
과정명</t>
    <phoneticPr fontId="3" type="noConversion"/>
  </si>
  <si>
    <t>교육기간</t>
    <phoneticPr fontId="3" type="noConversion"/>
  </si>
  <si>
    <t>인정여부</t>
    <phoneticPr fontId="3" type="noConversion"/>
  </si>
  <si>
    <t>적격
여부</t>
    <phoneticPr fontId="3" type="noConversion"/>
  </si>
  <si>
    <t>(1:인정,0:불인정)</t>
    <phoneticPr fontId="3" type="noConversion"/>
  </si>
  <si>
    <t>안전관리</t>
    <phoneticPr fontId="3" type="noConversion"/>
  </si>
  <si>
    <t>4-2 참여기술자 평가_경력(토목)</t>
    <phoneticPr fontId="3" type="noConversion"/>
  </si>
  <si>
    <t>4-2 참여기술자 평가_경력(전기)</t>
    <phoneticPr fontId="3" type="noConversion"/>
  </si>
  <si>
    <t>4-2 참여기술자 평가_경력(기술지원)</t>
    <phoneticPr fontId="3" type="noConversion"/>
  </si>
  <si>
    <t>4-3 참여기술자 평가_교육훈련</t>
    <phoneticPr fontId="3" type="noConversion"/>
  </si>
  <si>
    <t>신규고용율</t>
    <phoneticPr fontId="3" type="noConversion"/>
  </si>
  <si>
    <t>채용인원</t>
    <phoneticPr fontId="3" type="noConversion"/>
  </si>
  <si>
    <t>시작기준일월</t>
    <phoneticPr fontId="3" type="noConversion"/>
  </si>
  <si>
    <t>종료기준월</t>
    <phoneticPr fontId="3" type="noConversion"/>
  </si>
  <si>
    <t xml:space="preserve">최근1년간 건설기술자 신규고용인원 </t>
    <phoneticPr fontId="3" type="noConversion"/>
  </si>
  <si>
    <t>직전년도 동기간 평균 고용인원</t>
    <phoneticPr fontId="3" type="noConversion"/>
  </si>
  <si>
    <t>평가점수</t>
    <phoneticPr fontId="3" type="noConversion"/>
  </si>
  <si>
    <t>5 건설기술자 신규고용율</t>
    <phoneticPr fontId="3" type="noConversion"/>
  </si>
  <si>
    <t>BBB-</t>
    <phoneticPr fontId="3" type="noConversion"/>
  </si>
  <si>
    <t>인정금액(백만원)</t>
    <phoneticPr fontId="2" type="noConversion"/>
  </si>
  <si>
    <t>F00000</t>
    <phoneticPr fontId="2" type="noConversion"/>
  </si>
  <si>
    <t>2)공동이행사-1</t>
    <phoneticPr fontId="2" type="noConversion"/>
  </si>
  <si>
    <t>3)공동이행사-2</t>
    <phoneticPr fontId="2" type="noConversion"/>
  </si>
  <si>
    <t>4)공동이행사-3</t>
    <phoneticPr fontId="2" type="noConversion"/>
  </si>
  <si>
    <t>2-2 기술개발및투자실적</t>
    <phoneticPr fontId="2" type="noConversion"/>
  </si>
  <si>
    <t>3. 유사용역실적</t>
    <phoneticPr fontId="2" type="noConversion"/>
  </si>
  <si>
    <t>4. 전문가 역량</t>
    <phoneticPr fontId="2" type="noConversion"/>
  </si>
  <si>
    <t>업체별 업무중첩도</t>
    <phoneticPr fontId="2" type="noConversion"/>
  </si>
  <si>
    <t>㈜01엔지니어링건축사사무소</t>
    <phoneticPr fontId="2" type="noConversion"/>
  </si>
  <si>
    <t>개발활용실적
점수</t>
    <phoneticPr fontId="3" type="noConversion"/>
  </si>
  <si>
    <t>투자실적</t>
    <phoneticPr fontId="3" type="noConversion"/>
  </si>
  <si>
    <t>투자실적
점수</t>
    <phoneticPr fontId="3" type="noConversion"/>
  </si>
  <si>
    <t>소2</t>
    <phoneticPr fontId="2" type="noConversion"/>
  </si>
  <si>
    <t xml:space="preserve">20   . 00 . </t>
    <phoneticPr fontId="3" type="noConversion"/>
  </si>
  <si>
    <t>2주이수 : 0.375점/1주이수 : 0.225점</t>
    <phoneticPr fontId="3" type="noConversion"/>
  </si>
  <si>
    <t>2주이상이수 : 0.75점/1주이상이수 : 0.375점</t>
    <phoneticPr fontId="3" type="noConversion"/>
  </si>
  <si>
    <t>특급</t>
  </si>
  <si>
    <t>중급이상</t>
    <phoneticPr fontId="3" type="noConversion"/>
  </si>
  <si>
    <t>초급이상</t>
    <phoneticPr fontId="3" type="noConversion"/>
  </si>
  <si>
    <t>초급이상중급이하</t>
    <phoneticPr fontId="3" type="noConversion"/>
  </si>
  <si>
    <t>건축6</t>
    <phoneticPr fontId="2" type="noConversion"/>
  </si>
  <si>
    <t>-지분율에 의한 합산(공동)</t>
    <phoneticPr fontId="2" type="noConversion"/>
  </si>
  <si>
    <t>* 건설기술자 신규고용율 
 =최근1년간건설기술자 신규 고용인원(입찰공고일전월기준)/직전년도 동기간 평균 고용일</t>
    <phoneticPr fontId="3" type="noConversion"/>
  </si>
  <si>
    <t>* 신규 건설기술자는 입찰공고일 현재 해당업체 재직중인자로 건설기술자 경력관리 수탁기관의 경력증명서에 최초로 입사 등록된자(이전 건설분야 근무경력이 없는자)에 한함
*직전년도 동기간 평균고용인원은 건설기술자 경력관리 수탁기관에 신고한자로서 해당업체의 기술자 재직인원(월말기준)을 월단위로 평균하여 산정</t>
    <phoneticPr fontId="3" type="noConversion"/>
  </si>
  <si>
    <t>적격</t>
    <phoneticPr fontId="2" type="noConversion"/>
  </si>
  <si>
    <t>-</t>
    <phoneticPr fontId="2" type="noConversion"/>
  </si>
  <si>
    <t>5.가감점</t>
    <phoneticPr fontId="3" type="noConversion"/>
  </si>
  <si>
    <t>(업무중첩도)</t>
    <phoneticPr fontId="3" type="noConversion"/>
  </si>
  <si>
    <t>3.유사용역실적 합계 </t>
    <phoneticPr fontId="3" type="noConversion"/>
  </si>
  <si>
    <t>4. 전문가 역량 합계</t>
    <phoneticPr fontId="2" type="noConversion"/>
  </si>
  <si>
    <t>5.가감점 합계</t>
    <phoneticPr fontId="2" type="noConversion"/>
  </si>
  <si>
    <t>소  계</t>
    <phoneticPr fontId="2" type="noConversion"/>
  </si>
  <si>
    <t>계</t>
    <phoneticPr fontId="2" type="noConversion"/>
  </si>
  <si>
    <t>초급이상</t>
  </si>
  <si>
    <t>초급이상</t>
    <phoneticPr fontId="2" type="noConversion"/>
  </si>
  <si>
    <t>2주이상이수 : 0.375점/1주이상이수 : 0.225점</t>
    <phoneticPr fontId="3" type="noConversion"/>
  </si>
  <si>
    <t>-</t>
    <phoneticPr fontId="2" type="noConversion"/>
  </si>
  <si>
    <t xml:space="preserve">   종합기술제안서 평가대상에서 제외됩니다.(단, 용역계약기간이 1년 미만인 경우는 참여가능)</t>
  </si>
  <si>
    <t>감리용역확인서
페이지</t>
    <phoneticPr fontId="3" type="noConversion"/>
  </si>
  <si>
    <r>
      <t xml:space="preserve">← </t>
    </r>
    <r>
      <rPr>
        <b/>
        <sz val="11"/>
        <color indexed="8"/>
        <rFont val="돋움"/>
        <family val="3"/>
        <charset val="129"/>
      </rPr>
      <t>1.관련</t>
    </r>
    <r>
      <rPr>
        <sz val="11"/>
        <color indexed="8"/>
        <rFont val="돋움"/>
        <family val="3"/>
        <charset val="129"/>
      </rPr>
      <t xml:space="preserve">협회 발행 건설사업관리용역수행현황의 차수별기성 중 수행 또는 계약기간의 종료일이 입찰공고일로부터
</t>
    </r>
    <r>
      <rPr>
        <b/>
        <sz val="11"/>
        <color indexed="10"/>
        <rFont val="돋움"/>
        <family val="3"/>
        <charset val="129"/>
      </rPr>
      <t>3년이내의 기간에 부분포함</t>
    </r>
    <r>
      <rPr>
        <sz val="11"/>
        <color indexed="8"/>
        <rFont val="돋움"/>
        <family val="3"/>
        <charset val="129"/>
      </rPr>
      <t xml:space="preserve">되는 </t>
    </r>
    <r>
      <rPr>
        <b/>
        <sz val="11"/>
        <color indexed="10"/>
        <rFont val="돋움"/>
        <family val="3"/>
        <charset val="129"/>
      </rPr>
      <t>차수별기성 금액</t>
    </r>
    <r>
      <rPr>
        <sz val="11"/>
        <color indexed="8"/>
        <rFont val="돋움"/>
        <family val="3"/>
        <charset val="129"/>
      </rPr>
      <t xml:space="preserve"> (3년이내 기간에 완전 미포함된 차수별기성은 제외)</t>
    </r>
    <phoneticPr fontId="3" type="noConversion"/>
  </si>
  <si>
    <r>
      <t xml:space="preserve">← </t>
    </r>
    <r>
      <rPr>
        <b/>
        <sz val="11"/>
        <color indexed="8"/>
        <rFont val="돋움"/>
        <family val="3"/>
        <charset val="129"/>
      </rPr>
      <t>2.관련</t>
    </r>
    <r>
      <rPr>
        <sz val="11"/>
        <color indexed="8"/>
        <rFont val="돋움"/>
        <family val="3"/>
        <charset val="129"/>
      </rPr>
      <t xml:space="preserve">협회 발행 감리용역수행현황의 차수별기성 중 수행 또는 계약기간의 만료일이 입찰공고일로부터
</t>
    </r>
    <r>
      <rPr>
        <b/>
        <sz val="11"/>
        <color indexed="10"/>
        <rFont val="돋움"/>
        <family val="3"/>
        <charset val="129"/>
      </rPr>
      <t>3년이내에 완전히 포함</t>
    </r>
    <r>
      <rPr>
        <sz val="11"/>
        <color indexed="8"/>
        <rFont val="돋움"/>
        <family val="3"/>
        <charset val="129"/>
      </rPr>
      <t xml:space="preserve">되는 </t>
    </r>
    <r>
      <rPr>
        <b/>
        <sz val="11"/>
        <color indexed="10"/>
        <rFont val="돋움"/>
        <family val="3"/>
        <charset val="129"/>
      </rPr>
      <t>차수별기성의 합계금액(금차수행분제외)</t>
    </r>
    <phoneticPr fontId="3" type="noConversion"/>
  </si>
  <si>
    <t>※ 작성바람↓</t>
    <phoneticPr fontId="2" type="noConversion"/>
  </si>
  <si>
    <t xml:space="preserve">관련지침 : </t>
    <phoneticPr fontId="3" type="noConversion"/>
  </si>
  <si>
    <t>1.            ,                      색 표시부분에 자료 입력</t>
    <phoneticPr fontId="3" type="noConversion"/>
  </si>
  <si>
    <t>7. 입찰공고일 기준 1년 이내 LH와 계약체결된 건설사업관리용역의 면접참여기술자를 본 용역입찰에 포함한 업체는</t>
    <phoneticPr fontId="2" type="noConversion"/>
  </si>
  <si>
    <t>㈜04엔지니어링건축사사무소</t>
  </si>
  <si>
    <t>점수</t>
    <phoneticPr fontId="2" type="noConversion"/>
  </si>
  <si>
    <t>발주청</t>
    <phoneticPr fontId="2" type="noConversion"/>
  </si>
  <si>
    <t>실적금액(백만원)</t>
    <phoneticPr fontId="2" type="noConversion"/>
  </si>
  <si>
    <t>B00000</t>
    <phoneticPr fontId="2" type="noConversion"/>
  </si>
  <si>
    <t>000 아파트 건설공사 0공구 시공단계 감독권한대행 등 건설사업관리용역</t>
    <phoneticPr fontId="2" type="noConversion"/>
  </si>
  <si>
    <t>한국토지주택공사</t>
    <phoneticPr fontId="2" type="noConversion"/>
  </si>
  <si>
    <t>F00000</t>
    <phoneticPr fontId="2" type="noConversion"/>
  </si>
  <si>
    <t>소계</t>
    <phoneticPr fontId="2" type="noConversion"/>
  </si>
  <si>
    <t>4)공동이행사-4</t>
    <phoneticPr fontId="2" type="noConversion"/>
  </si>
  <si>
    <t>신기술 개발실적</t>
    <phoneticPr fontId="36" type="noConversion"/>
  </si>
  <si>
    <t>입찰공고일</t>
    <phoneticPr fontId="3" type="noConversion"/>
  </si>
  <si>
    <t>지정번호</t>
    <phoneticPr fontId="3" type="noConversion"/>
  </si>
  <si>
    <t>지정(출원)일</t>
    <phoneticPr fontId="36" type="noConversion"/>
  </si>
  <si>
    <t>보호기간
(만료일자)</t>
    <phoneticPr fontId="3" type="noConversion"/>
  </si>
  <si>
    <t>점수</t>
    <phoneticPr fontId="3" type="noConversion"/>
  </si>
  <si>
    <t>신기술</t>
    <phoneticPr fontId="36" type="noConversion"/>
  </si>
  <si>
    <t>신기술명</t>
    <phoneticPr fontId="36" type="noConversion"/>
  </si>
  <si>
    <t>신기술명</t>
    <phoneticPr fontId="36" type="noConversion"/>
  </si>
  <si>
    <t>계</t>
    <phoneticPr fontId="36" type="noConversion"/>
  </si>
  <si>
    <t>신기술 활용실적</t>
    <phoneticPr fontId="36" type="noConversion"/>
  </si>
  <si>
    <t>활용년도</t>
    <phoneticPr fontId="3" type="noConversion"/>
  </si>
  <si>
    <t>사용실적
참여지분율</t>
    <phoneticPr fontId="3" type="noConversion"/>
  </si>
  <si>
    <t>실적금액
(억원)</t>
    <phoneticPr fontId="3" type="noConversion"/>
  </si>
  <si>
    <t>가중치</t>
    <phoneticPr fontId="3" type="noConversion"/>
  </si>
  <si>
    <t>OOO건설사업</t>
    <phoneticPr fontId="3" type="noConversion"/>
  </si>
  <si>
    <t>OOO건설사업</t>
    <phoneticPr fontId="3" type="noConversion"/>
  </si>
  <si>
    <t>소계</t>
    <phoneticPr fontId="3" type="noConversion"/>
  </si>
  <si>
    <t>OOO건설사업</t>
    <phoneticPr fontId="3" type="noConversion"/>
  </si>
  <si>
    <t>OOO건설사업</t>
    <phoneticPr fontId="3" type="noConversion"/>
  </si>
  <si>
    <t>OOO건설사업</t>
    <phoneticPr fontId="3" type="noConversion"/>
  </si>
  <si>
    <t>OOO건설사업</t>
    <phoneticPr fontId="3" type="noConversion"/>
  </si>
  <si>
    <t>소계</t>
    <phoneticPr fontId="3" type="noConversion"/>
  </si>
  <si>
    <t>특허 활용실적</t>
    <phoneticPr fontId="36" type="noConversion"/>
  </si>
  <si>
    <t>등록번호</t>
    <phoneticPr fontId="3" type="noConversion"/>
  </si>
  <si>
    <t>용역(공사)명</t>
    <phoneticPr fontId="36" type="noConversion"/>
  </si>
  <si>
    <t>유효기간</t>
    <phoneticPr fontId="3" type="noConversion"/>
  </si>
  <si>
    <t>사용실적
참여지분율</t>
    <phoneticPr fontId="3" type="noConversion"/>
  </si>
  <si>
    <t>실적건수</t>
    <phoneticPr fontId="3" type="noConversion"/>
  </si>
  <si>
    <t>경과기간
(년)</t>
    <phoneticPr fontId="3" type="noConversion"/>
  </si>
  <si>
    <t>가중치
(건수,금액)</t>
    <phoneticPr fontId="3" type="noConversion"/>
  </si>
  <si>
    <t>특허</t>
    <phoneticPr fontId="3" type="noConversion"/>
  </si>
  <si>
    <t>10-222222</t>
    <phoneticPr fontId="3" type="noConversion"/>
  </si>
  <si>
    <t>소계</t>
    <phoneticPr fontId="3" type="noConversion"/>
  </si>
  <si>
    <t>구분</t>
    <phoneticPr fontId="3" type="noConversion"/>
  </si>
  <si>
    <t>사업명</t>
    <phoneticPr fontId="3" type="noConversion"/>
  </si>
  <si>
    <t>용역기간</t>
    <phoneticPr fontId="3" type="noConversion"/>
  </si>
  <si>
    <t>인정기간</t>
    <phoneticPr fontId="3" type="noConversion"/>
  </si>
  <si>
    <t>총공사
기간</t>
    <phoneticPr fontId="3" type="noConversion"/>
  </si>
  <si>
    <t>실적
기간</t>
    <phoneticPr fontId="3" type="noConversion"/>
  </si>
  <si>
    <t>용역비
(업체입력)</t>
    <phoneticPr fontId="3" type="noConversion"/>
  </si>
  <si>
    <t>평가금액</t>
    <phoneticPr fontId="3" type="noConversion"/>
  </si>
  <si>
    <t>감리용역확인서
페이지</t>
    <phoneticPr fontId="3" type="noConversion"/>
  </si>
  <si>
    <t>착수</t>
    <phoneticPr fontId="3" type="noConversion"/>
  </si>
  <si>
    <t>준공</t>
    <phoneticPr fontId="3" type="noConversion"/>
  </si>
  <si>
    <t>완료</t>
    <phoneticPr fontId="3" type="noConversion"/>
  </si>
  <si>
    <t>건진법에 의한
시공
단계의
건설
사업
관리
실적</t>
    <phoneticPr fontId="3" type="noConversion"/>
  </si>
  <si>
    <t>소계</t>
    <phoneticPr fontId="3" type="noConversion"/>
  </si>
  <si>
    <t>건진법외
건축법상 감리
주택법상 감리</t>
    <phoneticPr fontId="3" type="noConversion"/>
  </si>
  <si>
    <t>구분</t>
    <phoneticPr fontId="3" type="noConversion"/>
  </si>
  <si>
    <t>발주처</t>
    <phoneticPr fontId="3" type="noConversion"/>
  </si>
  <si>
    <t>차수별기성 수행기간</t>
    <phoneticPr fontId="3" type="noConversion"/>
  </si>
  <si>
    <t>실적
기간</t>
    <phoneticPr fontId="3" type="noConversion"/>
  </si>
  <si>
    <t>용역비
(업체입력)</t>
    <phoneticPr fontId="3" type="noConversion"/>
  </si>
  <si>
    <t>평가금액</t>
    <phoneticPr fontId="3" type="noConversion"/>
  </si>
  <si>
    <t>최종수행일</t>
    <phoneticPr fontId="3" type="noConversion"/>
  </si>
  <si>
    <t>시작일</t>
    <phoneticPr fontId="3" type="noConversion"/>
  </si>
  <si>
    <t>진행</t>
    <phoneticPr fontId="3" type="noConversion"/>
  </si>
  <si>
    <t>2)공동이행사-4</t>
    <phoneticPr fontId="3" type="noConversion"/>
  </si>
  <si>
    <t>지분율에 의한 합산</t>
    <phoneticPr fontId="2" type="noConversion"/>
  </si>
  <si>
    <t>-단순합산</t>
    <phoneticPr fontId="2" type="noConversion"/>
  </si>
  <si>
    <t>-단순합산</t>
    <phoneticPr fontId="2" type="noConversion"/>
  </si>
  <si>
    <t>-단순합산</t>
    <phoneticPr fontId="2" type="noConversion"/>
  </si>
  <si>
    <t>소계</t>
    <phoneticPr fontId="2" type="noConversion"/>
  </si>
  <si>
    <t>※ 관련지침 및 해당 용역 입찰공고문 인지 후 작성 및 문의 바람
※ 소방공사PQ 별도제본 및 제출(소방감리용역금액 2,000만원 이상 시 평가함)</t>
    <phoneticPr fontId="3" type="noConversion"/>
  </si>
  <si>
    <t>소방공사 설계·감리용역 사업수행능력 평가지침(4차 개정, 2020.11.19 시행)</t>
    <phoneticPr fontId="3" type="noConversion"/>
  </si>
  <si>
    <t>건설사업관리용역업자 사업수행능력평가 지침(11차 개정, 2021.01.01 시행)</t>
    <phoneticPr fontId="3" type="noConversion"/>
  </si>
  <si>
    <r>
      <t>(</t>
    </r>
    <r>
      <rPr>
        <sz val="11"/>
        <color theme="1"/>
        <rFont val="맑은 고딕"/>
        <family val="2"/>
        <charset val="129"/>
        <scheme val="minor"/>
      </rPr>
      <t>☎</t>
    </r>
    <r>
      <rPr>
        <sz val="11"/>
        <color theme="1"/>
        <rFont val="신명조"/>
        <family val="3"/>
        <charset val="129"/>
      </rPr>
      <t>:                    )</t>
    </r>
    <phoneticPr fontId="3" type="noConversion"/>
  </si>
  <si>
    <t>(공동도급사 모두 작성)</t>
    <phoneticPr fontId="2" type="noConversion"/>
  </si>
  <si>
    <t>담당자성명</t>
    <phoneticPr fontId="2" type="noConversion"/>
  </si>
  <si>
    <t>회사직통번호
휴대폰번호</t>
    <phoneticPr fontId="2" type="noConversion"/>
  </si>
  <si>
    <t>정량(계량)부문</t>
    <phoneticPr fontId="2" type="noConversion"/>
  </si>
  <si>
    <t>정성(비계량)부문
-사전설명회 및
심사 관련 문자 송부예정</t>
    <phoneticPr fontId="2" type="noConversion"/>
  </si>
  <si>
    <t>구분</t>
    <phoneticPr fontId="2" type="noConversion"/>
  </si>
  <si>
    <t>02-1234-1234
010-0000-0000</t>
    <phoneticPr fontId="2" type="noConversion"/>
  </si>
  <si>
    <t>김미루</t>
    <phoneticPr fontId="2" type="noConversion"/>
  </si>
  <si>
    <t>02-1235-1235
010-0000-0000</t>
    <phoneticPr fontId="2" type="noConversion"/>
  </si>
  <si>
    <t>▽▽▽작성요망</t>
    <phoneticPr fontId="2" type="noConversion"/>
  </si>
  <si>
    <t>참여기술인</t>
    <phoneticPr fontId="2" type="noConversion"/>
  </si>
  <si>
    <t>2.기술역량
5점</t>
    <phoneticPr fontId="2" type="noConversion"/>
  </si>
  <si>
    <t>1.관리역량
(신용도)
2점</t>
    <phoneticPr fontId="3" type="noConversion"/>
  </si>
  <si>
    <t>1-1 
영업(업무)정지,
벌점,
입찰불참
1.4점</t>
    <phoneticPr fontId="3" type="noConversion"/>
  </si>
  <si>
    <t>2-1 용역평가결과</t>
    <phoneticPr fontId="2" type="noConversion"/>
  </si>
  <si>
    <t>투자실적</t>
    <phoneticPr fontId="2" type="noConversion"/>
  </si>
  <si>
    <t>2-1
용역평가결과
4점</t>
    <phoneticPr fontId="2" type="noConversion"/>
  </si>
  <si>
    <t>2-2 
기술개발 및 투자실적
1점</t>
    <phoneticPr fontId="3" type="noConversion"/>
  </si>
  <si>
    <t>개발 활용 실적</t>
    <phoneticPr fontId="2" type="noConversion"/>
  </si>
  <si>
    <t>3.유사용역
수행실적
3점</t>
    <phoneticPr fontId="2" type="noConversion"/>
  </si>
  <si>
    <t>이메일주소</t>
    <phoneticPr fontId="2" type="noConversion"/>
  </si>
  <si>
    <t>000@gmail.com</t>
    <phoneticPr fontId="2" type="noConversion"/>
  </si>
  <si>
    <t>이하늘</t>
    <phoneticPr fontId="2" type="noConversion"/>
  </si>
  <si>
    <r>
      <rPr>
        <b/>
        <sz val="10"/>
        <color rgb="FF0000FF"/>
        <rFont val="굴림"/>
        <family val="3"/>
        <charset val="129"/>
      </rPr>
      <t>(2)벌점</t>
    </r>
    <r>
      <rPr>
        <sz val="10"/>
        <color rgb="FF0000FF"/>
        <rFont val="굴림"/>
        <family val="3"/>
        <charset val="129"/>
      </rPr>
      <t>(LH에서 부과한 것)
사업자(대표자) 및 참여기술인
입찰공고일기준 최근 1년간</t>
    </r>
    <phoneticPr fontId="3" type="noConversion"/>
  </si>
  <si>
    <t>(3)입찰불참 관련 공지</t>
    <phoneticPr fontId="2" type="noConversion"/>
  </si>
  <si>
    <t>종심제 지침 부칙 제2조 (2021.01.01 이후 사전규격 공고 건부터 감점처리함)</t>
    <phoneticPr fontId="2" type="noConversion"/>
  </si>
  <si>
    <t>★★★★★</t>
    <phoneticPr fontId="2" type="noConversion"/>
  </si>
  <si>
    <t>지분율에 의한 합산</t>
    <phoneticPr fontId="2" type="noConversion"/>
  </si>
  <si>
    <t>ex.
A업체가 A용역(2020년 사전규격 공고분)에 입찰참가신청서 제출, 가격제안서 미제출 시 B용역(2021년 사전규격 공고분 및 2021.01.01이후 입찰공고됨)에서 입찰불참 감점 적용 되는가 
답변) 감점 적용 대상아님
(A용역은 2021.01.01 이후 사전규격 공고분이 아니므로)</t>
    <phoneticPr fontId="2" type="noConversion"/>
  </si>
  <si>
    <t>(3)입찰불참</t>
    <phoneticPr fontId="3" type="noConversion"/>
  </si>
  <si>
    <t>1-2
재정상태 건실도
0.6점</t>
    <phoneticPr fontId="2" type="noConversion"/>
  </si>
  <si>
    <r>
      <t xml:space="preserve">(1)영업(업무)정지
</t>
    </r>
    <r>
      <rPr>
        <sz val="10"/>
        <color rgb="FF0000FF"/>
        <rFont val="굴림"/>
        <family val="3"/>
        <charset val="129"/>
      </rPr>
      <t>최근1년간</t>
    </r>
    <phoneticPr fontId="3" type="noConversion"/>
  </si>
  <si>
    <t>4.전문가 역량
45점</t>
    <phoneticPr fontId="2" type="noConversion"/>
  </si>
  <si>
    <t>총점55점</t>
    <phoneticPr fontId="2" type="noConversion"/>
  </si>
  <si>
    <t xml:space="preserve">    업체산정점수와 엑셀산출점수를 확인 후 제출바랍니다.</t>
    <phoneticPr fontId="3" type="noConversion"/>
  </si>
  <si>
    <t>8. 입찰공고문의 평가제외된 배치기술자 관련된 사항은 본 PQ평가에 기입하지 않아도 되는 사항입니다. 해당사항아닌 부분은 행삭제 등 정리하여 제출!!</t>
    <phoneticPr fontId="2" type="noConversion"/>
  </si>
  <si>
    <t>이부분 내용 삭제함</t>
    <phoneticPr fontId="2" type="noConversion"/>
  </si>
  <si>
    <t>★★★ 건설사업관리용역사업자 사업수행능력평가 지침 양식7 계산법 의거하여
 '최근3년간 실적' 인정일관련 수식수정함</t>
    <phoneticPr fontId="2" type="noConversion"/>
  </si>
  <si>
    <r>
      <t xml:space="preserve">건설사업관리용역업자실적
</t>
    </r>
    <r>
      <rPr>
        <sz val="10"/>
        <color rgb="FF0000FF"/>
        <rFont val="굴림"/>
        <family val="3"/>
        <charset val="129"/>
      </rPr>
      <t>입찰공고일기준 최근 3년간
(입찰공고일 포함-지침양식7의거,해당시트참조)</t>
    </r>
    <phoneticPr fontId="3" type="noConversion"/>
  </si>
  <si>
    <t>참여사업자에서 자체적으로
엑셀 수정한 부분 및 원본대조필인으로 증빙한 부분 기입
(전화 통화후 작성요망)</t>
    <phoneticPr fontId="2" type="noConversion"/>
  </si>
  <si>
    <t>★ 해당엑셀의 수정,변경,추가사항은 파란색으로 표시하였습니다.
숙지후 작성하셔야 합니다. 오류발생시 전화요망(2021.02.10)</t>
    <phoneticPr fontId="2" type="noConversion"/>
  </si>
  <si>
    <t>주) 공동수급체 구성원별로 최소 1인 이상 참여하여야 한다.</t>
    <phoneticPr fontId="2" type="noConversion"/>
  </si>
  <si>
    <r>
      <t>※공사비와 입찰공고일</t>
    </r>
    <r>
      <rPr>
        <b/>
        <sz val="10"/>
        <color indexed="8"/>
        <rFont val="굴림"/>
        <family val="3"/>
        <charset val="129"/>
      </rPr>
      <t xml:space="preserve"> </t>
    </r>
    <r>
      <rPr>
        <b/>
        <sz val="10"/>
        <color indexed="8"/>
        <rFont val="굴림"/>
        <family val="3"/>
        <charset val="129"/>
      </rPr>
      <t>입력</t>
    </r>
    <phoneticPr fontId="158" type="noConversion"/>
  </si>
  <si>
    <t>해당
분야
경력</t>
    <phoneticPr fontId="3" type="noConversion"/>
  </si>
  <si>
    <t>건축 보조감리원(청년)</t>
    <phoneticPr fontId="2" type="noConversion"/>
  </si>
  <si>
    <t>청년</t>
    <phoneticPr fontId="2" type="noConversion"/>
  </si>
  <si>
    <t>청년</t>
    <phoneticPr fontId="2" type="noConversion"/>
  </si>
  <si>
    <t>종합기술제안서-정량평가</t>
    <phoneticPr fontId="3" type="noConversion"/>
  </si>
  <si>
    <t>자기
평가</t>
    <phoneticPr fontId="3" type="noConversion"/>
  </si>
  <si>
    <t>구분</t>
    <phoneticPr fontId="3" type="noConversion"/>
  </si>
  <si>
    <t>업 체 명</t>
  </si>
  <si>
    <t>사업자번호</t>
  </si>
  <si>
    <t>대표자</t>
  </si>
  <si>
    <t>공동수급비율</t>
    <phoneticPr fontId="3" type="noConversion"/>
  </si>
  <si>
    <t>담당자</t>
    <phoneticPr fontId="3" type="noConversion"/>
  </si>
  <si>
    <t>전화번호</t>
    <phoneticPr fontId="3" type="noConversion"/>
  </si>
  <si>
    <t>1.신용도</t>
    <phoneticPr fontId="3" type="noConversion"/>
  </si>
  <si>
    <t>2.기술역량</t>
    <phoneticPr fontId="3" type="noConversion"/>
  </si>
  <si>
    <t>3.유사용역</t>
    <phoneticPr fontId="3" type="noConversion"/>
  </si>
  <si>
    <t>4.전문가
역량</t>
    <phoneticPr fontId="3" type="noConversion"/>
  </si>
  <si>
    <t>5.가감점</t>
    <phoneticPr fontId="3" type="noConversion"/>
  </si>
  <si>
    <r>
      <t xml:space="preserve">소방
</t>
    </r>
    <r>
      <rPr>
        <sz val="10"/>
        <rFont val="맑은 고딕"/>
        <family val="3"/>
        <charset val="129"/>
        <scheme val="major"/>
      </rPr>
      <t>(80점이상)</t>
    </r>
    <phoneticPr fontId="3" type="noConversion"/>
  </si>
  <si>
    <t>LH
평가</t>
    <phoneticPr fontId="3" type="noConversion"/>
  </si>
  <si>
    <t>배점</t>
    <phoneticPr fontId="3" type="noConversion"/>
  </si>
  <si>
    <t>주관사 사업자번호☞</t>
    <phoneticPr fontId="2" type="noConversion"/>
  </si>
  <si>
    <t>000-00-000000</t>
    <phoneticPr fontId="2" type="noConversion"/>
  </si>
  <si>
    <t>주관사 대표자명☞</t>
    <phoneticPr fontId="2" type="noConversion"/>
  </si>
  <si>
    <t>홍길동</t>
    <phoneticPr fontId="2" type="noConversion"/>
  </si>
  <si>
    <t>이시트는 작성 및 삭제를 금지합니다 있는 그대로 두시고 마감시 제출하시면 됩니다</t>
    <phoneticPr fontId="2" type="noConversion"/>
  </si>
  <si>
    <t>※ 자주틀리시는 부분 : PQ지침 Ⅱ시공단계의 건설사업관리용역 PQ평가 세부기준 1.참여기술인 다.해당분야 경력 (1)항 사항에서
아파트 건설공사 건설사업관리용역 참여시 아파트 건설공사만 인정됩니다.
EX. 아파트 건설공사 건설사업관리용역 참여하는데 교육연구훈련 및 기타건축물 등으로 상기 부분 요건을 만족할 순 없습니다.</t>
    <phoneticPr fontId="2" type="noConversion"/>
  </si>
  <si>
    <t>9. 정량평가 제본 시 순서는 자기평가표 순서에 따라 해당 증빙자료를 제본 하면 되고, 증빙자료가 이미 증빙한 앞부분 증빙자료와 중복될경우 중복된 증빙자료부터는 필요한 부분만 발췌하여 첨부하시면 됩니다.</t>
    <phoneticPr fontId="2" type="noConversion"/>
  </si>
  <si>
    <t>※ LH제시등급이 '기술사'일 경우 LH제시등급은 '특급'으로 기재하고 참여등급은 '기술사'로 노란박스 적격여부는 임의로 '적격'기재 가능</t>
    <phoneticPr fontId="2" type="noConversion"/>
  </si>
  <si>
    <t>주관사풀네임</t>
    <phoneticPr fontId="3" type="noConversion"/>
  </si>
  <si>
    <t>☜각 기술자 경력증명서 맨뒷장 직무/전문분야 인정일수 현황 참고</t>
    <phoneticPr fontId="2" type="noConversion"/>
  </si>
  <si>
    <t>★2. 만약 평가지침과 본 평가표 양식의 차이가 발생할 시에는 평가지침의 내용을 따릅니다.</t>
    <phoneticPr fontId="3" type="noConversion"/>
  </si>
  <si>
    <t>LH에서 평가한 건설사업관리용역 한정
용역평가일 기준으로 해당 입찰공고일로부터 최근 3년간
ex. 공고일(2021.02.01)의 3년 범위=2018.02.01부터 2021.01.31까지 (입찰공고일 미포함)</t>
    <phoneticPr fontId="2" type="noConversion"/>
  </si>
  <si>
    <t>2022. 00.   .</t>
    <phoneticPr fontId="3" type="noConversion"/>
  </si>
  <si>
    <t>평가자료 USB 1개</t>
    <phoneticPr fontId="2" type="noConversion"/>
  </si>
  <si>
    <t>건설사업관리용역 종합심사낙찰제 세부심사기준(5차 개정, 2022.02.09 시행)</t>
    <phoneticPr fontId="2" type="noConversion"/>
  </si>
  <si>
    <r>
      <t xml:space="preserve">(종심제)00공사 감독권한대행 등 건설사업관리용역 </t>
    </r>
    <r>
      <rPr>
        <b/>
        <u/>
        <sz val="14"/>
        <color theme="1"/>
        <rFont val="굴림"/>
        <family val="3"/>
        <charset val="129"/>
      </rPr>
      <t xml:space="preserve">종합기술제안서 </t>
    </r>
    <r>
      <rPr>
        <b/>
        <sz val="14"/>
        <color theme="1"/>
        <rFont val="굴림"/>
        <family val="3"/>
        <charset val="129"/>
      </rPr>
      <t>작성 요령</t>
    </r>
    <phoneticPr fontId="3" type="noConversion"/>
  </si>
  <si>
    <r>
      <t xml:space="preserve">색 표시부분은 수식이 연결되어 있으므로 </t>
    </r>
    <r>
      <rPr>
        <b/>
        <sz val="14"/>
        <color indexed="10"/>
        <rFont val="굴림"/>
        <family val="3"/>
        <charset val="129"/>
      </rPr>
      <t>자료 입력 금지 및 양식 절대변경 금지</t>
    </r>
    <phoneticPr fontId="3" type="noConversion"/>
  </si>
  <si>
    <t>5. 추가로 증빙자료의 총괄 설명이 필요할 시에는 임의양식으로 작성제출 하시기 바랍니다.</t>
    <phoneticPr fontId="3" type="noConversion"/>
  </si>
  <si>
    <r>
      <t xml:space="preserve">6. 엑셀서식오류 등 작성양식과 관련된 문의 사항은 본사 기술심사처 </t>
    </r>
    <r>
      <rPr>
        <b/>
        <sz val="14"/>
        <rFont val="굴림"/>
        <family val="3"/>
        <charset val="129"/>
      </rPr>
      <t>(055-922-5768,5769)</t>
    </r>
    <r>
      <rPr>
        <sz val="14"/>
        <rFont val="굴림"/>
        <family val="3"/>
        <charset val="129"/>
      </rPr>
      <t>로 문의 바랍니다.</t>
    </r>
    <phoneticPr fontId="3" type="noConversion"/>
  </si>
  <si>
    <t>↑동일인 작성가능</t>
    <phoneticPr fontId="2" type="noConversion"/>
  </si>
  <si>
    <t>용역명(정식명칭) 작성</t>
    <phoneticPr fontId="3" type="noConversion"/>
  </si>
  <si>
    <t>㈜XX엔지니어링</t>
    <phoneticPr fontId="2" type="noConversion"/>
  </si>
  <si>
    <t>㈜OO엔지니어링</t>
    <phoneticPr fontId="2" type="noConversion"/>
  </si>
  <si>
    <t>전기,통신</t>
    <phoneticPr fontId="2" type="noConversion"/>
  </si>
  <si>
    <t>소방</t>
    <phoneticPr fontId="2" type="noConversion"/>
  </si>
  <si>
    <r>
      <t>(4)품질우수</t>
    </r>
    <r>
      <rPr>
        <b/>
        <sz val="10"/>
        <color rgb="FF0000FF"/>
        <rFont val="맑은 고딕"/>
        <family val="3"/>
        <charset val="129"/>
      </rPr>
      <t>·미흡통지서</t>
    </r>
    <phoneticPr fontId="2" type="noConversion"/>
  </si>
  <si>
    <t>BB+</t>
    <phoneticPr fontId="3" type="noConversion"/>
  </si>
  <si>
    <t>단순합산
F9,10은 정지기간(단위 월) 작성
F11은 부과된 벌점(단위 점) 작성
F12는 입찰불참한 횟수(단위 회) 작성
F13은 품질미흡통지서 발급횟수 작성
       (단, 품질우수통지서로 상쇄가능)</t>
    <phoneticPr fontId="2" type="noConversion"/>
  </si>
  <si>
    <t>1)공동이행사(주관사)</t>
    <phoneticPr fontId="2" type="noConversion"/>
  </si>
  <si>
    <t>★자주 틀리시는 부분(더블체크 요망)
1. LH에서 평가한 건설사업관리용역에 한하여 인정
2. 동일공종 및 동일업종 용역평가결과 둘다 없는 경우에만 3.7점 부과
3. 동일공종이 없는 경우에만 동일업종으로 범위 확산 가능 EX. 아파트용역 참여하고자 하고 아파트 1개, 학교 1개 용역평가결과 있으면 아파트 1개만 용역평가결과 적용가능!!!!
4. 금액증빙은 한국건설기술관리협회 용역실적금액을 적용해야!!</t>
    <phoneticPr fontId="2" type="noConversion"/>
  </si>
  <si>
    <t>안전</t>
    <phoneticPr fontId="2" type="noConversion"/>
  </si>
  <si>
    <t>소방1</t>
    <phoneticPr fontId="2" type="noConversion"/>
  </si>
  <si>
    <t>소방2</t>
    <phoneticPr fontId="2" type="noConversion"/>
  </si>
  <si>
    <t>초급</t>
    <phoneticPr fontId="3" type="noConversion"/>
  </si>
  <si>
    <t>LH제시등급이
기술사일경우만 표시</t>
    <phoneticPr fontId="3" type="noConversion"/>
  </si>
  <si>
    <t>아파트</t>
    <phoneticPr fontId="2" type="noConversion"/>
  </si>
  <si>
    <t>건설사업관리</t>
    <phoneticPr fontId="2" type="noConversion"/>
  </si>
  <si>
    <t>합계</t>
    <phoneticPr fontId="2" type="noConversion"/>
  </si>
  <si>
    <t>초급</t>
    <phoneticPr fontId="2" type="noConversion"/>
  </si>
  <si>
    <t>특급</t>
    <phoneticPr fontId="2" type="noConversion"/>
  </si>
  <si>
    <t>아파트
건설공사
상주건설
사업관리
및
현장기술
경력</t>
    <phoneticPr fontId="3" type="noConversion"/>
  </si>
  <si>
    <t>그외
건설공사
상주건설
사업관리
및
현장기술
경력</t>
    <phoneticPr fontId="3" type="noConversion"/>
  </si>
  <si>
    <t>4-2 참여기술자 평가_경력(안전)</t>
    <phoneticPr fontId="3" type="noConversion"/>
  </si>
  <si>
    <t>안전관리</t>
    <phoneticPr fontId="2" type="noConversion"/>
  </si>
  <si>
    <t>건진법/
건진법 외/
시공경력</t>
    <phoneticPr fontId="3" type="noConversion"/>
  </si>
  <si>
    <t>공사감독</t>
    <phoneticPr fontId="2" type="noConversion"/>
  </si>
  <si>
    <t>현장대리인</t>
    <phoneticPr fontId="2" type="noConversion"/>
  </si>
  <si>
    <t>시공</t>
    <phoneticPr fontId="2" type="noConversion"/>
  </si>
  <si>
    <t>아파트</t>
    <phoneticPr fontId="2" type="noConversion"/>
  </si>
  <si>
    <t>공사감독</t>
    <phoneticPr fontId="2" type="noConversion"/>
  </si>
  <si>
    <t>건설사업관리</t>
    <phoneticPr fontId="2" type="noConversion"/>
  </si>
  <si>
    <t>아파트</t>
    <phoneticPr fontId="2" type="noConversion"/>
  </si>
  <si>
    <t>건진법/
건진법외/
시공경력</t>
    <phoneticPr fontId="3" type="noConversion"/>
  </si>
  <si>
    <t>시공</t>
    <phoneticPr fontId="2" type="noConversion"/>
  </si>
  <si>
    <t>상주감리</t>
    <phoneticPr fontId="2" type="noConversion"/>
  </si>
  <si>
    <t>도로공사</t>
    <phoneticPr fontId="2" type="noConversion"/>
  </si>
  <si>
    <t>건설사업관리</t>
    <phoneticPr fontId="2" type="noConversion"/>
  </si>
  <si>
    <t>주거시설</t>
    <phoneticPr fontId="2" type="noConversion"/>
  </si>
  <si>
    <t>주거시설
상주건설
사업관리
(감리)
/
주거시설
시공경력</t>
    <phoneticPr fontId="3" type="noConversion"/>
  </si>
  <si>
    <t>건진법경력/
건진법외 경력/
시공경력</t>
    <phoneticPr fontId="3" type="noConversion"/>
  </si>
  <si>
    <t>300억</t>
    <phoneticPr fontId="2" type="noConversion"/>
  </si>
  <si>
    <t>100억</t>
    <phoneticPr fontId="2" type="noConversion"/>
  </si>
  <si>
    <t>100억 미만</t>
    <phoneticPr fontId="2" type="noConversion"/>
  </si>
  <si>
    <t>안전</t>
    <phoneticPr fontId="2" type="noConversion"/>
  </si>
  <si>
    <t>해당분야경력
(건진법
+건진법 이외
경력)</t>
    <phoneticPr fontId="3" type="noConversion"/>
  </si>
  <si>
    <t>교육기간</t>
    <phoneticPr fontId="2" type="noConversion"/>
  </si>
  <si>
    <t>1% 이상 : +1.2점
2% 이상 : +1.4점
3% 이상 : +1.6점
4% 이상 : +1.8점
5% 이상 : +2.0점</t>
    <phoneticPr fontId="3" type="noConversion"/>
  </si>
  <si>
    <t>건설사업관리용역 입찰참여신청서</t>
    <phoneticPr fontId="3" type="noConversion"/>
  </si>
  <si>
    <t xml:space="preserve"> 참  조 : 건설안전처장</t>
    <phoneticPr fontId="3" type="noConversion"/>
  </si>
  <si>
    <t xml:space="preserve"> 제  목 : 건설사업관리용역 종합기술제안서 제출</t>
    <phoneticPr fontId="3" type="noConversion"/>
  </si>
  <si>
    <t>인감증명서 1부.</t>
  </si>
  <si>
    <t>공동수급협정서 1부. (해당자에 한함)</t>
  </si>
  <si>
    <t>자기평가서 및 종합기술제안서(정량) 평가서 1부. (증빙서류 포함)</t>
  </si>
  <si>
    <t>(공동수급체인 경우 구성원 모두 제출)</t>
    <phoneticPr fontId="2" type="noConversion"/>
  </si>
  <si>
    <t xml:space="preserve">          </t>
    <phoneticPr fontId="3" type="noConversion"/>
  </si>
  <si>
    <t>종합기술제안서(핵심보고서,사업수행계획서,자기소개서) 15부</t>
    <phoneticPr fontId="2" type="noConversion"/>
  </si>
  <si>
    <r>
      <t xml:space="preserve">지분율에 의한 합산
★용역평가 점수는 </t>
    </r>
    <r>
      <rPr>
        <b/>
        <sz val="8"/>
        <color rgb="FF0000FF"/>
        <rFont val="맑은 고딕"/>
        <family val="3"/>
        <charset val="129"/>
        <scheme val="minor"/>
      </rPr>
      <t>국토안전관리원</t>
    </r>
    <r>
      <rPr>
        <b/>
        <sz val="8"/>
        <color theme="1"/>
        <rFont val="맑은 고딕"/>
        <family val="3"/>
        <charset val="129"/>
        <scheme val="minor"/>
      </rPr>
      <t>이 관리하는 자료 활용
★실적금액은 한국건설기술관리협회의 용역실적금액을 적용한다.</t>
    </r>
    <phoneticPr fontId="2" type="noConversion"/>
  </si>
  <si>
    <t>건진법에 의한
시공단계의
건설사업관리실적</t>
    <phoneticPr fontId="3" type="noConversion"/>
  </si>
  <si>
    <t>건진법 외
건축법상 감리
주택법상 감리</t>
    <phoneticPr fontId="3" type="noConversion"/>
  </si>
  <si>
    <t>고급이상</t>
  </si>
  <si>
    <t>고급</t>
    <phoneticPr fontId="3" type="noConversion"/>
  </si>
  <si>
    <t>기술지원
기술인
(비상주)</t>
    <phoneticPr fontId="3" type="noConversion"/>
  </si>
  <si>
    <t>책임기술인</t>
    <phoneticPr fontId="3" type="noConversion"/>
  </si>
  <si>
    <t>분야별
기술인</t>
    <phoneticPr fontId="3" type="noConversion"/>
  </si>
  <si>
    <r>
      <t>- 모든 참여기술인에 대한 평가 진행
(</t>
    </r>
    <r>
      <rPr>
        <b/>
        <sz val="8.1"/>
        <color theme="1"/>
        <rFont val="굴림"/>
        <family val="3"/>
        <charset val="129"/>
      </rPr>
      <t>당해현장 수를 제외한 숫자값</t>
    </r>
    <r>
      <rPr>
        <sz val="8.1"/>
        <color theme="1"/>
        <rFont val="굴림"/>
        <family val="3"/>
        <charset val="129"/>
      </rPr>
      <t xml:space="preserve"> 입력)</t>
    </r>
    <phoneticPr fontId="3" type="noConversion"/>
  </si>
  <si>
    <t>기술지원기술인</t>
    <phoneticPr fontId="3" type="noConversion"/>
  </si>
  <si>
    <t>(가점)건설기술인 신규고용율</t>
    <phoneticPr fontId="3" type="noConversion"/>
  </si>
  <si>
    <t>(청년기술인인 경우, 청년 명기)</t>
    <phoneticPr fontId="3" type="noConversion"/>
  </si>
  <si>
    <r>
      <t xml:space="preserve">★ 참고 : </t>
    </r>
    <r>
      <rPr>
        <b/>
        <sz val="11"/>
        <color rgb="FF0000FF"/>
        <rFont val="돋움"/>
        <family val="3"/>
        <charset val="129"/>
      </rPr>
      <t>소방기술자도 모두 작성!! 오타주의!!(특히 성명/생년월/소속사)</t>
    </r>
    <r>
      <rPr>
        <sz val="11"/>
        <color rgb="FFFF0000"/>
        <rFont val="돋움"/>
        <family val="3"/>
        <charset val="129"/>
      </rPr>
      <t xml:space="preserve">
             업무중첩현장이 다수인 경우 셀삽입하여 기재
             </t>
    </r>
    <r>
      <rPr>
        <b/>
        <sz val="11"/>
        <color rgb="FF0000FF"/>
        <rFont val="돋움"/>
        <family val="3"/>
        <charset val="129"/>
      </rPr>
      <t>필요없는 셀 및 평가제외 기술인 행은  행삭제하여 정리 후 제출</t>
    </r>
    <r>
      <rPr>
        <sz val="11"/>
        <color rgb="FFFF0000"/>
        <rFont val="돋움"/>
        <family val="3"/>
        <charset val="129"/>
      </rPr>
      <t xml:space="preserve">
             청년기술인가 있는 경우 표시</t>
    </r>
    <phoneticPr fontId="3" type="noConversion"/>
  </si>
  <si>
    <t>4-1 참여기술인 평가_등급(적격/부적격)</t>
    <phoneticPr fontId="3" type="noConversion"/>
  </si>
  <si>
    <t>책임건설사업관리기술인</t>
    <phoneticPr fontId="3" type="noConversion"/>
  </si>
  <si>
    <t xml:space="preserve">   (2) 상주기술인</t>
    <phoneticPr fontId="3" type="noConversion"/>
  </si>
  <si>
    <t xml:space="preserve">   (3) 기술지원기술인</t>
    <phoneticPr fontId="3" type="noConversion"/>
  </si>
  <si>
    <t>분야별기술인 직무분야경력</t>
    <phoneticPr fontId="3" type="noConversion"/>
  </si>
  <si>
    <t>분야별기술인 해당분야경력</t>
    <phoneticPr fontId="3" type="noConversion"/>
  </si>
  <si>
    <r>
      <t xml:space="preserve">※ LH제시등급-&gt;참여등급 차례로 입력 후 적격여부 확인
</t>
    </r>
    <r>
      <rPr>
        <b/>
        <sz val="10"/>
        <color rgb="FF0000FF"/>
        <rFont val="신명조"/>
        <family val="3"/>
        <charset val="129"/>
      </rPr>
      <t>※ 소방기술자 배치시, 정보입력바람</t>
    </r>
    <r>
      <rPr>
        <b/>
        <sz val="10"/>
        <color rgb="FFFF0000"/>
        <rFont val="신명조"/>
        <family val="3"/>
        <charset val="129"/>
      </rPr>
      <t xml:space="preserve">
※ 청년기술인 배치시, 구분란에 명기(표기예시:보조2(청년))
※ 안전관리자 배치시, 과업내용서에 제시한 기술자 중 배치
   (그외의 자로 배치시 실격처리 함, 
    </t>
    </r>
    <r>
      <rPr>
        <b/>
        <sz val="10"/>
        <color rgb="FF0000FF"/>
        <rFont val="신명조"/>
        <family val="3"/>
        <charset val="129"/>
      </rPr>
      <t>예로</t>
    </r>
    <r>
      <rPr>
        <b/>
        <sz val="10"/>
        <color rgb="FFFF0000"/>
        <rFont val="신명조"/>
        <family val="3"/>
        <charset val="129"/>
      </rPr>
      <t xml:space="preserve"> 건축,토목 배치가능인데, 건축1을 배치하면 안됨)
</t>
    </r>
    <r>
      <rPr>
        <b/>
        <sz val="10"/>
        <color rgb="FF0000FF"/>
        <rFont val="신명조"/>
        <family val="3"/>
        <charset val="129"/>
      </rPr>
      <t>※평가제외 기술자는 작성하지 않으셔도 됩니다(평가제외 경우 행삭제)</t>
    </r>
    <phoneticPr fontId="2" type="noConversion"/>
  </si>
  <si>
    <t xml:space="preserve">   (1) 책임건설사업관리기술인</t>
    <phoneticPr fontId="3" type="noConversion"/>
  </si>
  <si>
    <t>1) 책임기술인 경력</t>
    <phoneticPr fontId="3" type="noConversion"/>
  </si>
  <si>
    <t>★ 종합기술제안서 평가안내서 세부기준 1.참여기술인 다.해당분야경력 (1) 책임기술인의 경력에 해당하는 공사는 '엑셀 각 셀마다 붉은색'으로 별도표기</t>
    <phoneticPr fontId="3" type="noConversion"/>
  </si>
  <si>
    <t>☜각 기술인 경력증명서 맨뒷장 직무/전문분야 인정일수 현황 참고</t>
    <phoneticPr fontId="2" type="noConversion"/>
  </si>
  <si>
    <t>4-2 참여기술인 평가_경력</t>
    <phoneticPr fontId="3" type="noConversion"/>
  </si>
  <si>
    <t>1) 건축 분야별기술인1 경력</t>
    <phoneticPr fontId="3" type="noConversion"/>
  </si>
  <si>
    <t>4-2 참여기술인 평가_경력(건축)</t>
    <phoneticPr fontId="3" type="noConversion"/>
  </si>
  <si>
    <t>4-2 참여기술인 평가_경력(기계)</t>
    <phoneticPr fontId="3" type="noConversion"/>
  </si>
  <si>
    <t>1) 기계 분야별기술인1 경력</t>
    <phoneticPr fontId="3" type="noConversion"/>
  </si>
  <si>
    <t>사업자(대표자 포함)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</si>
</sst>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41" formatCode="_-* #,##0_-;\-* #,##0_-;_-* &quot;-&quot;_-;_-@_-"/>
    <numFmt numFmtId="43" formatCode="_-* #,##0.00_-;\-* #,##0.00_-;_-* &quot;-&quot;??_-;_-@_-"/>
    <numFmt numFmtId="176" formatCode="General&quot;억원&quot;"/>
    <numFmt numFmtId="177" formatCode="General&quot;점&quot;"/>
    <numFmt numFmtId="178" formatCode="General&quot;월&quot;"/>
    <numFmt numFmtId="179" formatCode="0.00_ "/>
    <numFmt numFmtId="180" formatCode="0.000_ "/>
    <numFmt numFmtId="181" formatCode="0.0000"/>
    <numFmt numFmtId="182" formatCode="0.0"/>
    <numFmt numFmtId="183" formatCode="#,##0.0000"/>
    <numFmt numFmtId="184" formatCode="&quot;(&quot;General&quot;)&quot;"/>
    <numFmt numFmtId="185" formatCode="General&quot;년&quot;"/>
    <numFmt numFmtId="186" formatCode="General&quot;개월&quot;"/>
    <numFmt numFmtId="187" formatCode="#,##0.00_);[Red]\(#,##0.00\)"/>
    <numFmt numFmtId="188" formatCode="General&quot;개 현장&quot;"/>
    <numFmt numFmtId="189" formatCode="0_);[Red]\(0\)"/>
    <numFmt numFmtId="190" formatCode="0.00_);[Red]\(0.00\)"/>
    <numFmt numFmtId="191" formatCode="0.0_);[Red]\(0.0\)"/>
    <numFmt numFmtId="192" formatCode="0.000_);[Red]\(0.000\)"/>
    <numFmt numFmtId="193" formatCode="_-* #,##0.0_-;\-* #,##0.0_-;_-* &quot;-&quot;_-;_-@_-"/>
    <numFmt numFmtId="194" formatCode="0.0%"/>
    <numFmt numFmtId="195" formatCode="_-* #,##0.0_-;\-* #,##0.0_-;_-* &quot;-&quot;?_-;_-@_-"/>
    <numFmt numFmtId="196" formatCode="_-* #,##0.00_-;\-* #,##0.00_-;_-* &quot;-&quot;_-;_-@_-"/>
    <numFmt numFmtId="197" formatCode="yyyy&quot;년&quot;\ m&quot;월말&quot;;@"/>
    <numFmt numFmtId="198" formatCode="0.0000%"/>
    <numFmt numFmtId="199" formatCode="0.00;[Red]0.00"/>
    <numFmt numFmtId="200" formatCode="0.0000&quot;점 감점&quot;"/>
    <numFmt numFmtId="201" formatCode="General&quot;회&quot;"/>
    <numFmt numFmtId="202" formatCode="0.0000_);[Red]\(0.0000\)"/>
    <numFmt numFmtId="203" formatCode="0##\-####\-####"/>
    <numFmt numFmtId="204" formatCode="0.000"/>
    <numFmt numFmtId="205" formatCode="0_ "/>
    <numFmt numFmtId="206" formatCode="_-* #,##0_-;\-* #,##0_-;_-* &quot;-&quot;??_-;_-@_-"/>
    <numFmt numFmtId="207" formatCode="General&quot;주&quot;"/>
    <numFmt numFmtId="208" formatCode="General&quot;시간&quot;"/>
  </numFmts>
  <fonts count="177">
    <font>
      <sz val="11"/>
      <color theme="1"/>
      <name val="맑은 고딕"/>
      <family val="2"/>
      <charset val="129"/>
      <scheme val="minor"/>
    </font>
    <font>
      <sz val="11"/>
      <name val="돋움"/>
      <family val="3"/>
      <charset val="129"/>
    </font>
    <font>
      <sz val="8"/>
      <name val="맑은 고딕"/>
      <family val="2"/>
      <charset val="129"/>
      <scheme val="minor"/>
    </font>
    <font>
      <sz val="8"/>
      <name val="돋움"/>
      <family val="3"/>
      <charset val="129"/>
    </font>
    <font>
      <sz val="11"/>
      <name val="굴림"/>
      <family val="3"/>
      <charset val="129"/>
    </font>
    <font>
      <sz val="11"/>
      <color indexed="10"/>
      <name val="굴림"/>
      <family val="3"/>
      <charset val="129"/>
    </font>
    <font>
      <sz val="12"/>
      <name val="굴림"/>
      <family val="3"/>
      <charset val="129"/>
    </font>
    <font>
      <b/>
      <sz val="12"/>
      <color indexed="10"/>
      <name val="굴림"/>
      <family val="3"/>
      <charset val="129"/>
    </font>
    <font>
      <b/>
      <sz val="12"/>
      <name val="굴림"/>
      <family val="3"/>
      <charset val="129"/>
    </font>
    <font>
      <b/>
      <sz val="12"/>
      <name val="돋움"/>
      <family val="3"/>
      <charset val="129"/>
    </font>
    <font>
      <sz val="12"/>
      <color rgb="FFFF0000"/>
      <name val="굴림"/>
      <family val="3"/>
      <charset val="129"/>
    </font>
    <font>
      <sz val="12"/>
      <color indexed="10"/>
      <name val="굴림"/>
      <family val="3"/>
      <charset val="129"/>
    </font>
    <font>
      <sz val="12"/>
      <color indexed="17"/>
      <name val="굴림"/>
      <family val="3"/>
      <charset val="129"/>
    </font>
    <font>
      <b/>
      <sz val="12"/>
      <color indexed="17"/>
      <name val="굴림"/>
      <family val="3"/>
      <charset val="129"/>
    </font>
    <font>
      <b/>
      <sz val="12"/>
      <color indexed="17"/>
      <name val="돋움"/>
      <family val="3"/>
      <charset val="129"/>
    </font>
    <font>
      <b/>
      <sz val="12"/>
      <color indexed="10"/>
      <name val="돋움"/>
      <family val="3"/>
      <charset val="129"/>
    </font>
    <font>
      <sz val="11"/>
      <color indexed="10"/>
      <name val="돋움"/>
      <family val="3"/>
      <charset val="129"/>
    </font>
    <font>
      <sz val="11"/>
      <color indexed="12"/>
      <name val="굴림"/>
      <family val="3"/>
      <charset val="129"/>
    </font>
    <font>
      <b/>
      <sz val="11"/>
      <color indexed="12"/>
      <name val="굴림"/>
      <family val="3"/>
      <charset val="129"/>
    </font>
    <font>
      <b/>
      <sz val="12"/>
      <color indexed="12"/>
      <name val="굴림"/>
      <family val="3"/>
      <charset val="129"/>
    </font>
    <font>
      <sz val="11"/>
      <name val="신명조"/>
      <family val="3"/>
      <charset val="129"/>
    </font>
    <font>
      <b/>
      <sz val="24"/>
      <name val="신명조"/>
      <family val="3"/>
      <charset val="129"/>
    </font>
    <font>
      <sz val="24"/>
      <name val="신명조"/>
      <family val="3"/>
      <charset val="129"/>
    </font>
    <font>
      <sz val="12"/>
      <name val="신명조"/>
      <family val="3"/>
      <charset val="129"/>
    </font>
    <font>
      <sz val="12"/>
      <name val="돋움"/>
      <family val="3"/>
      <charset val="129"/>
    </font>
    <font>
      <sz val="11"/>
      <color indexed="12"/>
      <name val="신명조"/>
      <family val="3"/>
      <charset val="129"/>
    </font>
    <font>
      <sz val="11"/>
      <color indexed="10"/>
      <name val="신명조"/>
      <family val="3"/>
      <charset val="129"/>
    </font>
    <font>
      <b/>
      <sz val="18"/>
      <name val="신명조"/>
      <family val="3"/>
      <charset val="129"/>
    </font>
    <font>
      <b/>
      <sz val="12"/>
      <color indexed="12"/>
      <name val="휴먼명조,한컴돋움"/>
      <family val="3"/>
      <charset val="129"/>
    </font>
    <font>
      <sz val="11"/>
      <color indexed="12"/>
      <name val="돋움"/>
      <family val="3"/>
      <charset val="129"/>
    </font>
    <font>
      <sz val="11"/>
      <color theme="1"/>
      <name val="신명조"/>
      <family val="3"/>
      <charset val="129"/>
    </font>
    <font>
      <b/>
      <sz val="11"/>
      <name val="신명조"/>
      <family val="3"/>
      <charset val="129"/>
    </font>
    <font>
      <sz val="11"/>
      <name val="바탕"/>
      <family val="1"/>
      <charset val="129"/>
    </font>
    <font>
      <b/>
      <sz val="16"/>
      <name val="돋움체"/>
      <family val="3"/>
      <charset val="129"/>
    </font>
    <font>
      <b/>
      <sz val="12"/>
      <name val="돋움체"/>
      <family val="3"/>
      <charset val="129"/>
    </font>
    <font>
      <b/>
      <sz val="14"/>
      <name val="돋움체"/>
      <family val="3"/>
      <charset val="129"/>
    </font>
    <font>
      <b/>
      <sz val="14"/>
      <name val="돋움"/>
      <family val="3"/>
      <charset val="129"/>
    </font>
    <font>
      <sz val="10"/>
      <name val="돋움체"/>
      <family val="3"/>
      <charset val="129"/>
    </font>
    <font>
      <sz val="11"/>
      <name val="돋움체"/>
      <family val="3"/>
      <charset val="129"/>
    </font>
    <font>
      <sz val="13"/>
      <name val="바탕"/>
      <family val="1"/>
      <charset val="129"/>
    </font>
    <font>
      <b/>
      <sz val="14"/>
      <color theme="1"/>
      <name val="돋움체"/>
      <family val="3"/>
      <charset val="129"/>
    </font>
    <font>
      <b/>
      <sz val="10"/>
      <name val="굴림"/>
      <family val="3"/>
      <charset val="129"/>
    </font>
    <font>
      <b/>
      <sz val="11"/>
      <color rgb="FF0000FF"/>
      <name val="굴림"/>
      <family val="3"/>
      <charset val="129"/>
    </font>
    <font>
      <b/>
      <sz val="11"/>
      <color theme="1"/>
      <name val="굴림"/>
      <family val="3"/>
      <charset val="129"/>
    </font>
    <font>
      <b/>
      <sz val="10"/>
      <color rgb="FF0000FF"/>
      <name val="굴림"/>
      <family val="3"/>
      <charset val="129"/>
    </font>
    <font>
      <b/>
      <sz val="10"/>
      <color rgb="FFFF0000"/>
      <name val="굴림"/>
      <family val="3"/>
      <charset val="129"/>
    </font>
    <font>
      <b/>
      <sz val="9"/>
      <color indexed="81"/>
      <name val="돋움"/>
      <family val="3"/>
      <charset val="129"/>
    </font>
    <font>
      <sz val="10"/>
      <color theme="1"/>
      <name val="굴림"/>
      <family val="3"/>
      <charset val="129"/>
    </font>
    <font>
      <sz val="10"/>
      <name val="굴림"/>
      <family val="3"/>
      <charset val="129"/>
    </font>
    <font>
      <sz val="10"/>
      <color rgb="FF0000FF"/>
      <name val="굴림"/>
      <family val="3"/>
      <charset val="129"/>
    </font>
    <font>
      <sz val="9"/>
      <color indexed="81"/>
      <name val="Tahoma"/>
      <family val="2"/>
    </font>
    <font>
      <b/>
      <sz val="20"/>
      <name val="신명조"/>
      <family val="3"/>
      <charset val="129"/>
    </font>
    <font>
      <b/>
      <sz val="14"/>
      <name val="신명조"/>
      <family val="3"/>
      <charset val="129"/>
    </font>
    <font>
      <b/>
      <sz val="11"/>
      <color indexed="8"/>
      <name val="신명조"/>
      <family val="3"/>
      <charset val="129"/>
    </font>
    <font>
      <b/>
      <sz val="11"/>
      <color rgb="FFFF0000"/>
      <name val="신명조"/>
      <family val="3"/>
      <charset val="129"/>
    </font>
    <font>
      <b/>
      <u/>
      <sz val="11"/>
      <color indexed="10"/>
      <name val="신명조"/>
      <family val="3"/>
      <charset val="129"/>
    </font>
    <font>
      <b/>
      <sz val="11"/>
      <color indexed="10"/>
      <name val="신명조"/>
      <family val="3"/>
      <charset val="129"/>
    </font>
    <font>
      <sz val="11"/>
      <color rgb="FFFF0000"/>
      <name val="신명조"/>
      <family val="3"/>
      <charset val="129"/>
    </font>
    <font>
      <sz val="11"/>
      <color indexed="10"/>
      <name val="MingLiU"/>
      <family val="3"/>
      <charset val="136"/>
    </font>
    <font>
      <b/>
      <u/>
      <sz val="11"/>
      <color rgb="FFFF0000"/>
      <name val="신명조"/>
      <family val="3"/>
      <charset val="129"/>
    </font>
    <font>
      <sz val="11"/>
      <color theme="1"/>
      <name val="맑은 고딕"/>
      <family val="2"/>
      <charset val="129"/>
      <scheme val="minor"/>
    </font>
    <font>
      <sz val="11"/>
      <name val="신명조"/>
      <family val="1"/>
      <charset val="129"/>
    </font>
    <font>
      <sz val="12"/>
      <name val="신명조"/>
      <family val="1"/>
      <charset val="129"/>
    </font>
    <font>
      <b/>
      <sz val="12"/>
      <name val="신명조"/>
      <family val="1"/>
      <charset val="129"/>
    </font>
    <font>
      <sz val="11"/>
      <color rgb="FF000000"/>
      <name val="신명조"/>
      <family val="1"/>
      <charset val="129"/>
    </font>
    <font>
      <b/>
      <sz val="10"/>
      <name val="돋움"/>
      <family val="3"/>
      <charset val="129"/>
    </font>
    <font>
      <b/>
      <sz val="10"/>
      <name val="신명조"/>
      <family val="1"/>
      <charset val="129"/>
    </font>
    <font>
      <b/>
      <sz val="11"/>
      <color rgb="FF000000"/>
      <name val="신명조"/>
      <family val="1"/>
      <charset val="129"/>
    </font>
    <font>
      <b/>
      <sz val="11"/>
      <name val="신명조"/>
      <family val="1"/>
      <charset val="129"/>
    </font>
    <font>
      <b/>
      <sz val="20"/>
      <name val="신명조"/>
      <family val="1"/>
      <charset val="129"/>
    </font>
    <font>
      <b/>
      <sz val="11"/>
      <name val="돋움"/>
      <family val="3"/>
      <charset val="129"/>
    </font>
    <font>
      <b/>
      <sz val="16"/>
      <color indexed="81"/>
      <name val="Tahoma"/>
      <family val="2"/>
    </font>
    <font>
      <b/>
      <sz val="16"/>
      <color indexed="81"/>
      <name val="돋움"/>
      <family val="3"/>
      <charset val="129"/>
    </font>
    <font>
      <sz val="16"/>
      <color indexed="81"/>
      <name val="돋움"/>
      <family val="3"/>
      <charset val="129"/>
    </font>
    <font>
      <sz val="16"/>
      <color indexed="81"/>
      <name val="Tahoma"/>
      <family val="2"/>
    </font>
    <font>
      <b/>
      <sz val="20"/>
      <color theme="0"/>
      <name val="신명조"/>
      <family val="1"/>
      <charset val="129"/>
    </font>
    <font>
      <b/>
      <sz val="20"/>
      <color theme="0"/>
      <name val="신명조"/>
      <family val="3"/>
      <charset val="129"/>
    </font>
    <font>
      <b/>
      <sz val="11"/>
      <color theme="0"/>
      <name val="신명조"/>
      <family val="3"/>
      <charset val="129"/>
    </font>
    <font>
      <b/>
      <sz val="12"/>
      <name val="신명조"/>
      <family val="3"/>
      <charset val="129"/>
    </font>
    <font>
      <sz val="11"/>
      <color rgb="FF000000"/>
      <name val="신명조"/>
      <family val="3"/>
      <charset val="129"/>
    </font>
    <font>
      <b/>
      <sz val="10"/>
      <name val="신명조"/>
      <family val="3"/>
      <charset val="129"/>
    </font>
    <font>
      <b/>
      <sz val="11"/>
      <color rgb="FF000000"/>
      <name val="신명조"/>
      <family val="3"/>
      <charset val="129"/>
    </font>
    <font>
      <sz val="11"/>
      <color theme="1"/>
      <name val="맑은 고딕"/>
      <family val="3"/>
      <charset val="129"/>
      <scheme val="minor"/>
    </font>
    <font>
      <sz val="11"/>
      <color theme="1"/>
      <name val="돋움"/>
      <family val="3"/>
      <charset val="129"/>
    </font>
    <font>
      <b/>
      <sz val="11"/>
      <color indexed="10"/>
      <name val="돋움"/>
      <family val="3"/>
      <charset val="129"/>
    </font>
    <font>
      <b/>
      <sz val="11"/>
      <color indexed="81"/>
      <name val="돋움"/>
      <family val="3"/>
      <charset val="129"/>
    </font>
    <font>
      <b/>
      <sz val="36"/>
      <color indexed="81"/>
      <name val="돋움"/>
      <family val="3"/>
      <charset val="129"/>
    </font>
    <font>
      <b/>
      <sz val="10"/>
      <color indexed="81"/>
      <name val="돋움"/>
      <family val="3"/>
      <charset val="129"/>
    </font>
    <font>
      <b/>
      <sz val="11"/>
      <color indexed="81"/>
      <name val="Tahoma"/>
      <family val="2"/>
    </font>
    <font>
      <b/>
      <sz val="11"/>
      <color indexed="12"/>
      <name val="신명조"/>
      <family val="3"/>
      <charset val="129"/>
    </font>
    <font>
      <b/>
      <sz val="12"/>
      <color rgb="FFFF0000"/>
      <name val="신명조"/>
      <family val="3"/>
      <charset val="129"/>
    </font>
    <font>
      <b/>
      <sz val="11"/>
      <color rgb="FFFF0000"/>
      <name val="돋움"/>
      <family val="3"/>
      <charset val="129"/>
    </font>
    <font>
      <b/>
      <sz val="10"/>
      <color indexed="10"/>
      <name val="신명조"/>
      <family val="3"/>
      <charset val="129"/>
    </font>
    <font>
      <b/>
      <sz val="9"/>
      <name val="신명조"/>
      <family val="3"/>
      <charset val="129"/>
    </font>
    <font>
      <b/>
      <sz val="12"/>
      <name val="휴먼명조,한컴돋움"/>
      <family val="3"/>
      <charset val="129"/>
    </font>
    <font>
      <b/>
      <sz val="12"/>
      <color indexed="10"/>
      <name val="휴먼명조,한컴돋움"/>
      <family val="3"/>
      <charset val="129"/>
    </font>
    <font>
      <b/>
      <sz val="14"/>
      <color indexed="12"/>
      <name val="신명조"/>
      <family val="3"/>
      <charset val="129"/>
    </font>
    <font>
      <b/>
      <sz val="9"/>
      <color indexed="81"/>
      <name val="Tahoma"/>
      <family val="2"/>
    </font>
    <font>
      <b/>
      <sz val="18"/>
      <color theme="1"/>
      <name val="돋움"/>
      <family val="3"/>
      <charset val="129"/>
    </font>
    <font>
      <b/>
      <sz val="11"/>
      <color theme="1"/>
      <name val="돋움"/>
      <family val="3"/>
      <charset val="129"/>
    </font>
    <font>
      <b/>
      <sz val="14"/>
      <color theme="1"/>
      <name val="돋움"/>
      <family val="3"/>
      <charset val="129"/>
    </font>
    <font>
      <b/>
      <sz val="12"/>
      <color theme="1"/>
      <name val="돋움"/>
      <family val="3"/>
      <charset val="129"/>
    </font>
    <font>
      <b/>
      <sz val="12"/>
      <color indexed="81"/>
      <name val="돋움"/>
      <family val="3"/>
      <charset val="129"/>
    </font>
    <font>
      <sz val="12"/>
      <color rgb="FF000000"/>
      <name val="한양신명조"/>
      <family val="3"/>
      <charset val="129"/>
    </font>
    <font>
      <b/>
      <sz val="12"/>
      <color rgb="FF000000"/>
      <name val="한양신명조"/>
      <family val="3"/>
      <charset val="129"/>
    </font>
    <font>
      <b/>
      <sz val="12"/>
      <color indexed="10"/>
      <name val="한양신명조"/>
      <family val="3"/>
      <charset val="129"/>
    </font>
    <font>
      <b/>
      <sz val="12"/>
      <color indexed="8"/>
      <name val="한양신명조"/>
      <family val="3"/>
      <charset val="129"/>
    </font>
    <font>
      <b/>
      <sz val="11"/>
      <color theme="1"/>
      <name val="신명조"/>
      <family val="3"/>
      <charset val="129"/>
    </font>
    <font>
      <b/>
      <sz val="8"/>
      <color theme="1"/>
      <name val="바탕"/>
      <family val="1"/>
      <charset val="129"/>
    </font>
    <font>
      <b/>
      <sz val="10"/>
      <color theme="1"/>
      <name val="돋움"/>
      <family val="3"/>
      <charset val="129"/>
    </font>
    <font>
      <b/>
      <sz val="10"/>
      <color theme="1"/>
      <name val="신명조"/>
      <family val="3"/>
      <charset val="129"/>
    </font>
    <font>
      <b/>
      <sz val="10"/>
      <color theme="1"/>
      <name val="바탕"/>
      <family val="1"/>
      <charset val="129"/>
    </font>
    <font>
      <b/>
      <sz val="9"/>
      <color theme="1"/>
      <name val="신명조"/>
      <family val="3"/>
      <charset val="129"/>
    </font>
    <font>
      <b/>
      <sz val="8"/>
      <color theme="1"/>
      <name val="돋움체"/>
      <family val="3"/>
      <charset val="129"/>
    </font>
    <font>
      <b/>
      <sz val="11"/>
      <color theme="1"/>
      <name val="돋움체"/>
      <family val="3"/>
      <charset val="129"/>
    </font>
    <font>
      <b/>
      <sz val="11"/>
      <color theme="1"/>
      <name val="바탕"/>
      <family val="1"/>
      <charset val="129"/>
    </font>
    <font>
      <b/>
      <sz val="16"/>
      <name val="신명조"/>
      <family val="3"/>
      <charset val="129"/>
    </font>
    <font>
      <b/>
      <sz val="10"/>
      <color rgb="FFFF0000"/>
      <name val="신명조"/>
      <family val="3"/>
      <charset val="129"/>
    </font>
    <font>
      <b/>
      <sz val="22"/>
      <color theme="1"/>
      <name val="맑은 고딕"/>
      <family val="3"/>
      <charset val="129"/>
      <scheme val="minor"/>
    </font>
    <font>
      <sz val="11"/>
      <color rgb="FFFF0000"/>
      <name val="돋움"/>
      <family val="3"/>
      <charset val="129"/>
    </font>
    <font>
      <b/>
      <sz val="24"/>
      <color rgb="FFFF0000"/>
      <name val="신명조"/>
      <family val="3"/>
      <charset val="129"/>
    </font>
    <font>
      <b/>
      <sz val="11"/>
      <color theme="1"/>
      <name val="맑은 고딕"/>
      <family val="3"/>
      <charset val="129"/>
      <scheme val="minor"/>
    </font>
    <font>
      <b/>
      <sz val="14"/>
      <color rgb="FF0000FF"/>
      <name val="굴림"/>
      <family val="3"/>
      <charset val="129"/>
    </font>
    <font>
      <b/>
      <sz val="10"/>
      <color rgb="FFFF0000"/>
      <name val="돋움체"/>
      <family val="3"/>
      <charset val="129"/>
    </font>
    <font>
      <b/>
      <sz val="14"/>
      <color rgb="FFFF0000"/>
      <name val="신명조"/>
      <family val="3"/>
      <charset val="129"/>
    </font>
    <font>
      <b/>
      <sz val="11"/>
      <color indexed="8"/>
      <name val="돋움"/>
      <family val="3"/>
      <charset val="129"/>
    </font>
    <font>
      <sz val="11"/>
      <color indexed="8"/>
      <name val="돋움"/>
      <family val="3"/>
      <charset val="129"/>
    </font>
    <font>
      <b/>
      <sz val="14"/>
      <color theme="1"/>
      <name val="굴림"/>
      <family val="3"/>
      <charset val="129"/>
    </font>
    <font>
      <b/>
      <sz val="14"/>
      <color rgb="FFFF0000"/>
      <name val="굴림"/>
      <family val="3"/>
      <charset val="129"/>
    </font>
    <font>
      <b/>
      <sz val="8.1"/>
      <color theme="1"/>
      <name val="굴림"/>
      <family val="3"/>
      <charset val="129"/>
    </font>
    <font>
      <sz val="8.1"/>
      <color theme="1"/>
      <name val="굴림"/>
      <family val="3"/>
      <charset val="129"/>
    </font>
    <font>
      <b/>
      <sz val="8"/>
      <color theme="1"/>
      <name val="맑은 고딕"/>
      <family val="3"/>
      <charset val="129"/>
      <scheme val="minor"/>
    </font>
    <font>
      <b/>
      <sz val="13"/>
      <color theme="1"/>
      <name val="신명조"/>
      <family val="3"/>
      <charset val="129"/>
    </font>
    <font>
      <b/>
      <sz val="12"/>
      <color theme="1"/>
      <name val="신명조"/>
      <family val="3"/>
      <charset val="129"/>
    </font>
    <font>
      <sz val="12"/>
      <color theme="1"/>
      <name val="신명조"/>
      <family val="3"/>
      <charset val="129"/>
    </font>
    <font>
      <b/>
      <sz val="10"/>
      <color rgb="FF0000FF"/>
      <name val="신명조"/>
      <family val="3"/>
      <charset val="129"/>
    </font>
    <font>
      <b/>
      <sz val="12"/>
      <color rgb="FF0000FF"/>
      <name val="신명조"/>
      <family val="3"/>
      <charset val="129"/>
    </font>
    <font>
      <b/>
      <sz val="11"/>
      <color rgb="FF0000FF"/>
      <name val="신명조"/>
      <family val="3"/>
      <charset val="129"/>
    </font>
    <font>
      <b/>
      <sz val="11"/>
      <color rgb="FF0000FF"/>
      <name val="바탕"/>
      <family val="1"/>
      <charset val="129"/>
    </font>
    <font>
      <u/>
      <sz val="11"/>
      <color theme="10"/>
      <name val="맑은 고딕"/>
      <family val="2"/>
      <charset val="129"/>
      <scheme val="minor"/>
    </font>
    <font>
      <b/>
      <sz val="10"/>
      <color theme="1"/>
      <name val="굴림"/>
      <family val="3"/>
      <charset val="129"/>
    </font>
    <font>
      <sz val="11"/>
      <color theme="1"/>
      <name val="굴림"/>
      <family val="3"/>
      <charset val="129"/>
    </font>
    <font>
      <sz val="10"/>
      <color theme="1"/>
      <name val="맑은 고딕"/>
      <family val="2"/>
      <charset val="129"/>
      <scheme val="minor"/>
    </font>
    <font>
      <sz val="10"/>
      <color rgb="FF0000FF"/>
      <name val="맑은 고딕"/>
      <family val="3"/>
      <charset val="129"/>
      <scheme val="minor"/>
    </font>
    <font>
      <b/>
      <sz val="10"/>
      <color rgb="FF0000FF"/>
      <name val="맑은 고딕"/>
      <family val="3"/>
      <charset val="129"/>
      <scheme val="minor"/>
    </font>
    <font>
      <b/>
      <sz val="8"/>
      <color rgb="FF0000FF"/>
      <name val="맑은 고딕"/>
      <family val="3"/>
      <charset val="129"/>
      <scheme val="minor"/>
    </font>
    <font>
      <b/>
      <sz val="11"/>
      <color rgb="FF0000FF"/>
      <name val="맑은 고딕"/>
      <family val="3"/>
      <charset val="129"/>
      <scheme val="minor"/>
    </font>
    <font>
      <b/>
      <sz val="11"/>
      <color rgb="FF0000FF"/>
      <name val="돋움"/>
      <family val="3"/>
      <charset val="129"/>
    </font>
    <font>
      <sz val="10"/>
      <name val="돋움"/>
      <family val="3"/>
      <charset val="129"/>
    </font>
    <font>
      <sz val="10"/>
      <name val="신명조"/>
      <family val="3"/>
      <charset val="129"/>
    </font>
    <font>
      <b/>
      <sz val="14"/>
      <color rgb="FF0000FF"/>
      <name val="돋움"/>
      <family val="3"/>
      <charset val="129"/>
    </font>
    <font>
      <b/>
      <sz val="12"/>
      <color rgb="FF0000FF"/>
      <name val="굴림"/>
      <family val="3"/>
      <charset val="129"/>
    </font>
    <font>
      <sz val="10"/>
      <color rgb="FF0000FF"/>
      <name val="맑은 고딕"/>
      <family val="2"/>
      <charset val="129"/>
      <scheme val="minor"/>
    </font>
    <font>
      <b/>
      <sz val="16"/>
      <color rgb="FF0000FF"/>
      <name val="맑은 고딕"/>
      <family val="3"/>
      <charset val="129"/>
      <scheme val="minor"/>
    </font>
    <font>
      <sz val="12"/>
      <color rgb="FF0000FF"/>
      <name val="신명조"/>
      <family val="3"/>
      <charset val="129"/>
    </font>
    <font>
      <sz val="11"/>
      <color rgb="FF0000FF"/>
      <name val="돋움"/>
      <family val="3"/>
      <charset val="129"/>
    </font>
    <font>
      <sz val="11"/>
      <color rgb="FF0000FF"/>
      <name val="신명조"/>
      <family val="3"/>
      <charset val="129"/>
    </font>
    <font>
      <b/>
      <sz val="10"/>
      <color indexed="8"/>
      <name val="굴림"/>
      <family val="3"/>
      <charset val="129"/>
    </font>
    <font>
      <sz val="8"/>
      <name val="맑은 고딕"/>
      <family val="3"/>
      <charset val="129"/>
    </font>
    <font>
      <b/>
      <sz val="18"/>
      <name val="굴림"/>
      <family val="3"/>
      <charset val="129"/>
    </font>
    <font>
      <b/>
      <sz val="10"/>
      <name val="맑은 고딕"/>
      <family val="3"/>
      <charset val="129"/>
      <scheme val="major"/>
    </font>
    <font>
      <b/>
      <sz val="11"/>
      <color rgb="FF000000"/>
      <name val="굴림"/>
      <family val="3"/>
      <charset val="129"/>
    </font>
    <font>
      <sz val="10"/>
      <name val="맑은 고딕"/>
      <family val="3"/>
      <charset val="129"/>
      <scheme val="major"/>
    </font>
    <font>
      <sz val="10"/>
      <color theme="1"/>
      <name val="맑은 고딕"/>
      <family val="3"/>
      <charset val="129"/>
      <scheme val="major"/>
    </font>
    <font>
      <sz val="11"/>
      <color theme="1"/>
      <name val="맑은 고딕"/>
      <family val="3"/>
      <charset val="129"/>
      <scheme val="major"/>
    </font>
    <font>
      <b/>
      <sz val="10"/>
      <name val="돋움체"/>
      <family val="3"/>
      <charset val="129"/>
    </font>
    <font>
      <b/>
      <sz val="12"/>
      <color rgb="FF0000FF"/>
      <name val="돋움체"/>
      <family val="3"/>
      <charset val="129"/>
    </font>
    <font>
      <b/>
      <sz val="20"/>
      <color rgb="FF0000FF"/>
      <name val="돋움"/>
      <family val="3"/>
      <charset val="129"/>
    </font>
    <font>
      <b/>
      <u/>
      <sz val="14"/>
      <color theme="1"/>
      <name val="굴림"/>
      <family val="3"/>
      <charset val="129"/>
    </font>
    <font>
      <b/>
      <sz val="14"/>
      <name val="굴림"/>
      <family val="3"/>
      <charset val="129"/>
    </font>
    <font>
      <sz val="14"/>
      <name val="굴림"/>
      <family val="3"/>
      <charset val="129"/>
    </font>
    <font>
      <b/>
      <sz val="14"/>
      <color indexed="10"/>
      <name val="굴림"/>
      <family val="3"/>
      <charset val="129"/>
    </font>
    <font>
      <sz val="14"/>
      <color rgb="FFFF0000"/>
      <name val="굴림"/>
      <family val="3"/>
      <charset val="129"/>
    </font>
    <font>
      <b/>
      <sz val="11"/>
      <color rgb="FFFF0000"/>
      <name val="바탕"/>
      <family val="1"/>
      <charset val="129"/>
    </font>
    <font>
      <b/>
      <sz val="10"/>
      <color rgb="FF0000FF"/>
      <name val="맑은 고딕"/>
      <family val="3"/>
      <charset val="129"/>
    </font>
    <font>
      <b/>
      <sz val="10"/>
      <name val="맑은 고딕"/>
      <family val="3"/>
      <charset val="129"/>
      <scheme val="minor"/>
    </font>
    <font>
      <b/>
      <sz val="10"/>
      <color theme="1"/>
      <name val="맑은 고딕"/>
      <family val="3"/>
      <charset val="129"/>
      <scheme val="minor"/>
    </font>
  </fonts>
  <fills count="1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indexed="44"/>
        <bgColor indexed="64"/>
      </patternFill>
    </fill>
    <fill>
      <patternFill patternType="solid">
        <fgColor rgb="FFC00000"/>
        <bgColor indexed="64"/>
      </patternFill>
    </fill>
    <fill>
      <patternFill patternType="solid">
        <fgColor indexed="47"/>
        <bgColor indexed="64"/>
      </patternFill>
    </fill>
    <fill>
      <patternFill patternType="solid">
        <fgColor rgb="FF99CCFF"/>
        <bgColor indexed="64"/>
      </patternFill>
    </fill>
    <fill>
      <patternFill patternType="solid">
        <fgColor rgb="FFFFCC99"/>
        <bgColor indexed="64"/>
      </patternFill>
    </fill>
    <fill>
      <patternFill patternType="solid">
        <fgColor theme="4" tint="0.59999389629810485"/>
        <bgColor indexed="64"/>
      </patternFill>
    </fill>
    <fill>
      <patternFill patternType="solid">
        <fgColor rgb="FFCCFFFF"/>
        <bgColor indexed="64"/>
      </patternFill>
    </fill>
    <fill>
      <patternFill patternType="solid">
        <fgColor rgb="FFFFC000"/>
        <bgColor indexed="64"/>
      </patternFill>
    </fill>
    <fill>
      <patternFill patternType="solid">
        <fgColor rgb="FFFF0000"/>
        <bgColor indexed="64"/>
      </patternFill>
    </fill>
    <fill>
      <patternFill patternType="solid">
        <fgColor theme="0"/>
        <bgColor indexed="64"/>
      </patternFill>
    </fill>
    <fill>
      <patternFill patternType="solid">
        <fgColor theme="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0.14999847407452621"/>
        <bgColor indexed="64"/>
      </patternFill>
    </fill>
  </fills>
  <borders count="8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thin">
        <color indexed="8"/>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8"/>
      </left>
      <right/>
      <top/>
      <bottom/>
      <diagonal/>
    </border>
    <border>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bottom style="hair">
        <color indexed="64"/>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8"/>
      </top>
      <bottom/>
      <diagonal/>
    </border>
    <border>
      <left/>
      <right style="thin">
        <color indexed="64"/>
      </right>
      <top style="thin">
        <color indexed="8"/>
      </top>
      <bottom/>
      <diagonal/>
    </border>
    <border>
      <left style="thin">
        <color indexed="64"/>
      </left>
      <right style="thin">
        <color indexed="8"/>
      </right>
      <top style="thin">
        <color indexed="8"/>
      </top>
      <bottom/>
      <diagonal/>
    </border>
    <border>
      <left style="medium">
        <color indexed="64"/>
      </left>
      <right/>
      <top style="thin">
        <color indexed="8"/>
      </top>
      <bottom style="medium">
        <color indexed="64"/>
      </bottom>
      <diagonal/>
    </border>
    <border>
      <left/>
      <right/>
      <top/>
      <bottom style="medium">
        <color indexed="64"/>
      </bottom>
      <diagonal/>
    </border>
    <border>
      <left/>
      <right style="thin">
        <color indexed="8"/>
      </right>
      <top/>
      <bottom style="medium">
        <color indexed="64"/>
      </bottom>
      <diagonal/>
    </border>
    <border>
      <left style="thin">
        <color indexed="8"/>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top/>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thin">
        <color indexed="8"/>
      </bottom>
      <diagonal/>
    </border>
    <border>
      <left style="thin">
        <color indexed="64"/>
      </left>
      <right/>
      <top style="thin">
        <color indexed="8"/>
      </top>
      <bottom style="thin">
        <color indexed="64"/>
      </bottom>
      <diagonal/>
    </border>
    <border>
      <left style="thin">
        <color indexed="8"/>
      </left>
      <right/>
      <top style="thin">
        <color indexed="8"/>
      </top>
      <bottom style="medium">
        <color indexed="64"/>
      </bottom>
      <diagonal/>
    </border>
    <border>
      <left style="thin">
        <color indexed="8"/>
      </left>
      <right/>
      <top/>
      <bottom style="thin">
        <color indexed="8"/>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s>
  <cellStyleXfs count="11">
    <xf numFmtId="0" fontId="0" fillId="0" borderId="0">
      <alignment vertical="center"/>
    </xf>
    <xf numFmtId="0" fontId="1" fillId="0" borderId="0"/>
    <xf numFmtId="9" fontId="1" fillId="0" borderId="0" applyFont="0" applyFill="0" applyBorder="0" applyAlignment="0" applyProtection="0"/>
    <xf numFmtId="0" fontId="1" fillId="0" borderId="0">
      <alignment vertical="center"/>
    </xf>
    <xf numFmtId="41" fontId="1" fillId="0" borderId="0" applyFont="0" applyFill="0" applyBorder="0" applyAlignment="0" applyProtection="0"/>
    <xf numFmtId="0" fontId="1" fillId="0" borderId="0"/>
    <xf numFmtId="41" fontId="60" fillId="0" borderId="0" applyFont="0" applyFill="0" applyBorder="0" applyAlignment="0" applyProtection="0">
      <alignment vertical="center"/>
    </xf>
    <xf numFmtId="0" fontId="82" fillId="0" borderId="0">
      <alignment vertical="center"/>
    </xf>
    <xf numFmtId="0" fontId="1" fillId="0" borderId="0">
      <alignment vertical="center"/>
    </xf>
    <xf numFmtId="9" fontId="60" fillId="0" borderId="0" applyFont="0" applyFill="0" applyBorder="0" applyAlignment="0" applyProtection="0">
      <alignment vertical="center"/>
    </xf>
    <xf numFmtId="0" fontId="139" fillId="0" borderId="0" applyNumberFormat="0" applyFill="0" applyBorder="0" applyAlignment="0" applyProtection="0">
      <alignment vertical="center"/>
    </xf>
  </cellStyleXfs>
  <cellXfs count="1061">
    <xf numFmtId="0" fontId="0" fillId="0" borderId="0" xfId="0">
      <alignment vertical="center"/>
    </xf>
    <xf numFmtId="0" fontId="4" fillId="0" borderId="0" xfId="1" applyFont="1" applyAlignment="1">
      <alignment vertical="center"/>
    </xf>
    <xf numFmtId="49" fontId="4" fillId="0" borderId="0" xfId="1" applyNumberFormat="1" applyFont="1" applyAlignment="1">
      <alignment vertical="center"/>
    </xf>
    <xf numFmtId="49" fontId="6" fillId="0" borderId="0" xfId="1" applyNumberFormat="1" applyFont="1" applyAlignment="1">
      <alignment vertical="center"/>
    </xf>
    <xf numFmtId="49" fontId="6" fillId="0" borderId="0" xfId="1" applyNumberFormat="1" applyFont="1" applyFill="1" applyAlignment="1">
      <alignment vertical="center"/>
    </xf>
    <xf numFmtId="0" fontId="6" fillId="0" borderId="0" xfId="1" applyFont="1" applyAlignment="1">
      <alignment vertical="center"/>
    </xf>
    <xf numFmtId="0" fontId="8" fillId="0" borderId="0" xfId="1" applyFont="1" applyAlignment="1">
      <alignment vertical="center"/>
    </xf>
    <xf numFmtId="0" fontId="9" fillId="0" borderId="0" xfId="1" applyFont="1" applyAlignment="1">
      <alignment vertical="center"/>
    </xf>
    <xf numFmtId="0" fontId="14" fillId="0" borderId="0" xfId="1" applyFont="1" applyAlignment="1">
      <alignment vertical="center"/>
    </xf>
    <xf numFmtId="49" fontId="11" fillId="0" borderId="0" xfId="1" applyNumberFormat="1" applyFont="1" applyAlignment="1">
      <alignment vertical="center"/>
    </xf>
    <xf numFmtId="0" fontId="7" fillId="0" borderId="0" xfId="1" applyFont="1" applyAlignment="1">
      <alignment vertical="center"/>
    </xf>
    <xf numFmtId="0" fontId="11" fillId="0" borderId="0" xfId="1" applyFont="1" applyAlignment="1">
      <alignment vertical="center"/>
    </xf>
    <xf numFmtId="0" fontId="15" fillId="0" borderId="0" xfId="1" applyFont="1" applyAlignment="1">
      <alignment vertical="center"/>
    </xf>
    <xf numFmtId="49" fontId="5" fillId="0" borderId="0" xfId="1" applyNumberFormat="1" applyFont="1" applyAlignment="1">
      <alignment vertical="center"/>
    </xf>
    <xf numFmtId="0" fontId="16" fillId="0" borderId="0" xfId="1" applyFont="1" applyAlignment="1">
      <alignment vertical="center"/>
    </xf>
    <xf numFmtId="49" fontId="17" fillId="0" borderId="0" xfId="1" applyNumberFormat="1" applyFont="1" applyAlignment="1">
      <alignment vertical="center"/>
    </xf>
    <xf numFmtId="49" fontId="18" fillId="0" borderId="0" xfId="1" applyNumberFormat="1" applyFont="1" applyAlignment="1">
      <alignment vertical="center"/>
    </xf>
    <xf numFmtId="0" fontId="18" fillId="0" borderId="0" xfId="1" applyFont="1" applyAlignment="1">
      <alignment vertical="center"/>
    </xf>
    <xf numFmtId="49" fontId="19" fillId="0" borderId="0" xfId="1" applyNumberFormat="1" applyFont="1" applyAlignment="1">
      <alignment vertical="center"/>
    </xf>
    <xf numFmtId="0" fontId="1" fillId="0" borderId="0" xfId="1" applyAlignment="1">
      <alignment vertical="center"/>
    </xf>
    <xf numFmtId="0" fontId="8" fillId="0" borderId="0" xfId="1" applyFont="1" applyFill="1" applyAlignment="1">
      <alignment vertical="center"/>
    </xf>
    <xf numFmtId="0" fontId="6" fillId="0" borderId="0" xfId="1" applyFont="1" applyFill="1" applyAlignment="1">
      <alignment vertical="center"/>
    </xf>
    <xf numFmtId="0" fontId="9" fillId="0" borderId="0" xfId="1" applyFont="1" applyFill="1" applyAlignment="1">
      <alignment vertical="center"/>
    </xf>
    <xf numFmtId="49" fontId="10" fillId="0" borderId="0" xfId="1" applyNumberFormat="1" applyFont="1" applyFill="1" applyAlignment="1">
      <alignment vertical="center"/>
    </xf>
    <xf numFmtId="49" fontId="12" fillId="0" borderId="0" xfId="1" applyNumberFormat="1" applyFont="1" applyFill="1" applyAlignment="1">
      <alignment vertical="center"/>
    </xf>
    <xf numFmtId="0" fontId="12" fillId="0" borderId="0" xfId="1" applyFont="1" applyFill="1" applyAlignment="1">
      <alignment vertical="center"/>
    </xf>
    <xf numFmtId="0" fontId="13" fillId="0" borderId="0" xfId="1" applyFont="1" applyFill="1" applyAlignment="1">
      <alignment vertical="center"/>
    </xf>
    <xf numFmtId="0" fontId="14" fillId="0" borderId="0" xfId="1" applyFont="1" applyFill="1" applyAlignment="1">
      <alignment vertical="center"/>
    </xf>
    <xf numFmtId="49" fontId="11" fillId="0" borderId="0" xfId="1" applyNumberFormat="1" applyFont="1" applyFill="1" applyAlignment="1">
      <alignment vertical="center"/>
    </xf>
    <xf numFmtId="49" fontId="7" fillId="0" borderId="0" xfId="1" applyNumberFormat="1" applyFont="1" applyFill="1" applyAlignment="1">
      <alignment vertical="center"/>
    </xf>
    <xf numFmtId="0" fontId="7" fillId="0" borderId="0" xfId="1" applyFont="1" applyFill="1" applyAlignment="1">
      <alignment vertical="center"/>
    </xf>
    <xf numFmtId="0" fontId="20" fillId="0" borderId="0" xfId="1" applyFont="1"/>
    <xf numFmtId="0" fontId="1" fillId="0" borderId="0" xfId="1"/>
    <xf numFmtId="0" fontId="23" fillId="0" borderId="0" xfId="1" applyFont="1" applyAlignment="1">
      <alignment vertical="center"/>
    </xf>
    <xf numFmtId="0" fontId="24" fillId="0" borderId="0" xfId="1" applyFont="1" applyAlignment="1">
      <alignment vertical="center"/>
    </xf>
    <xf numFmtId="0" fontId="20" fillId="0" borderId="0" xfId="1" applyFont="1" applyAlignment="1">
      <alignment vertical="center"/>
    </xf>
    <xf numFmtId="0" fontId="23" fillId="0" borderId="0" xfId="1" applyFont="1"/>
    <xf numFmtId="0" fontId="28" fillId="0" borderId="0" xfId="1" applyFont="1" applyBorder="1" applyAlignment="1">
      <alignment vertical="center" wrapText="1"/>
    </xf>
    <xf numFmtId="0" fontId="29" fillId="0" borderId="0" xfId="1" applyFont="1"/>
    <xf numFmtId="0" fontId="28" fillId="0" borderId="0" xfId="1" applyFont="1" applyBorder="1" applyAlignment="1">
      <alignment horizontal="left" vertical="center" wrapText="1"/>
    </xf>
    <xf numFmtId="0" fontId="30" fillId="0" borderId="0" xfId="1" applyFont="1" applyAlignment="1">
      <alignment vertical="center"/>
    </xf>
    <xf numFmtId="0" fontId="32" fillId="0" borderId="0" xfId="1" applyFont="1"/>
    <xf numFmtId="0" fontId="32" fillId="0" borderId="0" xfId="1" applyFont="1" applyFill="1"/>
    <xf numFmtId="0" fontId="34" fillId="0" borderId="0" xfId="1" applyFont="1" applyFill="1" applyAlignment="1">
      <alignment horizontal="center" vertical="center"/>
    </xf>
    <xf numFmtId="0" fontId="35" fillId="0" borderId="2" xfId="1" applyFont="1" applyFill="1" applyBorder="1" applyAlignment="1">
      <alignment horizontal="center" vertical="center"/>
    </xf>
    <xf numFmtId="0" fontId="35" fillId="3" borderId="2" xfId="1" applyFont="1" applyFill="1" applyBorder="1" applyAlignment="1">
      <alignment horizontal="center" vertical="center" shrinkToFit="1"/>
    </xf>
    <xf numFmtId="9" fontId="35" fillId="3" borderId="2" xfId="2" applyFont="1" applyFill="1" applyBorder="1" applyAlignment="1">
      <alignment horizontal="center" vertical="center"/>
    </xf>
    <xf numFmtId="0" fontId="35" fillId="0" borderId="2" xfId="1" applyFont="1" applyFill="1" applyBorder="1" applyAlignment="1">
      <alignment horizontal="center" vertical="center" wrapText="1"/>
    </xf>
    <xf numFmtId="0" fontId="37" fillId="0" borderId="0" xfId="1" applyFont="1" applyAlignment="1">
      <alignment vertical="center"/>
    </xf>
    <xf numFmtId="0" fontId="37" fillId="0" borderId="0" xfId="1" applyFont="1" applyBorder="1" applyAlignment="1">
      <alignment vertical="center" wrapText="1"/>
    </xf>
    <xf numFmtId="0" fontId="38" fillId="0" borderId="0" xfId="1" applyFont="1" applyAlignment="1">
      <alignment vertical="center"/>
    </xf>
    <xf numFmtId="0" fontId="39" fillId="0" borderId="0" xfId="1" applyFont="1"/>
    <xf numFmtId="9" fontId="32" fillId="0" borderId="0" xfId="1" applyNumberFormat="1" applyFont="1"/>
    <xf numFmtId="0" fontId="51" fillId="0" borderId="0" xfId="4" applyNumberFormat="1" applyFont="1" applyFill="1" applyBorder="1" applyAlignment="1">
      <alignment vertical="center"/>
    </xf>
    <xf numFmtId="0" fontId="20" fillId="0" borderId="0" xfId="5" applyFont="1" applyBorder="1" applyAlignment="1">
      <alignment vertical="center"/>
    </xf>
    <xf numFmtId="49" fontId="20" fillId="0" borderId="0" xfId="5" applyNumberFormat="1" applyFont="1" applyBorder="1" applyAlignment="1">
      <alignment horizontal="center" vertical="center"/>
    </xf>
    <xf numFmtId="189" fontId="20" fillId="0" borderId="0" xfId="5" applyNumberFormat="1" applyFont="1" applyBorder="1" applyAlignment="1">
      <alignment horizontal="center" vertical="center"/>
    </xf>
    <xf numFmtId="41" fontId="20" fillId="0" borderId="0" xfId="4" applyFont="1" applyBorder="1" applyAlignment="1">
      <alignment horizontal="center" vertical="center"/>
    </xf>
    <xf numFmtId="0" fontId="20" fillId="0" borderId="0" xfId="5" applyFont="1" applyBorder="1" applyAlignment="1">
      <alignment horizontal="center" vertical="center"/>
    </xf>
    <xf numFmtId="9" fontId="52" fillId="2" borderId="2" xfId="4" applyNumberFormat="1" applyFont="1" applyFill="1" applyBorder="1" applyAlignment="1">
      <alignment horizontal="center" vertical="center"/>
    </xf>
    <xf numFmtId="179" fontId="52" fillId="2" borderId="2" xfId="5" applyNumberFormat="1" applyFont="1" applyFill="1" applyBorder="1" applyAlignment="1">
      <alignment horizontal="center" vertical="center"/>
    </xf>
    <xf numFmtId="179" fontId="52" fillId="0" borderId="0" xfId="5" applyNumberFormat="1" applyFont="1" applyFill="1" applyBorder="1" applyAlignment="1">
      <alignment horizontal="center" vertical="center"/>
    </xf>
    <xf numFmtId="190" fontId="52" fillId="0" borderId="0" xfId="5" applyNumberFormat="1" applyFont="1" applyFill="1" applyBorder="1" applyAlignment="1">
      <alignment horizontal="center" vertical="center"/>
    </xf>
    <xf numFmtId="0" fontId="51" fillId="0" borderId="14" xfId="4" applyNumberFormat="1" applyFont="1" applyFill="1" applyBorder="1" applyAlignment="1">
      <alignment vertical="center"/>
    </xf>
    <xf numFmtId="9" fontId="27" fillId="2" borderId="1" xfId="4" applyNumberFormat="1" applyFont="1" applyFill="1" applyBorder="1" applyAlignment="1">
      <alignment horizontal="center" vertical="center"/>
    </xf>
    <xf numFmtId="0" fontId="20" fillId="0" borderId="0" xfId="4" applyNumberFormat="1" applyFont="1" applyFill="1" applyBorder="1" applyAlignment="1"/>
    <xf numFmtId="189" fontId="20" fillId="0" borderId="0" xfId="4" applyNumberFormat="1" applyFont="1" applyFill="1" applyBorder="1" applyAlignment="1">
      <alignment horizontal="center" vertical="center"/>
    </xf>
    <xf numFmtId="0" fontId="20" fillId="0" borderId="0" xfId="5" applyFont="1" applyBorder="1" applyAlignment="1">
      <alignment horizontal="left" vertical="top"/>
    </xf>
    <xf numFmtId="10" fontId="51" fillId="0" borderId="0" xfId="2" applyNumberFormat="1" applyFont="1" applyFill="1" applyBorder="1" applyAlignment="1">
      <alignment vertical="center"/>
    </xf>
    <xf numFmtId="0" fontId="20" fillId="0" borderId="2" xfId="4" applyNumberFormat="1" applyFont="1" applyFill="1" applyBorder="1" applyAlignment="1">
      <alignment vertical="center"/>
    </xf>
    <xf numFmtId="14" fontId="20" fillId="2" borderId="2" xfId="4" applyNumberFormat="1" applyFont="1" applyFill="1" applyBorder="1" applyAlignment="1">
      <alignment horizontal="center" vertical="center"/>
    </xf>
    <xf numFmtId="0" fontId="53" fillId="0" borderId="2" xfId="1" applyFont="1" applyFill="1" applyBorder="1" applyAlignment="1">
      <alignment horizontal="center" vertical="center" wrapText="1"/>
    </xf>
    <xf numFmtId="189" fontId="53" fillId="0" borderId="2" xfId="1" applyNumberFormat="1" applyFont="1" applyFill="1" applyBorder="1" applyAlignment="1">
      <alignment horizontal="center" vertical="center" wrapText="1"/>
    </xf>
    <xf numFmtId="189" fontId="53" fillId="0" borderId="0" xfId="1" applyNumberFormat="1" applyFont="1" applyFill="1" applyBorder="1" applyAlignment="1">
      <alignment horizontal="center" vertical="center" wrapText="1"/>
    </xf>
    <xf numFmtId="0" fontId="31" fillId="0" borderId="0" xfId="5" applyFont="1" applyBorder="1" applyAlignment="1">
      <alignment horizontal="center" vertical="center" wrapText="1"/>
    </xf>
    <xf numFmtId="0" fontId="20" fillId="3" borderId="2" xfId="5" applyFont="1" applyFill="1" applyBorder="1" applyAlignment="1">
      <alignment horizontal="center" vertical="center"/>
    </xf>
    <xf numFmtId="0" fontId="20" fillId="3" borderId="2" xfId="5" applyFont="1" applyFill="1" applyBorder="1" applyAlignment="1">
      <alignment horizontal="center" vertical="center" shrinkToFit="1"/>
    </xf>
    <xf numFmtId="14" fontId="20" fillId="3" borderId="2" xfId="5" applyNumberFormat="1" applyFont="1" applyFill="1" applyBorder="1" applyAlignment="1" applyProtection="1">
      <alignment horizontal="center" vertical="center"/>
      <protection locked="0"/>
    </xf>
    <xf numFmtId="189" fontId="20" fillId="3" borderId="2" xfId="4" applyNumberFormat="1" applyFont="1" applyFill="1" applyBorder="1" applyAlignment="1">
      <alignment horizontal="center" vertical="center"/>
    </xf>
    <xf numFmtId="191" fontId="20" fillId="2" borderId="2" xfId="4" applyNumberFormat="1" applyFont="1" applyFill="1" applyBorder="1" applyAlignment="1">
      <alignment horizontal="center" vertical="center"/>
    </xf>
    <xf numFmtId="190" fontId="20" fillId="2" borderId="2" xfId="4" applyNumberFormat="1" applyFont="1" applyFill="1" applyBorder="1" applyAlignment="1">
      <alignment horizontal="center" vertical="center"/>
    </xf>
    <xf numFmtId="0" fontId="20" fillId="0" borderId="0" xfId="5" applyFont="1" applyBorder="1" applyAlignment="1">
      <alignment horizontal="center" vertical="top"/>
    </xf>
    <xf numFmtId="190" fontId="31" fillId="2" borderId="2" xfId="5" applyNumberFormat="1" applyFont="1" applyFill="1" applyBorder="1" applyAlignment="1">
      <alignment horizontal="center" vertical="center"/>
    </xf>
    <xf numFmtId="0" fontId="31" fillId="0" borderId="0" xfId="5" applyFont="1" applyFill="1" applyBorder="1" applyAlignment="1">
      <alignment vertical="center"/>
    </xf>
    <xf numFmtId="0" fontId="20" fillId="0" borderId="0" xfId="5" applyFont="1" applyFill="1" applyBorder="1" applyAlignment="1">
      <alignment horizontal="center" vertical="center"/>
    </xf>
    <xf numFmtId="0" fontId="20" fillId="0" borderId="0" xfId="5" applyFont="1" applyFill="1" applyBorder="1" applyAlignment="1">
      <alignment vertical="center"/>
    </xf>
    <xf numFmtId="0" fontId="20" fillId="0" borderId="2" xfId="4" applyNumberFormat="1" applyFont="1" applyFill="1" applyBorder="1" applyAlignment="1">
      <alignment horizontal="center" vertical="center"/>
    </xf>
    <xf numFmtId="189" fontId="20" fillId="0" borderId="41" xfId="5" applyNumberFormat="1" applyFont="1" applyBorder="1" applyAlignment="1">
      <alignment horizontal="center" vertical="center"/>
    </xf>
    <xf numFmtId="9" fontId="20" fillId="3" borderId="2" xfId="5" applyNumberFormat="1" applyFont="1" applyFill="1" applyBorder="1" applyAlignment="1" applyProtection="1">
      <alignment horizontal="center" vertical="center"/>
      <protection locked="0"/>
    </xf>
    <xf numFmtId="190" fontId="20" fillId="3" borderId="2" xfId="4" applyNumberFormat="1" applyFont="1" applyFill="1" applyBorder="1" applyAlignment="1">
      <alignment horizontal="center" vertical="center"/>
    </xf>
    <xf numFmtId="0" fontId="54" fillId="0" borderId="0" xfId="5" applyFont="1" applyBorder="1" applyAlignment="1">
      <alignment horizontal="left" vertical="center"/>
    </xf>
    <xf numFmtId="190" fontId="31" fillId="2" borderId="2" xfId="4" applyNumberFormat="1" applyFont="1" applyFill="1" applyBorder="1" applyAlignment="1">
      <alignment horizontal="center" vertical="center"/>
    </xf>
    <xf numFmtId="0" fontId="59" fillId="0" borderId="0" xfId="5" applyFont="1" applyBorder="1" applyAlignment="1">
      <alignment horizontal="left" vertical="center"/>
    </xf>
    <xf numFmtId="192" fontId="31" fillId="2" borderId="2" xfId="5" applyNumberFormat="1" applyFont="1" applyFill="1" applyBorder="1" applyAlignment="1">
      <alignment horizontal="center" vertical="center"/>
    </xf>
    <xf numFmtId="0" fontId="31" fillId="0" borderId="0" xfId="5" applyFont="1" applyFill="1" applyBorder="1" applyAlignment="1">
      <alignment horizontal="center" vertical="center"/>
    </xf>
    <xf numFmtId="192" fontId="31" fillId="0" borderId="0" xfId="5" applyNumberFormat="1" applyFont="1" applyFill="1" applyBorder="1" applyAlignment="1">
      <alignment horizontal="center" vertical="center"/>
    </xf>
    <xf numFmtId="41" fontId="20" fillId="0" borderId="42" xfId="4" applyFont="1" applyBorder="1" applyAlignment="1">
      <alignment horizontal="center" vertical="center"/>
    </xf>
    <xf numFmtId="9" fontId="20" fillId="3" borderId="2" xfId="2" applyFont="1" applyFill="1" applyBorder="1" applyAlignment="1" applyProtection="1">
      <alignment horizontal="center" vertical="center"/>
      <protection locked="0"/>
    </xf>
    <xf numFmtId="191" fontId="31" fillId="2" borderId="1" xfId="4" applyNumberFormat="1" applyFont="1" applyFill="1" applyBorder="1" applyAlignment="1">
      <alignment horizontal="center" vertical="center"/>
    </xf>
    <xf numFmtId="191" fontId="31" fillId="2" borderId="3" xfId="4" applyNumberFormat="1" applyFont="1" applyFill="1" applyBorder="1" applyAlignment="1">
      <alignment horizontal="center" vertical="center"/>
    </xf>
    <xf numFmtId="191" fontId="31" fillId="2" borderId="4" xfId="4" applyNumberFormat="1" applyFont="1" applyFill="1" applyBorder="1" applyAlignment="1">
      <alignment horizontal="center" vertical="center"/>
    </xf>
    <xf numFmtId="0" fontId="20" fillId="0" borderId="42" xfId="5" applyFont="1" applyBorder="1" applyAlignment="1">
      <alignment horizontal="center" vertical="center"/>
    </xf>
    <xf numFmtId="0" fontId="20" fillId="0" borderId="42" xfId="5" applyFont="1" applyBorder="1" applyAlignment="1">
      <alignment vertical="center"/>
    </xf>
    <xf numFmtId="49" fontId="20" fillId="0" borderId="42" xfId="5" applyNumberFormat="1" applyFont="1" applyBorder="1" applyAlignment="1">
      <alignment horizontal="center" vertical="center"/>
    </xf>
    <xf numFmtId="49" fontId="20" fillId="0" borderId="41" xfId="5" applyNumberFormat="1" applyFont="1" applyBorder="1" applyAlignment="1">
      <alignment horizontal="center" vertical="center"/>
    </xf>
    <xf numFmtId="189" fontId="52" fillId="9" borderId="2" xfId="5" applyNumberFormat="1" applyFont="1" applyFill="1" applyBorder="1" applyAlignment="1">
      <alignment horizontal="center" vertical="center"/>
    </xf>
    <xf numFmtId="0" fontId="61" fillId="0" borderId="0" xfId="0" applyFont="1" applyBorder="1" applyAlignment="1">
      <alignment vertical="center"/>
    </xf>
    <xf numFmtId="0" fontId="62" fillId="0" borderId="0" xfId="0" applyFont="1" applyAlignment="1">
      <alignment vertical="center"/>
    </xf>
    <xf numFmtId="0" fontId="63" fillId="0" borderId="0" xfId="0" applyFont="1" applyAlignment="1">
      <alignment horizontal="center" vertical="center"/>
    </xf>
    <xf numFmtId="0" fontId="0" fillId="0" borderId="0" xfId="0" applyAlignment="1">
      <alignment horizontal="center" vertical="center" shrinkToFit="1"/>
    </xf>
    <xf numFmtId="0" fontId="0" fillId="0" borderId="0" xfId="0" applyAlignment="1">
      <alignment vertical="center"/>
    </xf>
    <xf numFmtId="0" fontId="64" fillId="10" borderId="2" xfId="0" applyFont="1" applyFill="1" applyBorder="1" applyAlignment="1">
      <alignment horizontal="center" vertical="center" wrapText="1"/>
    </xf>
    <xf numFmtId="0" fontId="67" fillId="2" borderId="2" xfId="0" applyFont="1" applyFill="1" applyBorder="1" applyAlignment="1">
      <alignment horizontal="center" vertical="center" shrinkToFit="1"/>
    </xf>
    <xf numFmtId="193" fontId="67" fillId="2" borderId="2" xfId="0" applyNumberFormat="1" applyFont="1" applyFill="1" applyBorder="1" applyAlignment="1">
      <alignment horizontal="center" vertical="center" wrapText="1"/>
    </xf>
    <xf numFmtId="194" fontId="67" fillId="2" borderId="2" xfId="0" applyNumberFormat="1" applyFont="1" applyFill="1" applyBorder="1" applyAlignment="1">
      <alignment horizontal="center" vertical="center" wrapText="1"/>
    </xf>
    <xf numFmtId="43" fontId="67" fillId="2" borderId="2" xfId="0" applyNumberFormat="1" applyFont="1" applyFill="1" applyBorder="1" applyAlignment="1">
      <alignment horizontal="center" vertical="center" wrapText="1"/>
    </xf>
    <xf numFmtId="14" fontId="68" fillId="0" borderId="0" xfId="0" applyNumberFormat="1" applyFont="1" applyFill="1" applyBorder="1" applyAlignment="1">
      <alignment horizontal="center" vertical="center"/>
    </xf>
    <xf numFmtId="14" fontId="66" fillId="2" borderId="2" xfId="0" applyNumberFormat="1" applyFont="1" applyFill="1" applyBorder="1" applyAlignment="1">
      <alignment horizontal="center" vertical="center"/>
    </xf>
    <xf numFmtId="0" fontId="62" fillId="0" borderId="0" xfId="0" applyFont="1" applyFill="1" applyBorder="1" applyAlignment="1">
      <alignment vertical="center"/>
    </xf>
    <xf numFmtId="0" fontId="67" fillId="2" borderId="2" xfId="0" applyFont="1" applyFill="1" applyBorder="1" applyAlignment="1">
      <alignment horizontal="center" vertical="center" wrapText="1"/>
    </xf>
    <xf numFmtId="0" fontId="68" fillId="3" borderId="2" xfId="0" applyFont="1" applyFill="1" applyBorder="1" applyAlignment="1">
      <alignment horizontal="center" vertical="center"/>
    </xf>
    <xf numFmtId="41" fontId="0" fillId="0" borderId="0" xfId="4" applyFont="1" applyAlignment="1">
      <alignment vertical="center"/>
    </xf>
    <xf numFmtId="0" fontId="68" fillId="0" borderId="2" xfId="0" applyFont="1" applyFill="1" applyBorder="1" applyAlignment="1">
      <alignment horizontal="center" vertical="center"/>
    </xf>
    <xf numFmtId="0" fontId="69" fillId="0" borderId="0" xfId="0" applyFont="1" applyFill="1" applyBorder="1" applyAlignment="1">
      <alignment vertical="center"/>
    </xf>
    <xf numFmtId="41" fontId="62" fillId="0" borderId="0" xfId="4" applyFont="1" applyFill="1" applyBorder="1" applyAlignment="1">
      <alignment vertical="center"/>
    </xf>
    <xf numFmtId="0" fontId="0" fillId="0" borderId="0" xfId="0" applyFill="1" applyBorder="1" applyAlignment="1">
      <alignment horizontal="center" vertical="center" shrinkToFit="1"/>
    </xf>
    <xf numFmtId="0" fontId="63" fillId="0" borderId="0" xfId="0" applyFont="1" applyFill="1" applyBorder="1" applyAlignment="1">
      <alignment horizontal="center" vertical="center"/>
    </xf>
    <xf numFmtId="41" fontId="63" fillId="0" borderId="0" xfId="4" applyFont="1" applyFill="1" applyBorder="1" applyAlignment="1">
      <alignment horizontal="center" vertical="center"/>
    </xf>
    <xf numFmtId="0" fontId="70" fillId="0" borderId="0" xfId="0" applyFont="1" applyFill="1" applyBorder="1" applyAlignment="1">
      <alignment horizontal="center" vertical="center" shrinkToFit="1"/>
    </xf>
    <xf numFmtId="41" fontId="68" fillId="0" borderId="0" xfId="4" applyFont="1" applyFill="1" applyBorder="1" applyAlignment="1">
      <alignment horizontal="center" vertical="center"/>
    </xf>
    <xf numFmtId="41" fontId="70" fillId="0" borderId="0" xfId="0" applyNumberFormat="1" applyFont="1" applyFill="1" applyBorder="1" applyAlignment="1">
      <alignment horizontal="center" vertical="center" shrinkToFit="1"/>
    </xf>
    <xf numFmtId="0" fontId="69" fillId="0" borderId="0" xfId="0" applyFont="1" applyFill="1" applyBorder="1" applyAlignment="1">
      <alignment vertical="center" shrinkToFit="1"/>
    </xf>
    <xf numFmtId="0" fontId="70" fillId="0" borderId="0" xfId="0" applyFont="1" applyFill="1" applyBorder="1" applyAlignment="1">
      <alignment vertical="center"/>
    </xf>
    <xf numFmtId="0" fontId="68" fillId="0" borderId="2" xfId="0" applyFont="1" applyFill="1" applyBorder="1" applyAlignment="1">
      <alignment horizontal="center" vertical="center" shrinkToFit="1"/>
    </xf>
    <xf numFmtId="0" fontId="63" fillId="0" borderId="2" xfId="0" applyFont="1" applyFill="1" applyBorder="1" applyAlignment="1">
      <alignment horizontal="center" vertical="center"/>
    </xf>
    <xf numFmtId="14" fontId="31" fillId="2" borderId="2" xfId="0" applyNumberFormat="1" applyFont="1" applyFill="1" applyBorder="1" applyAlignment="1">
      <alignment horizontal="center" vertical="center"/>
    </xf>
    <xf numFmtId="14" fontId="31" fillId="3" borderId="2" xfId="0" applyNumberFormat="1" applyFont="1" applyFill="1" applyBorder="1" applyAlignment="1">
      <alignment horizontal="center" vertical="center"/>
    </xf>
    <xf numFmtId="41" fontId="31" fillId="3" borderId="2" xfId="6" applyFont="1" applyFill="1" applyBorder="1" applyAlignment="1">
      <alignment horizontal="center" vertical="center"/>
    </xf>
    <xf numFmtId="43" fontId="31" fillId="2" borderId="2" xfId="0" applyNumberFormat="1" applyFont="1" applyFill="1" applyBorder="1" applyAlignment="1">
      <alignment horizontal="center" vertical="center"/>
    </xf>
    <xf numFmtId="0" fontId="31" fillId="0" borderId="2" xfId="0" applyFont="1" applyFill="1" applyBorder="1" applyAlignment="1">
      <alignment horizontal="center" vertical="center" wrapText="1"/>
    </xf>
    <xf numFmtId="0" fontId="31" fillId="3" borderId="2" xfId="0" applyFont="1" applyFill="1" applyBorder="1" applyAlignment="1">
      <alignment horizontal="center" vertical="center" wrapText="1"/>
    </xf>
    <xf numFmtId="41" fontId="31" fillId="2" borderId="2" xfId="4" applyFont="1" applyFill="1" applyBorder="1" applyAlignment="1">
      <alignment horizontal="center" vertical="center"/>
    </xf>
    <xf numFmtId="0" fontId="31" fillId="3" borderId="2" xfId="0" applyNumberFormat="1" applyFont="1" applyFill="1" applyBorder="1" applyAlignment="1">
      <alignment horizontal="center" vertical="center"/>
    </xf>
    <xf numFmtId="41" fontId="31" fillId="2" borderId="2" xfId="0" applyNumberFormat="1" applyFont="1" applyFill="1" applyBorder="1" applyAlignment="1">
      <alignment vertical="center" wrapText="1"/>
    </xf>
    <xf numFmtId="0" fontId="31" fillId="2" borderId="6" xfId="0" applyFont="1" applyFill="1" applyBorder="1" applyAlignment="1">
      <alignment vertical="center" wrapText="1"/>
    </xf>
    <xf numFmtId="0" fontId="68" fillId="0" borderId="13" xfId="0" applyFont="1" applyFill="1" applyBorder="1" applyAlignment="1">
      <alignment vertical="top" wrapText="1"/>
    </xf>
    <xf numFmtId="0" fontId="75" fillId="12" borderId="0" xfId="0" applyFont="1" applyFill="1" applyBorder="1" applyAlignment="1">
      <alignment horizontal="center" vertical="center" shrinkToFit="1"/>
    </xf>
    <xf numFmtId="0" fontId="65" fillId="0" borderId="2" xfId="0" applyFont="1" applyBorder="1" applyAlignment="1">
      <alignment horizontal="center" vertical="center" shrinkToFit="1"/>
    </xf>
    <xf numFmtId="0" fontId="77" fillId="12" borderId="2" xfId="0" applyFont="1" applyFill="1" applyBorder="1" applyAlignment="1">
      <alignment horizontal="center" vertical="center" wrapText="1"/>
    </xf>
    <xf numFmtId="191" fontId="67" fillId="2" borderId="2" xfId="0" applyNumberFormat="1" applyFont="1" applyFill="1" applyBorder="1" applyAlignment="1">
      <alignment horizontal="center" vertical="center" wrapText="1"/>
    </xf>
    <xf numFmtId="0" fontId="51" fillId="0" borderId="0" xfId="1" applyFont="1" applyAlignment="1">
      <alignment horizontal="left" vertical="center"/>
    </xf>
    <xf numFmtId="0" fontId="1" fillId="0" borderId="0" xfId="1" applyAlignment="1">
      <alignment horizontal="center" vertical="center"/>
    </xf>
    <xf numFmtId="0" fontId="1" fillId="0" borderId="0" xfId="1" applyAlignment="1">
      <alignment vertical="center" shrinkToFit="1"/>
    </xf>
    <xf numFmtId="0" fontId="20" fillId="0" borderId="0" xfId="1" applyFont="1" applyBorder="1" applyAlignment="1">
      <alignment vertical="center"/>
    </xf>
    <xf numFmtId="0" fontId="23" fillId="0" borderId="0" xfId="1" applyFont="1" applyFill="1" applyBorder="1" applyAlignment="1">
      <alignment vertical="center"/>
    </xf>
    <xf numFmtId="41" fontId="23" fillId="0" borderId="0" xfId="4" applyFont="1" applyFill="1" applyBorder="1" applyAlignment="1">
      <alignment vertical="center"/>
    </xf>
    <xf numFmtId="0" fontId="1" fillId="0" borderId="0" xfId="1" applyFill="1" applyBorder="1" applyAlignment="1">
      <alignment horizontal="center" vertical="center" shrinkToFit="1"/>
    </xf>
    <xf numFmtId="0" fontId="25" fillId="0" borderId="0" xfId="1" applyFont="1" applyAlignment="1">
      <alignment horizontal="center" vertical="center"/>
    </xf>
    <xf numFmtId="0" fontId="78" fillId="0" borderId="0" xfId="1" applyFont="1" applyAlignment="1">
      <alignment horizontal="center" vertical="center"/>
    </xf>
    <xf numFmtId="41" fontId="23" fillId="0" borderId="0" xfId="4" applyFont="1" applyAlignment="1">
      <alignment vertical="center"/>
    </xf>
    <xf numFmtId="0" fontId="1" fillId="0" borderId="0" xfId="1" applyAlignment="1">
      <alignment horizontal="center" vertical="center" shrinkToFit="1"/>
    </xf>
    <xf numFmtId="0" fontId="79" fillId="10" borderId="2" xfId="1" applyFont="1" applyFill="1" applyBorder="1" applyAlignment="1">
      <alignment horizontal="center" vertical="center" wrapText="1"/>
    </xf>
    <xf numFmtId="0" fontId="81" fillId="2" borderId="2" xfId="1" applyFont="1" applyFill="1" applyBorder="1" applyAlignment="1">
      <alignment horizontal="center" vertical="center" shrinkToFit="1"/>
    </xf>
    <xf numFmtId="14" fontId="31" fillId="0" borderId="0" xfId="1" applyNumberFormat="1" applyFont="1" applyFill="1" applyBorder="1" applyAlignment="1">
      <alignment horizontal="center" vertical="center"/>
    </xf>
    <xf numFmtId="14" fontId="80" fillId="2" borderId="2" xfId="1" applyNumberFormat="1" applyFont="1" applyFill="1" applyBorder="1" applyAlignment="1">
      <alignment horizontal="center" vertical="center"/>
    </xf>
    <xf numFmtId="0" fontId="23" fillId="0" borderId="0" xfId="1" applyFont="1" applyAlignment="1">
      <alignment horizontal="center" vertical="center"/>
    </xf>
    <xf numFmtId="0" fontId="81" fillId="0" borderId="0" xfId="1" applyFont="1" applyFill="1" applyBorder="1" applyAlignment="1">
      <alignment horizontal="center" vertical="center" wrapText="1"/>
    </xf>
    <xf numFmtId="193" fontId="81" fillId="0" borderId="0" xfId="1" applyNumberFormat="1" applyFont="1" applyFill="1" applyBorder="1" applyAlignment="1">
      <alignment horizontal="center" vertical="center" wrapText="1"/>
    </xf>
    <xf numFmtId="43" fontId="81" fillId="0" borderId="0" xfId="1" applyNumberFormat="1" applyFont="1" applyFill="1" applyBorder="1" applyAlignment="1">
      <alignment horizontal="center" vertical="center" wrapText="1"/>
    </xf>
    <xf numFmtId="0" fontId="51" fillId="0" borderId="0" xfId="1" applyFont="1" applyAlignment="1">
      <alignment vertical="center"/>
    </xf>
    <xf numFmtId="0" fontId="31" fillId="0" borderId="2" xfId="1" applyFont="1" applyBorder="1" applyAlignment="1">
      <alignment horizontal="center" vertical="center"/>
    </xf>
    <xf numFmtId="0" fontId="48" fillId="0" borderId="0" xfId="3" applyFont="1" applyAlignment="1">
      <alignment horizontal="center" vertical="center"/>
    </xf>
    <xf numFmtId="0" fontId="31" fillId="3" borderId="2" xfId="1" applyFont="1" applyFill="1" applyBorder="1" applyAlignment="1">
      <alignment horizontal="center" vertical="center"/>
    </xf>
    <xf numFmtId="14" fontId="31" fillId="3" borderId="2" xfId="1" applyNumberFormat="1" applyFont="1" applyFill="1" applyBorder="1" applyAlignment="1">
      <alignment horizontal="center" vertical="center"/>
    </xf>
    <xf numFmtId="41" fontId="31" fillId="3" borderId="2" xfId="4" applyFont="1" applyFill="1" applyBorder="1" applyAlignment="1">
      <alignment horizontal="center" vertical="center"/>
    </xf>
    <xf numFmtId="41" fontId="31" fillId="2" borderId="5" xfId="4" applyFont="1" applyFill="1" applyBorder="1" applyAlignment="1">
      <alignment horizontal="center" vertical="center"/>
    </xf>
    <xf numFmtId="0" fontId="31" fillId="0" borderId="2" xfId="1" applyFont="1" applyBorder="1" applyAlignment="1">
      <alignment vertical="center"/>
    </xf>
    <xf numFmtId="14" fontId="31" fillId="2" borderId="2" xfId="1" applyNumberFormat="1" applyFont="1" applyFill="1" applyBorder="1" applyAlignment="1">
      <alignment horizontal="center" vertical="center"/>
    </xf>
    <xf numFmtId="0" fontId="25" fillId="0" borderId="2" xfId="1" applyFont="1" applyBorder="1" applyAlignment="1">
      <alignment horizontal="center" vertical="center"/>
    </xf>
    <xf numFmtId="41" fontId="70" fillId="12" borderId="0" xfId="1" applyNumberFormat="1" applyFont="1" applyFill="1" applyAlignment="1">
      <alignment horizontal="center" vertical="center" shrinkToFit="1"/>
    </xf>
    <xf numFmtId="0" fontId="70" fillId="0" borderId="0" xfId="1" applyFont="1" applyAlignment="1">
      <alignment horizontal="center" vertical="center" shrinkToFit="1"/>
    </xf>
    <xf numFmtId="0" fontId="83" fillId="0" borderId="0" xfId="7" applyFont="1" applyBorder="1" applyAlignment="1">
      <alignment vertical="center" wrapText="1"/>
    </xf>
    <xf numFmtId="189" fontId="31" fillId="2" borderId="2" xfId="1" applyNumberFormat="1" applyFont="1" applyFill="1" applyBorder="1" applyAlignment="1">
      <alignment horizontal="center" vertical="center"/>
    </xf>
    <xf numFmtId="41" fontId="70" fillId="12" borderId="2" xfId="1" applyNumberFormat="1" applyFont="1" applyFill="1" applyBorder="1" applyAlignment="1">
      <alignment horizontal="center" vertical="center" shrinkToFit="1"/>
    </xf>
    <xf numFmtId="0" fontId="31" fillId="0" borderId="0" xfId="1" applyFont="1" applyFill="1" applyBorder="1" applyAlignment="1">
      <alignment horizontal="center" vertical="top" wrapText="1"/>
    </xf>
    <xf numFmtId="0" fontId="51" fillId="0" borderId="0" xfId="1" applyFont="1" applyFill="1" applyBorder="1" applyAlignment="1">
      <alignment horizontal="center" vertical="top" wrapText="1"/>
    </xf>
    <xf numFmtId="0" fontId="70" fillId="0" borderId="0" xfId="1" applyFont="1" applyFill="1" applyBorder="1" applyAlignment="1">
      <alignment horizontal="center" vertical="center"/>
    </xf>
    <xf numFmtId="41" fontId="70" fillId="0" borderId="0" xfId="1" applyNumberFormat="1" applyFont="1" applyFill="1" applyBorder="1" applyAlignment="1">
      <alignment horizontal="center" vertical="center" shrinkToFit="1"/>
    </xf>
    <xf numFmtId="0" fontId="25" fillId="0" borderId="0" xfId="1" applyFont="1" applyFill="1" applyAlignment="1">
      <alignment horizontal="center" vertical="center"/>
    </xf>
    <xf numFmtId="0" fontId="1" fillId="0" borderId="0" xfId="1" applyFill="1" applyAlignment="1">
      <alignment vertical="center"/>
    </xf>
    <xf numFmtId="0" fontId="1" fillId="0" borderId="0" xfId="1" applyFill="1" applyAlignment="1">
      <alignment horizontal="center" vertical="center"/>
    </xf>
    <xf numFmtId="0" fontId="1" fillId="0" borderId="0" xfId="1" applyBorder="1" applyAlignment="1">
      <alignment vertical="center" shrinkToFit="1"/>
    </xf>
    <xf numFmtId="0" fontId="25" fillId="0" borderId="0" xfId="1" applyFont="1" applyBorder="1" applyAlignment="1">
      <alignment horizontal="center" vertical="center"/>
    </xf>
    <xf numFmtId="0" fontId="1" fillId="0" borderId="0" xfId="1" applyNumberFormat="1" applyAlignment="1">
      <alignment horizontal="center" vertical="center"/>
    </xf>
    <xf numFmtId="3" fontId="48" fillId="0" borderId="0" xfId="3" applyNumberFormat="1" applyFont="1" applyAlignment="1">
      <alignment vertical="center"/>
    </xf>
    <xf numFmtId="0" fontId="78" fillId="0" borderId="0" xfId="1" applyFont="1" applyAlignment="1">
      <alignment vertical="center"/>
    </xf>
    <xf numFmtId="0" fontId="89" fillId="0" borderId="0" xfId="1" applyFont="1" applyAlignment="1">
      <alignment horizontal="center" vertical="center"/>
    </xf>
    <xf numFmtId="0" fontId="70" fillId="0" borderId="0" xfId="1" applyFont="1" applyAlignment="1">
      <alignment vertical="center"/>
    </xf>
    <xf numFmtId="3" fontId="8" fillId="0" borderId="0" xfId="3" applyNumberFormat="1" applyFont="1" applyFill="1" applyBorder="1" applyAlignment="1">
      <alignment vertical="center"/>
    </xf>
    <xf numFmtId="3" fontId="8" fillId="0" borderId="0" xfId="3" applyNumberFormat="1" applyFont="1" applyFill="1" applyBorder="1" applyAlignment="1">
      <alignment horizontal="center" vertical="center"/>
    </xf>
    <xf numFmtId="0" fontId="70" fillId="0" borderId="0" xfId="1" applyFont="1" applyAlignment="1">
      <alignment vertical="center" shrinkToFit="1"/>
    </xf>
    <xf numFmtId="0" fontId="31" fillId="0" borderId="2" xfId="1" applyFont="1" applyBorder="1" applyAlignment="1">
      <alignment horizontal="center" vertical="center" wrapText="1"/>
    </xf>
    <xf numFmtId="0" fontId="31" fillId="0" borderId="2" xfId="1" applyFont="1" applyBorder="1" applyAlignment="1">
      <alignment horizontal="center" vertical="center" shrinkToFit="1"/>
    </xf>
    <xf numFmtId="0" fontId="31" fillId="3" borderId="2" xfId="1" applyFont="1" applyFill="1" applyBorder="1" applyAlignment="1">
      <alignment horizontal="center" vertical="center" wrapText="1"/>
    </xf>
    <xf numFmtId="0" fontId="31" fillId="2" borderId="2" xfId="1" applyFont="1" applyFill="1" applyBorder="1" applyAlignment="1">
      <alignment horizontal="center" vertical="center" shrinkToFit="1"/>
    </xf>
    <xf numFmtId="0" fontId="1" fillId="0" borderId="0" xfId="1" applyBorder="1" applyAlignment="1">
      <alignment vertical="center"/>
    </xf>
    <xf numFmtId="0" fontId="31" fillId="0" borderId="2" xfId="1" applyFont="1" applyFill="1" applyBorder="1" applyAlignment="1">
      <alignment horizontal="center" vertical="center" wrapText="1"/>
    </xf>
    <xf numFmtId="0" fontId="31" fillId="0" borderId="0" xfId="1" applyFont="1" applyFill="1" applyBorder="1" applyAlignment="1">
      <alignment horizontal="center" vertical="center" wrapText="1"/>
    </xf>
    <xf numFmtId="0" fontId="31" fillId="0" borderId="0" xfId="1" applyFont="1" applyFill="1" applyBorder="1" applyAlignment="1">
      <alignment horizontal="center" vertical="center"/>
    </xf>
    <xf numFmtId="0" fontId="31" fillId="0" borderId="0" xfId="1" applyFont="1" applyFill="1" applyBorder="1" applyAlignment="1">
      <alignment horizontal="center" vertical="center" shrinkToFit="1"/>
    </xf>
    <xf numFmtId="0" fontId="89" fillId="3" borderId="2" xfId="1" applyFont="1" applyFill="1" applyBorder="1" applyAlignment="1">
      <alignment horizontal="center" vertical="center"/>
    </xf>
    <xf numFmtId="0" fontId="1" fillId="0" borderId="0" xfId="1" applyFont="1" applyBorder="1" applyAlignment="1">
      <alignment vertical="center"/>
    </xf>
    <xf numFmtId="0" fontId="89" fillId="0" borderId="0" xfId="1" applyFont="1" applyFill="1" applyBorder="1" applyAlignment="1">
      <alignment horizontal="center" vertical="center"/>
    </xf>
    <xf numFmtId="0" fontId="54" fillId="0" borderId="0" xfId="1" applyFont="1" applyFill="1" applyBorder="1" applyAlignment="1">
      <alignment vertical="center" wrapText="1"/>
    </xf>
    <xf numFmtId="0" fontId="80" fillId="0" borderId="0" xfId="1" applyFont="1" applyBorder="1" applyAlignment="1">
      <alignment vertical="center" wrapText="1"/>
    </xf>
    <xf numFmtId="0" fontId="92" fillId="0" borderId="0" xfId="1" applyFont="1" applyBorder="1" applyAlignment="1">
      <alignment horizontal="center" vertical="center"/>
    </xf>
    <xf numFmtId="0" fontId="31" fillId="0" borderId="0" xfId="1" applyFont="1" applyBorder="1" applyAlignment="1">
      <alignment horizontal="center" vertical="center" wrapText="1"/>
    </xf>
    <xf numFmtId="0" fontId="31" fillId="0" borderId="0" xfId="1" applyFont="1" applyFill="1" applyBorder="1" applyAlignment="1">
      <alignment vertical="center" wrapText="1"/>
    </xf>
    <xf numFmtId="0" fontId="84" fillId="0" borderId="0" xfId="1" applyFont="1" applyFill="1" applyBorder="1" applyAlignment="1">
      <alignment horizontal="center" vertical="center" shrinkToFit="1"/>
    </xf>
    <xf numFmtId="0" fontId="89" fillId="0" borderId="0" xfId="1" applyFont="1" applyBorder="1" applyAlignment="1">
      <alignment horizontal="center" vertical="center"/>
    </xf>
    <xf numFmtId="0" fontId="1" fillId="0" borderId="0" xfId="1" applyFont="1" applyAlignment="1">
      <alignment vertical="center"/>
    </xf>
    <xf numFmtId="0" fontId="94" fillId="0" borderId="0" xfId="1" applyFont="1" applyBorder="1" applyAlignment="1">
      <alignment vertical="center" wrapText="1"/>
    </xf>
    <xf numFmtId="0" fontId="24" fillId="0" borderId="0" xfId="1" applyFont="1"/>
    <xf numFmtId="0" fontId="45" fillId="0" borderId="0" xfId="3" applyFont="1" applyBorder="1" applyAlignment="1">
      <alignment horizontal="left" vertical="center"/>
    </xf>
    <xf numFmtId="0" fontId="45" fillId="0" borderId="0" xfId="3" applyFont="1" applyBorder="1" applyAlignment="1">
      <alignment vertical="center"/>
    </xf>
    <xf numFmtId="0" fontId="95" fillId="0" borderId="0" xfId="1" applyFont="1" applyBorder="1" applyAlignment="1">
      <alignment horizontal="left" vertical="center" wrapText="1"/>
    </xf>
    <xf numFmtId="0" fontId="41" fillId="0" borderId="2" xfId="3" applyFont="1" applyFill="1" applyBorder="1" applyAlignment="1">
      <alignment horizontal="center" vertical="center"/>
    </xf>
    <xf numFmtId="0" fontId="8" fillId="0" borderId="2" xfId="3" applyNumberFormat="1" applyFont="1" applyFill="1" applyBorder="1" applyAlignment="1">
      <alignment horizontal="center" vertical="center"/>
    </xf>
    <xf numFmtId="0" fontId="96" fillId="0" borderId="0" xfId="1" applyFont="1" applyAlignment="1">
      <alignment vertical="center"/>
    </xf>
    <xf numFmtId="0" fontId="1" fillId="0" borderId="2" xfId="1" applyBorder="1" applyAlignment="1">
      <alignment vertical="center"/>
    </xf>
    <xf numFmtId="0" fontId="1" fillId="0" borderId="2" xfId="1" applyBorder="1" applyAlignment="1">
      <alignment horizontal="center" vertical="center"/>
    </xf>
    <xf numFmtId="0" fontId="1" fillId="0" borderId="2" xfId="1" applyNumberFormat="1" applyBorder="1" applyAlignment="1">
      <alignment horizontal="center" vertical="center"/>
    </xf>
    <xf numFmtId="0" fontId="25" fillId="0" borderId="2" xfId="1" applyNumberFormat="1" applyFont="1" applyBorder="1" applyAlignment="1">
      <alignment horizontal="center" vertical="center"/>
    </xf>
    <xf numFmtId="0" fontId="25" fillId="0" borderId="0" xfId="1" applyNumberFormat="1" applyFont="1" applyAlignment="1">
      <alignment horizontal="center" vertical="center"/>
    </xf>
    <xf numFmtId="0" fontId="83" fillId="0" borderId="0" xfId="7" applyFont="1" applyFill="1">
      <alignment vertical="center"/>
    </xf>
    <xf numFmtId="0" fontId="1" fillId="0" borderId="0" xfId="1" applyFill="1"/>
    <xf numFmtId="0" fontId="99" fillId="0" borderId="2" xfId="7" applyFont="1" applyFill="1" applyBorder="1" applyAlignment="1">
      <alignment horizontal="center" vertical="center"/>
    </xf>
    <xf numFmtId="0" fontId="99" fillId="0" borderId="2" xfId="7" applyFont="1" applyBorder="1" applyAlignment="1">
      <alignment horizontal="center" vertical="center"/>
    </xf>
    <xf numFmtId="0" fontId="83" fillId="2" borderId="2" xfId="7" applyFont="1" applyFill="1" applyBorder="1" applyAlignment="1">
      <alignment horizontal="center" vertical="center"/>
    </xf>
    <xf numFmtId="0" fontId="1" fillId="3" borderId="2" xfId="1" applyFill="1" applyBorder="1"/>
    <xf numFmtId="0" fontId="100" fillId="0" borderId="0" xfId="7" applyFont="1" applyAlignment="1">
      <alignment horizontal="centerContinuous" vertical="center"/>
    </xf>
    <xf numFmtId="0" fontId="99" fillId="0" borderId="0" xfId="7" applyFont="1" applyAlignment="1">
      <alignment horizontal="centerContinuous" vertical="center"/>
    </xf>
    <xf numFmtId="0" fontId="99" fillId="0" borderId="0" xfId="7" applyFont="1">
      <alignment vertical="center"/>
    </xf>
    <xf numFmtId="0" fontId="101" fillId="0" borderId="0" xfId="7" applyFont="1">
      <alignment vertical="center"/>
    </xf>
    <xf numFmtId="0" fontId="101" fillId="3" borderId="0" xfId="7" applyFont="1" applyFill="1">
      <alignment vertical="center"/>
    </xf>
    <xf numFmtId="0" fontId="1" fillId="3" borderId="0" xfId="1" applyFill="1"/>
    <xf numFmtId="0" fontId="101" fillId="3" borderId="0" xfId="7" applyFont="1" applyFill="1" applyAlignment="1">
      <alignment horizontal="right" vertical="center"/>
    </xf>
    <xf numFmtId="0" fontId="1" fillId="3" borderId="2" xfId="1" applyFill="1" applyBorder="1" applyAlignment="1">
      <alignment horizontal="center" vertical="center"/>
    </xf>
    <xf numFmtId="0" fontId="83" fillId="3" borderId="2" xfId="7" applyFont="1" applyFill="1" applyBorder="1" applyAlignment="1">
      <alignment horizontal="center" vertical="center"/>
    </xf>
    <xf numFmtId="0" fontId="1" fillId="3" borderId="1" xfId="1" applyFill="1" applyBorder="1" applyAlignment="1">
      <alignment horizontal="center" vertical="center"/>
    </xf>
    <xf numFmtId="0" fontId="1" fillId="3" borderId="4" xfId="1" applyFill="1" applyBorder="1" applyAlignment="1">
      <alignment horizontal="center" vertical="center"/>
    </xf>
    <xf numFmtId="0" fontId="70" fillId="0" borderId="0" xfId="1" applyFont="1" applyAlignment="1">
      <alignment horizontal="center" vertical="center"/>
    </xf>
    <xf numFmtId="0" fontId="23" fillId="0" borderId="0" xfId="1" applyFont="1" applyFill="1" applyAlignment="1">
      <alignment vertical="center"/>
    </xf>
    <xf numFmtId="0" fontId="31" fillId="0" borderId="5" xfId="1" applyFont="1" applyBorder="1" applyAlignment="1">
      <alignment horizontal="center" vertical="center"/>
    </xf>
    <xf numFmtId="0" fontId="31" fillId="0" borderId="0" xfId="1" applyFont="1" applyBorder="1" applyAlignment="1">
      <alignment vertical="center"/>
    </xf>
    <xf numFmtId="0" fontId="31" fillId="3" borderId="2" xfId="1" applyFont="1" applyFill="1" applyBorder="1" applyAlignment="1">
      <alignment horizontal="center" vertical="center" shrinkToFit="1"/>
    </xf>
    <xf numFmtId="9" fontId="31" fillId="2" borderId="2" xfId="2" applyFont="1" applyFill="1" applyBorder="1" applyAlignment="1">
      <alignment horizontal="center" vertical="center"/>
    </xf>
    <xf numFmtId="41" fontId="31" fillId="12" borderId="2" xfId="4" applyFont="1" applyFill="1" applyBorder="1" applyAlignment="1">
      <alignment horizontal="center" vertical="center"/>
    </xf>
    <xf numFmtId="0" fontId="1" fillId="3" borderId="2" xfId="1" applyFill="1" applyBorder="1" applyAlignment="1">
      <alignment vertical="center"/>
    </xf>
    <xf numFmtId="0" fontId="25" fillId="0" borderId="0" xfId="1" applyFont="1" applyAlignment="1">
      <alignment vertical="center"/>
    </xf>
    <xf numFmtId="0" fontId="93" fillId="0" borderId="2" xfId="1" applyFont="1" applyBorder="1" applyAlignment="1">
      <alignment horizontal="center" vertical="center"/>
    </xf>
    <xf numFmtId="0" fontId="93" fillId="0" borderId="2" xfId="1" applyFont="1" applyBorder="1" applyAlignment="1">
      <alignment horizontal="center" vertical="center" wrapText="1"/>
    </xf>
    <xf numFmtId="0" fontId="80" fillId="0" borderId="2" xfId="1" applyFont="1" applyBorder="1" applyAlignment="1">
      <alignment horizontal="center" vertical="center"/>
    </xf>
    <xf numFmtId="41" fontId="31" fillId="0" borderId="0" xfId="1" applyNumberFormat="1" applyFont="1" applyBorder="1" applyAlignment="1">
      <alignment vertical="center"/>
    </xf>
    <xf numFmtId="195" fontId="25" fillId="0" borderId="0" xfId="1" applyNumberFormat="1" applyFont="1" applyAlignment="1">
      <alignment vertical="center"/>
    </xf>
    <xf numFmtId="41" fontId="31" fillId="11" borderId="2" xfId="4" applyFont="1" applyFill="1" applyBorder="1" applyAlignment="1">
      <alignment horizontal="center" vertical="center"/>
    </xf>
    <xf numFmtId="0" fontId="70" fillId="0" borderId="0" xfId="1" applyFont="1" applyBorder="1" applyAlignment="1">
      <alignment horizontal="center" vertical="center"/>
    </xf>
    <xf numFmtId="41" fontId="70" fillId="0" borderId="0" xfId="4" applyFont="1" applyFill="1" applyBorder="1" applyAlignment="1">
      <alignment horizontal="center" vertical="center"/>
    </xf>
    <xf numFmtId="41" fontId="70" fillId="0" borderId="0" xfId="4" applyFont="1" applyFill="1" applyBorder="1" applyAlignment="1">
      <alignment vertical="center"/>
    </xf>
    <xf numFmtId="41" fontId="70" fillId="0" borderId="0" xfId="4" applyFont="1" applyFill="1" applyBorder="1" applyAlignment="1">
      <alignment vertical="center" shrinkToFit="1"/>
    </xf>
    <xf numFmtId="0" fontId="78" fillId="0" borderId="0" xfId="1" applyFont="1" applyAlignment="1">
      <alignment horizontal="left" vertical="center"/>
    </xf>
    <xf numFmtId="41" fontId="70" fillId="0" borderId="30" xfId="1" applyNumberFormat="1" applyFont="1" applyBorder="1" applyAlignment="1">
      <alignment vertical="center" wrapText="1"/>
    </xf>
    <xf numFmtId="0" fontId="91" fillId="0" borderId="0" xfId="1" applyFont="1" applyBorder="1" applyAlignment="1">
      <alignment vertical="center" wrapText="1"/>
    </xf>
    <xf numFmtId="0" fontId="54" fillId="0" borderId="0" xfId="1" applyFont="1" applyAlignment="1">
      <alignment vertical="center"/>
    </xf>
    <xf numFmtId="41" fontId="25" fillId="0" borderId="0" xfId="1" applyNumberFormat="1" applyFont="1" applyAlignment="1">
      <alignment horizontal="center" vertical="center"/>
    </xf>
    <xf numFmtId="0" fontId="103" fillId="0" borderId="0" xfId="1" applyFont="1" applyAlignment="1"/>
    <xf numFmtId="195" fontId="25" fillId="0" borderId="0" xfId="1" applyNumberFormat="1" applyFont="1" applyAlignment="1">
      <alignment horizontal="center" vertical="center"/>
    </xf>
    <xf numFmtId="0" fontId="31" fillId="0" borderId="16" xfId="1" applyFont="1" applyFill="1" applyBorder="1" applyAlignment="1">
      <alignment horizontal="center" vertical="center" wrapText="1"/>
    </xf>
    <xf numFmtId="41" fontId="31" fillId="0" borderId="0" xfId="4" applyFont="1" applyFill="1" applyBorder="1" applyAlignment="1">
      <alignment horizontal="center" vertical="center"/>
    </xf>
    <xf numFmtId="0" fontId="104" fillId="0" borderId="0" xfId="1" applyFont="1" applyFill="1" applyAlignment="1"/>
    <xf numFmtId="0" fontId="107" fillId="0" borderId="0" xfId="1" applyFont="1" applyAlignment="1">
      <alignment vertical="center"/>
    </xf>
    <xf numFmtId="189" fontId="107" fillId="0" borderId="0" xfId="1" applyNumberFormat="1" applyFont="1" applyAlignment="1">
      <alignment vertical="center"/>
    </xf>
    <xf numFmtId="196" fontId="108" fillId="0" borderId="0" xfId="4" applyNumberFormat="1" applyFont="1" applyAlignment="1">
      <alignment vertical="center"/>
    </xf>
    <xf numFmtId="0" fontId="108" fillId="0" borderId="0" xfId="1" applyFont="1" applyAlignment="1">
      <alignment vertical="center"/>
    </xf>
    <xf numFmtId="0" fontId="109" fillId="0" borderId="2" xfId="1" applyFont="1" applyBorder="1" applyAlignment="1">
      <alignment horizontal="center" vertical="center" shrinkToFit="1"/>
    </xf>
    <xf numFmtId="14" fontId="110" fillId="2" borderId="2" xfId="1" applyNumberFormat="1" applyFont="1" applyFill="1" applyBorder="1" applyAlignment="1">
      <alignment horizontal="center" vertical="center"/>
    </xf>
    <xf numFmtId="189" fontId="110" fillId="0" borderId="2" xfId="4" applyNumberFormat="1" applyFont="1" applyBorder="1" applyAlignment="1">
      <alignment horizontal="center" vertical="center"/>
    </xf>
    <xf numFmtId="0" fontId="109" fillId="0" borderId="0" xfId="1" applyFont="1" applyFill="1" applyBorder="1" applyAlignment="1">
      <alignment horizontal="center" vertical="center" shrinkToFit="1"/>
    </xf>
    <xf numFmtId="14" fontId="110" fillId="0" borderId="0" xfId="1" applyNumberFormat="1" applyFont="1" applyFill="1" applyBorder="1" applyAlignment="1">
      <alignment horizontal="center" vertical="center"/>
    </xf>
    <xf numFmtId="189" fontId="107" fillId="0" borderId="1" xfId="1" applyNumberFormat="1" applyFont="1" applyFill="1" applyBorder="1" applyAlignment="1">
      <alignment horizontal="center" vertical="center"/>
    </xf>
    <xf numFmtId="0" fontId="111" fillId="0" borderId="0" xfId="1" applyFont="1" applyAlignment="1">
      <alignment vertical="center"/>
    </xf>
    <xf numFmtId="196" fontId="111" fillId="0" borderId="0" xfId="4" applyNumberFormat="1" applyFont="1" applyAlignment="1">
      <alignment vertical="center"/>
    </xf>
    <xf numFmtId="0" fontId="107" fillId="0" borderId="2" xfId="1" applyFont="1" applyFill="1" applyBorder="1" applyAlignment="1">
      <alignment horizontal="center" vertical="center"/>
    </xf>
    <xf numFmtId="189" fontId="112" fillId="0" borderId="4" xfId="1" applyNumberFormat="1" applyFont="1" applyFill="1" applyBorder="1" applyAlignment="1">
      <alignment horizontal="center" vertical="center"/>
    </xf>
    <xf numFmtId="0" fontId="107" fillId="3" borderId="4" xfId="1" applyFont="1" applyFill="1" applyBorder="1" applyAlignment="1">
      <alignment horizontal="center" vertical="center" shrinkToFit="1"/>
    </xf>
    <xf numFmtId="14" fontId="107" fillId="3" borderId="2" xfId="1" applyNumberFormat="1" applyFont="1" applyFill="1" applyBorder="1" applyAlignment="1">
      <alignment horizontal="center" vertical="center"/>
    </xf>
    <xf numFmtId="189" fontId="107" fillId="2" borderId="4" xfId="1" applyNumberFormat="1" applyFont="1" applyFill="1" applyBorder="1" applyAlignment="1">
      <alignment horizontal="center" vertical="center"/>
    </xf>
    <xf numFmtId="0" fontId="107" fillId="2" borderId="3" xfId="1" applyFont="1" applyFill="1" applyBorder="1" applyAlignment="1">
      <alignment horizontal="center" vertical="center" wrapText="1"/>
    </xf>
    <xf numFmtId="0" fontId="107" fillId="2" borderId="2" xfId="1" applyFont="1" applyFill="1" applyBorder="1" applyAlignment="1">
      <alignment horizontal="center" vertical="center" wrapText="1"/>
    </xf>
    <xf numFmtId="189" fontId="107" fillId="2" borderId="2" xfId="1" applyNumberFormat="1" applyFont="1" applyFill="1" applyBorder="1" applyAlignment="1">
      <alignment horizontal="center" vertical="center"/>
    </xf>
    <xf numFmtId="0" fontId="113" fillId="0" borderId="0" xfId="1" applyFont="1" applyAlignment="1">
      <alignment vertical="center"/>
    </xf>
    <xf numFmtId="189" fontId="113" fillId="0" borderId="0" xfId="1" applyNumberFormat="1" applyFont="1" applyAlignment="1">
      <alignment vertical="center"/>
    </xf>
    <xf numFmtId="0" fontId="114" fillId="0" borderId="0" xfId="1" applyFont="1" applyAlignment="1">
      <alignment vertical="center"/>
    </xf>
    <xf numFmtId="0" fontId="115" fillId="0" borderId="0" xfId="1" applyFont="1" applyAlignment="1">
      <alignment vertical="center"/>
    </xf>
    <xf numFmtId="196" fontId="115" fillId="0" borderId="0" xfId="4" applyNumberFormat="1" applyFont="1" applyAlignment="1">
      <alignment vertical="center"/>
    </xf>
    <xf numFmtId="189" fontId="114" fillId="0" borderId="0" xfId="1" applyNumberFormat="1" applyFont="1" applyAlignment="1">
      <alignment vertical="center"/>
    </xf>
    <xf numFmtId="180" fontId="52" fillId="2" borderId="2" xfId="5" applyNumberFormat="1" applyFont="1" applyFill="1" applyBorder="1" applyAlignment="1">
      <alignment horizontal="center" vertical="center"/>
    </xf>
    <xf numFmtId="0" fontId="65" fillId="0" borderId="1" xfId="1" applyFont="1" applyBorder="1" applyAlignment="1">
      <alignment horizontal="center" vertical="center" shrinkToFit="1"/>
    </xf>
    <xf numFmtId="14" fontId="80" fillId="2" borderId="2" xfId="1" applyNumberFormat="1" applyFont="1" applyFill="1" applyBorder="1" applyAlignment="1">
      <alignment vertical="center"/>
    </xf>
    <xf numFmtId="180" fontId="52" fillId="2" borderId="2" xfId="4" applyNumberFormat="1" applyFont="1" applyFill="1" applyBorder="1" applyAlignment="1">
      <alignment horizontal="center" vertical="center"/>
    </xf>
    <xf numFmtId="197" fontId="80" fillId="2" borderId="2" xfId="1" applyNumberFormat="1" applyFont="1" applyFill="1" applyBorder="1" applyAlignment="1">
      <alignment horizontal="center" vertical="center"/>
    </xf>
    <xf numFmtId="0" fontId="1" fillId="0" borderId="2" xfId="1" applyBorder="1"/>
    <xf numFmtId="41" fontId="31" fillId="2" borderId="2" xfId="6" applyFont="1" applyFill="1" applyBorder="1" applyAlignment="1">
      <alignment horizontal="center" vertical="center"/>
    </xf>
    <xf numFmtId="0" fontId="118" fillId="0" borderId="0" xfId="0" applyFont="1">
      <alignment vertical="center"/>
    </xf>
    <xf numFmtId="9" fontId="52" fillId="2" borderId="5" xfId="4" applyNumberFormat="1" applyFont="1" applyFill="1" applyBorder="1" applyAlignment="1">
      <alignment horizontal="center" vertical="center"/>
    </xf>
    <xf numFmtId="179" fontId="52" fillId="2" borderId="51" xfId="5" applyNumberFormat="1" applyFont="1" applyFill="1" applyBorder="1" applyAlignment="1">
      <alignment horizontal="center" vertical="center"/>
    </xf>
    <xf numFmtId="179" fontId="52" fillId="2" borderId="55" xfId="4" applyNumberFormat="1" applyFont="1" applyFill="1" applyBorder="1" applyAlignment="1">
      <alignment horizontal="center" vertical="center"/>
    </xf>
    <xf numFmtId="179" fontId="52" fillId="2" borderId="40" xfId="4" applyNumberFormat="1" applyFont="1" applyFill="1" applyBorder="1" applyAlignment="1">
      <alignment horizontal="center" vertical="center"/>
    </xf>
    <xf numFmtId="10" fontId="52" fillId="3" borderId="51" xfId="5" applyNumberFormat="1" applyFont="1" applyFill="1" applyBorder="1" applyAlignment="1">
      <alignment horizontal="center" vertical="center"/>
    </xf>
    <xf numFmtId="0" fontId="20" fillId="14" borderId="0" xfId="5" applyFont="1" applyFill="1" applyBorder="1" applyAlignment="1">
      <alignment horizontal="center" vertical="center"/>
    </xf>
    <xf numFmtId="0" fontId="20" fillId="14" borderId="0" xfId="5" applyFont="1" applyFill="1" applyBorder="1" applyAlignment="1">
      <alignment vertical="center"/>
    </xf>
    <xf numFmtId="49" fontId="20" fillId="14" borderId="0" xfId="5" applyNumberFormat="1" applyFont="1" applyFill="1" applyBorder="1" applyAlignment="1">
      <alignment horizontal="center" vertical="center"/>
    </xf>
    <xf numFmtId="189" fontId="20" fillId="14" borderId="0" xfId="5" applyNumberFormat="1" applyFont="1" applyFill="1" applyBorder="1" applyAlignment="1">
      <alignment horizontal="center" vertical="center"/>
    </xf>
    <xf numFmtId="41" fontId="20" fillId="14" borderId="0" xfId="4" applyFont="1" applyFill="1" applyBorder="1" applyAlignment="1">
      <alignment horizontal="center" vertical="center"/>
    </xf>
    <xf numFmtId="41" fontId="70" fillId="3" borderId="2" xfId="4" applyFont="1" applyFill="1" applyBorder="1" applyAlignment="1">
      <alignment vertical="center" shrinkToFit="1"/>
    </xf>
    <xf numFmtId="0" fontId="117" fillId="0" borderId="14" xfId="1" applyFont="1" applyBorder="1" applyAlignment="1">
      <alignment vertical="center"/>
    </xf>
    <xf numFmtId="0" fontId="1" fillId="0" borderId="0" xfId="1" applyFill="1" applyBorder="1" applyAlignment="1">
      <alignment vertical="center"/>
    </xf>
    <xf numFmtId="0" fontId="93" fillId="0" borderId="0" xfId="1" applyFont="1" applyFill="1" applyBorder="1" applyAlignment="1">
      <alignment horizontal="center" vertical="center"/>
    </xf>
    <xf numFmtId="0" fontId="1" fillId="0" borderId="0" xfId="1" applyFill="1" applyBorder="1" applyAlignment="1">
      <alignment vertical="center" shrinkToFit="1"/>
    </xf>
    <xf numFmtId="0" fontId="78" fillId="0" borderId="0" xfId="1" applyFont="1" applyFill="1" applyBorder="1" applyAlignment="1">
      <alignment vertical="center"/>
    </xf>
    <xf numFmtId="0" fontId="93" fillId="0" borderId="0" xfId="1" applyFont="1" applyFill="1" applyBorder="1" applyAlignment="1">
      <alignment horizontal="center" vertical="center" wrapText="1"/>
    </xf>
    <xf numFmtId="9" fontId="27" fillId="2" borderId="49" xfId="4" applyNumberFormat="1" applyFont="1" applyFill="1" applyBorder="1" applyAlignment="1">
      <alignment horizontal="center" vertical="center"/>
    </xf>
    <xf numFmtId="0" fontId="70" fillId="0" borderId="49" xfId="1" applyFont="1" applyBorder="1" applyAlignment="1">
      <alignment horizontal="center" vertical="center"/>
    </xf>
    <xf numFmtId="41" fontId="80" fillId="0" borderId="49" xfId="4" applyFont="1" applyBorder="1" applyAlignment="1">
      <alignment horizontal="center" vertical="center"/>
    </xf>
    <xf numFmtId="41" fontId="80" fillId="0" borderId="50" xfId="4" applyFont="1" applyBorder="1" applyAlignment="1">
      <alignment horizontal="center" vertical="center"/>
    </xf>
    <xf numFmtId="197" fontId="80" fillId="2" borderId="52" xfId="1" applyNumberFormat="1" applyFont="1" applyFill="1" applyBorder="1" applyAlignment="1">
      <alignment horizontal="center" vertical="center"/>
    </xf>
    <xf numFmtId="0" fontId="1" fillId="0" borderId="52" xfId="1" applyBorder="1"/>
    <xf numFmtId="0" fontId="1" fillId="0" borderId="40" xfId="1" applyBorder="1"/>
    <xf numFmtId="0" fontId="1" fillId="0" borderId="57" xfId="1" applyBorder="1"/>
    <xf numFmtId="0" fontId="121" fillId="2" borderId="40" xfId="4" applyNumberFormat="1" applyFont="1" applyFill="1" applyBorder="1" applyAlignment="1">
      <alignment horizontal="center" vertical="center"/>
    </xf>
    <xf numFmtId="0" fontId="41" fillId="0" borderId="0" xfId="3" applyFont="1" applyFill="1" applyBorder="1" applyAlignment="1">
      <alignment horizontal="center" vertical="center"/>
    </xf>
    <xf numFmtId="0" fontId="123" fillId="0" borderId="0" xfId="1" applyFont="1" applyAlignment="1">
      <alignment vertical="center"/>
    </xf>
    <xf numFmtId="2" fontId="62" fillId="2" borderId="2" xfId="0" applyNumberFormat="1"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54" fillId="0" borderId="0" xfId="1" applyFont="1" applyAlignment="1">
      <alignment horizontal="center"/>
    </xf>
    <xf numFmtId="0" fontId="78" fillId="2" borderId="2" xfId="1" applyFont="1" applyFill="1" applyBorder="1" applyAlignment="1">
      <alignment horizontal="center" vertical="center"/>
    </xf>
    <xf numFmtId="0" fontId="93" fillId="2" borderId="2" xfId="1" applyFont="1" applyFill="1" applyBorder="1" applyAlignment="1">
      <alignment horizontal="center" vertical="center"/>
    </xf>
    <xf numFmtId="191" fontId="31" fillId="2" borderId="1" xfId="4" applyNumberFormat="1" applyFont="1" applyFill="1" applyBorder="1" applyAlignment="1">
      <alignment horizontal="center" vertical="center"/>
    </xf>
    <xf numFmtId="191" fontId="31" fillId="2" borderId="3" xfId="4" applyNumberFormat="1" applyFont="1" applyFill="1" applyBorder="1" applyAlignment="1">
      <alignment horizontal="center" vertical="center"/>
    </xf>
    <xf numFmtId="191" fontId="31" fillId="2" borderId="4" xfId="4" applyNumberFormat="1" applyFont="1" applyFill="1" applyBorder="1" applyAlignment="1">
      <alignment horizontal="center" vertical="center"/>
    </xf>
    <xf numFmtId="0" fontId="31" fillId="0" borderId="2" xfId="1" applyFont="1" applyBorder="1" applyAlignment="1">
      <alignment horizontal="center" vertical="center"/>
    </xf>
    <xf numFmtId="14" fontId="31" fillId="2" borderId="2" xfId="1" applyNumberFormat="1" applyFont="1" applyFill="1" applyBorder="1" applyAlignment="1">
      <alignment horizontal="center" vertical="center"/>
    </xf>
    <xf numFmtId="49" fontId="127" fillId="2" borderId="0" xfId="0" applyNumberFormat="1" applyFont="1" applyFill="1" applyAlignment="1">
      <alignment vertical="center"/>
    </xf>
    <xf numFmtId="49" fontId="127" fillId="2" borderId="0" xfId="0" applyNumberFormat="1" applyFont="1" applyFill="1" applyAlignment="1">
      <alignment horizontal="left" vertical="center"/>
    </xf>
    <xf numFmtId="10" fontId="52" fillId="3" borderId="15" xfId="5" applyNumberFormat="1" applyFont="1" applyFill="1" applyBorder="1" applyAlignment="1">
      <alignment horizontal="center" vertical="center"/>
    </xf>
    <xf numFmtId="199" fontId="107" fillId="2" borderId="2" xfId="1" applyNumberFormat="1" applyFont="1" applyFill="1" applyBorder="1" applyAlignment="1">
      <alignment horizontal="center" vertical="center" wrapText="1"/>
    </xf>
    <xf numFmtId="0" fontId="42" fillId="0" borderId="0" xfId="1" applyFont="1" applyAlignment="1">
      <alignment vertical="center"/>
    </xf>
    <xf numFmtId="0" fontId="30" fillId="0" borderId="0" xfId="1" applyFont="1"/>
    <xf numFmtId="0" fontId="30" fillId="0" borderId="0" xfId="1" applyFont="1" applyAlignment="1">
      <alignment horizontal="left" vertical="center"/>
    </xf>
    <xf numFmtId="0" fontId="133" fillId="0" borderId="0" xfId="1" applyFont="1" applyAlignment="1">
      <alignment vertical="center"/>
    </xf>
    <xf numFmtId="0" fontId="83" fillId="0" borderId="0" xfId="1" applyFont="1"/>
    <xf numFmtId="0" fontId="133" fillId="0" borderId="0" xfId="1" applyFont="1" applyAlignment="1">
      <alignment horizontal="left" vertical="center"/>
    </xf>
    <xf numFmtId="0" fontId="134" fillId="0" borderId="0" xfId="1" applyFont="1"/>
    <xf numFmtId="0" fontId="137" fillId="0" borderId="0" xfId="1" applyFont="1" applyAlignment="1">
      <alignment vertical="top"/>
    </xf>
    <xf numFmtId="0" fontId="32" fillId="0" borderId="0" xfId="1" applyFont="1" applyBorder="1" applyAlignment="1">
      <alignment vertical="top"/>
    </xf>
    <xf numFmtId="0" fontId="138" fillId="0" borderId="48" xfId="1" applyFont="1" applyBorder="1" applyAlignment="1">
      <alignment horizontal="center" vertical="center" wrapText="1"/>
    </xf>
    <xf numFmtId="0" fontId="138" fillId="0" borderId="49" xfId="1" applyFont="1" applyBorder="1" applyAlignment="1">
      <alignment horizontal="center" vertical="center"/>
    </xf>
    <xf numFmtId="0" fontId="138" fillId="0" borderId="51" xfId="1" applyFont="1" applyBorder="1" applyAlignment="1">
      <alignment horizontal="center" vertical="center"/>
    </xf>
    <xf numFmtId="0" fontId="138" fillId="0" borderId="55" xfId="1" applyFont="1" applyBorder="1" applyAlignment="1">
      <alignment horizontal="center" vertical="center" wrapText="1"/>
    </xf>
    <xf numFmtId="0" fontId="138" fillId="3" borderId="2" xfId="1" applyFont="1" applyFill="1" applyBorder="1" applyAlignment="1">
      <alignment horizontal="center" vertical="center"/>
    </xf>
    <xf numFmtId="0" fontId="138" fillId="3" borderId="40" xfId="1" applyFont="1" applyFill="1" applyBorder="1" applyAlignment="1">
      <alignment horizontal="center" vertical="center"/>
    </xf>
    <xf numFmtId="0" fontId="138" fillId="0" borderId="0" xfId="1" applyFont="1" applyFill="1"/>
    <xf numFmtId="0" fontId="141" fillId="0" borderId="0" xfId="3" applyFont="1" applyAlignment="1">
      <alignment vertical="center"/>
    </xf>
    <xf numFmtId="0" fontId="140" fillId="0" borderId="0" xfId="3" applyFont="1" applyAlignment="1">
      <alignment horizontal="center" vertical="center"/>
    </xf>
    <xf numFmtId="0" fontId="0" fillId="0" borderId="0" xfId="0" applyFont="1">
      <alignment vertical="center"/>
    </xf>
    <xf numFmtId="176" fontId="127" fillId="3" borderId="2" xfId="3" applyNumberFormat="1" applyFont="1" applyFill="1" applyBorder="1" applyAlignment="1">
      <alignment horizontal="center" vertical="center"/>
    </xf>
    <xf numFmtId="14" fontId="43" fillId="0" borderId="0" xfId="3" applyNumberFormat="1" applyFont="1" applyFill="1" applyBorder="1" applyAlignment="1">
      <alignment horizontal="center" vertical="center"/>
    </xf>
    <xf numFmtId="0" fontId="47" fillId="15" borderId="2" xfId="3" applyFont="1" applyFill="1" applyBorder="1" applyAlignment="1">
      <alignment horizontal="center" vertical="center" wrapText="1"/>
    </xf>
    <xf numFmtId="0" fontId="140" fillId="3" borderId="2" xfId="3" applyFont="1" applyFill="1" applyBorder="1" applyAlignment="1">
      <alignment horizontal="center" vertical="center" wrapText="1"/>
    </xf>
    <xf numFmtId="0" fontId="47" fillId="0" borderId="2" xfId="3" applyFont="1" applyBorder="1" applyAlignment="1">
      <alignment horizontal="center" vertical="center" wrapText="1"/>
    </xf>
    <xf numFmtId="0" fontId="140" fillId="4" borderId="2" xfId="3" applyFont="1" applyFill="1" applyBorder="1" applyAlignment="1">
      <alignment horizontal="center" vertical="center" wrapText="1"/>
    </xf>
    <xf numFmtId="0" fontId="47" fillId="0" borderId="21" xfId="3" applyFont="1" applyBorder="1" applyAlignment="1">
      <alignment horizontal="center" vertical="center" wrapText="1"/>
    </xf>
    <xf numFmtId="0" fontId="47" fillId="0" borderId="20" xfId="3" applyFont="1" applyBorder="1" applyAlignment="1">
      <alignment horizontal="center" vertical="center" wrapText="1"/>
    </xf>
    <xf numFmtId="0" fontId="47" fillId="0" borderId="26" xfId="3" applyFont="1" applyBorder="1" applyAlignment="1">
      <alignment horizontal="center" vertical="center" wrapText="1"/>
    </xf>
    <xf numFmtId="0" fontId="140" fillId="8" borderId="20" xfId="3" applyFont="1" applyFill="1" applyBorder="1" applyAlignment="1">
      <alignment horizontal="center" vertical="center" wrapText="1"/>
    </xf>
    <xf numFmtId="0" fontId="47" fillId="0" borderId="11" xfId="3" applyFont="1" applyBorder="1" applyAlignment="1">
      <alignment horizontal="center" vertical="center" wrapText="1"/>
    </xf>
    <xf numFmtId="0" fontId="47" fillId="2" borderId="2" xfId="3" applyNumberFormat="1" applyFont="1" applyFill="1" applyBorder="1" applyAlignment="1">
      <alignment horizontal="center" vertical="center" wrapText="1"/>
    </xf>
    <xf numFmtId="0" fontId="47" fillId="2" borderId="2" xfId="3" applyFont="1" applyFill="1" applyBorder="1" applyAlignment="1">
      <alignment horizontal="center" vertical="center" wrapText="1"/>
    </xf>
    <xf numFmtId="0" fontId="140" fillId="15" borderId="2" xfId="3" applyFont="1" applyFill="1" applyBorder="1" applyAlignment="1">
      <alignment horizontal="center" vertical="center" wrapText="1"/>
    </xf>
    <xf numFmtId="0" fontId="140" fillId="15" borderId="2" xfId="3" applyNumberFormat="1" applyFont="1" applyFill="1" applyBorder="1" applyAlignment="1">
      <alignment horizontal="center" vertical="center" wrapText="1"/>
    </xf>
    <xf numFmtId="0" fontId="140" fillId="0" borderId="1" xfId="3" applyFont="1" applyFill="1" applyBorder="1" applyAlignment="1">
      <alignment horizontal="center" vertical="center" wrapText="1"/>
    </xf>
    <xf numFmtId="0" fontId="47" fillId="0" borderId="0" xfId="3" applyFont="1" applyBorder="1" applyAlignment="1">
      <alignment horizontal="center" vertical="center" wrapText="1"/>
    </xf>
    <xf numFmtId="0" fontId="140" fillId="6" borderId="2" xfId="3" applyNumberFormat="1" applyFont="1" applyFill="1" applyBorder="1" applyAlignment="1">
      <alignment horizontal="center" vertical="center" wrapText="1"/>
    </xf>
    <xf numFmtId="0" fontId="140" fillId="6" borderId="2" xfId="3" applyFont="1" applyFill="1" applyBorder="1" applyAlignment="1">
      <alignment horizontal="center" vertical="center" wrapText="1"/>
    </xf>
    <xf numFmtId="0" fontId="47" fillId="0" borderId="3" xfId="3" applyFont="1" applyBorder="1" applyAlignment="1">
      <alignment vertical="center" wrapText="1"/>
    </xf>
    <xf numFmtId="0" fontId="47" fillId="0" borderId="4" xfId="3" applyFont="1" applyFill="1" applyBorder="1" applyAlignment="1">
      <alignment horizontal="center" vertical="center" wrapText="1"/>
    </xf>
    <xf numFmtId="0" fontId="47" fillId="0" borderId="4" xfId="3" applyFont="1" applyBorder="1" applyAlignment="1">
      <alignment vertical="center" wrapText="1"/>
    </xf>
    <xf numFmtId="0" fontId="140" fillId="0" borderId="11" xfId="3" applyFont="1" applyBorder="1" applyAlignment="1">
      <alignment horizontal="center" vertical="top" wrapText="1"/>
    </xf>
    <xf numFmtId="0" fontId="49" fillId="0" borderId="2" xfId="3" applyFont="1" applyBorder="1" applyAlignment="1">
      <alignment horizontal="center" vertical="center" wrapText="1"/>
    </xf>
    <xf numFmtId="0" fontId="49" fillId="0" borderId="4" xfId="3" applyFont="1" applyBorder="1" applyAlignment="1">
      <alignment horizontal="center" vertical="center" shrinkToFit="1"/>
    </xf>
    <xf numFmtId="178" fontId="49" fillId="3" borderId="4" xfId="3" applyNumberFormat="1" applyFont="1" applyFill="1" applyBorder="1" applyAlignment="1">
      <alignment horizontal="center" vertical="center" wrapText="1"/>
    </xf>
    <xf numFmtId="177" fontId="49" fillId="3" borderId="2" xfId="3" applyNumberFormat="1" applyFont="1" applyFill="1" applyBorder="1" applyAlignment="1">
      <alignment horizontal="center" vertical="center" wrapText="1"/>
    </xf>
    <xf numFmtId="0" fontId="47" fillId="0" borderId="4" xfId="3" applyFont="1" applyBorder="1" applyAlignment="1">
      <alignment horizontal="center" vertical="center" wrapText="1"/>
    </xf>
    <xf numFmtId="0" fontId="140" fillId="4" borderId="40" xfId="3" applyFont="1" applyFill="1" applyBorder="1" applyAlignment="1">
      <alignment horizontal="center" vertical="center" wrapText="1"/>
    </xf>
    <xf numFmtId="0" fontId="47" fillId="0" borderId="49" xfId="0" applyFont="1" applyBorder="1" applyAlignment="1">
      <alignment horizontal="center" vertical="center"/>
    </xf>
    <xf numFmtId="9" fontId="140" fillId="2" borderId="2" xfId="2" applyFont="1" applyFill="1" applyBorder="1" applyAlignment="1">
      <alignment horizontal="center" vertical="center"/>
    </xf>
    <xf numFmtId="0" fontId="47" fillId="0" borderId="0" xfId="3" applyFont="1" applyAlignment="1">
      <alignment vertical="center"/>
    </xf>
    <xf numFmtId="0" fontId="142" fillId="0" borderId="0" xfId="0" applyFont="1">
      <alignment vertical="center"/>
    </xf>
    <xf numFmtId="0" fontId="140" fillId="0" borderId="0" xfId="3" applyFont="1" applyAlignment="1">
      <alignment horizontal="right" vertical="center"/>
    </xf>
    <xf numFmtId="200" fontId="143" fillId="0" borderId="2" xfId="3" applyNumberFormat="1" applyFont="1" applyFill="1" applyBorder="1" applyAlignment="1">
      <alignment horizontal="center" vertical="center" wrapText="1"/>
    </xf>
    <xf numFmtId="0" fontId="47" fillId="0" borderId="0" xfId="3" applyFont="1" applyAlignment="1">
      <alignment horizontal="center" vertical="center"/>
    </xf>
    <xf numFmtId="0" fontId="47" fillId="0" borderId="2" xfId="3" applyFont="1" applyBorder="1" applyAlignment="1">
      <alignment horizontal="center" vertical="center"/>
    </xf>
    <xf numFmtId="0" fontId="47" fillId="0" borderId="12" xfId="3" applyFont="1" applyBorder="1" applyAlignment="1">
      <alignment horizontal="center" vertical="center" wrapText="1"/>
    </xf>
    <xf numFmtId="0" fontId="140" fillId="2" borderId="38" xfId="3" applyFont="1" applyFill="1" applyBorder="1" applyAlignment="1">
      <alignment vertical="center" wrapText="1"/>
    </xf>
    <xf numFmtId="0" fontId="140" fillId="2" borderId="39" xfId="3" applyFont="1" applyFill="1" applyBorder="1" applyAlignment="1">
      <alignment vertical="center" wrapText="1"/>
    </xf>
    <xf numFmtId="0" fontId="140" fillId="2" borderId="40" xfId="3" applyFont="1" applyFill="1" applyBorder="1" applyAlignment="1">
      <alignment horizontal="center" vertical="center" wrapText="1"/>
    </xf>
    <xf numFmtId="201" fontId="49" fillId="3" borderId="2" xfId="3" applyNumberFormat="1" applyFont="1" applyFill="1" applyBorder="1" applyAlignment="1">
      <alignment horizontal="center" vertical="center" wrapText="1"/>
    </xf>
    <xf numFmtId="0" fontId="138" fillId="3" borderId="2" xfId="1" applyFont="1" applyFill="1" applyBorder="1" applyAlignment="1">
      <alignment horizontal="center" vertical="center" wrapText="1"/>
    </xf>
    <xf numFmtId="0" fontId="138" fillId="0" borderId="49" xfId="1" applyFont="1" applyBorder="1" applyAlignment="1">
      <alignment horizontal="center" vertical="center" wrapText="1"/>
    </xf>
    <xf numFmtId="0" fontId="138" fillId="3" borderId="40" xfId="1" applyFont="1" applyFill="1" applyBorder="1" applyAlignment="1">
      <alignment horizontal="center" vertical="center" wrapText="1"/>
    </xf>
    <xf numFmtId="0" fontId="138" fillId="0" borderId="50" xfId="1" applyFont="1" applyBorder="1" applyAlignment="1">
      <alignment horizontal="center" vertical="center"/>
    </xf>
    <xf numFmtId="0" fontId="139" fillId="3" borderId="52" xfId="10" applyFill="1" applyBorder="1" applyAlignment="1">
      <alignment horizontal="center" vertical="center"/>
    </xf>
    <xf numFmtId="0" fontId="139" fillId="3" borderId="57" xfId="10" applyFill="1" applyBorder="1" applyAlignment="1">
      <alignment horizontal="center" vertical="center"/>
    </xf>
    <xf numFmtId="14" fontId="135" fillId="2" borderId="52" xfId="1" applyNumberFormat="1" applyFont="1" applyFill="1" applyBorder="1" applyAlignment="1">
      <alignment horizontal="center" vertical="center"/>
    </xf>
    <xf numFmtId="14" fontId="135" fillId="2" borderId="57" xfId="1" applyNumberFormat="1" applyFont="1" applyFill="1" applyBorder="1" applyAlignment="1">
      <alignment horizontal="center" vertical="center"/>
    </xf>
    <xf numFmtId="41" fontId="149" fillId="0" borderId="51" xfId="4" applyFont="1" applyBorder="1" applyAlignment="1">
      <alignment horizontal="center" vertical="center"/>
    </xf>
    <xf numFmtId="41" fontId="149" fillId="0" borderId="55" xfId="4" applyFont="1" applyBorder="1" applyAlignment="1">
      <alignment horizontal="center" vertical="center"/>
    </xf>
    <xf numFmtId="0" fontId="146" fillId="2" borderId="43" xfId="0" applyFont="1" applyFill="1" applyBorder="1">
      <alignment vertical="center"/>
    </xf>
    <xf numFmtId="0" fontId="0" fillId="2" borderId="44" xfId="0" applyFill="1" applyBorder="1">
      <alignment vertical="center"/>
    </xf>
    <xf numFmtId="0" fontId="0" fillId="2" borderId="45" xfId="0" applyFill="1" applyBorder="1">
      <alignment vertical="center"/>
    </xf>
    <xf numFmtId="0" fontId="146" fillId="2" borderId="11" xfId="0" applyFont="1" applyFill="1" applyBorder="1">
      <alignment vertical="center"/>
    </xf>
    <xf numFmtId="0" fontId="0" fillId="2" borderId="0" xfId="0" applyFill="1" applyBorder="1">
      <alignment vertical="center"/>
    </xf>
    <xf numFmtId="0" fontId="0" fillId="2" borderId="61" xfId="0" applyFill="1" applyBorder="1">
      <alignment vertical="center"/>
    </xf>
    <xf numFmtId="0" fontId="44" fillId="0" borderId="0" xfId="3" applyFont="1" applyFill="1" applyBorder="1" applyAlignment="1">
      <alignment horizontal="center" vertical="center" wrapText="1"/>
    </xf>
    <xf numFmtId="0" fontId="146" fillId="0" borderId="0" xfId="0" applyFont="1" applyBorder="1">
      <alignment vertical="center"/>
    </xf>
    <xf numFmtId="0" fontId="140" fillId="0" borderId="3" xfId="3" applyFont="1" applyBorder="1" applyAlignment="1">
      <alignment horizontal="center" vertical="center" wrapText="1"/>
    </xf>
    <xf numFmtId="0" fontId="47" fillId="0" borderId="64" xfId="3" applyFont="1" applyBorder="1" applyAlignment="1">
      <alignment horizontal="center" vertical="center" wrapText="1"/>
    </xf>
    <xf numFmtId="0" fontId="47" fillId="0" borderId="65" xfId="3" applyFont="1" applyBorder="1" applyAlignment="1">
      <alignment horizontal="center" vertical="center" wrapText="1"/>
    </xf>
    <xf numFmtId="0" fontId="152" fillId="0" borderId="0" xfId="0" applyFont="1" applyAlignment="1">
      <alignment horizontal="center" vertical="center"/>
    </xf>
    <xf numFmtId="202" fontId="47" fillId="15" borderId="2" xfId="3" applyNumberFormat="1" applyFont="1" applyFill="1" applyBorder="1" applyAlignment="1">
      <alignment horizontal="center" vertical="center" wrapText="1"/>
    </xf>
    <xf numFmtId="202" fontId="140" fillId="7" borderId="40" xfId="3" applyNumberFormat="1" applyFont="1" applyFill="1" applyBorder="1" applyAlignment="1">
      <alignment horizontal="center" vertical="center" wrapText="1"/>
    </xf>
    <xf numFmtId="202" fontId="140" fillId="0" borderId="0" xfId="3" applyNumberFormat="1" applyFont="1" applyAlignment="1">
      <alignment horizontal="center" vertical="center"/>
    </xf>
    <xf numFmtId="0" fontId="130" fillId="0" borderId="0" xfId="3" applyFont="1" applyBorder="1" applyAlignment="1">
      <alignment horizontal="left" vertical="center" wrapText="1"/>
    </xf>
    <xf numFmtId="0" fontId="129" fillId="0" borderId="0" xfId="3" quotePrefix="1" applyFont="1" applyBorder="1" applyAlignment="1">
      <alignment horizontal="left" vertical="center" wrapText="1"/>
    </xf>
    <xf numFmtId="0" fontId="130" fillId="0" borderId="0" xfId="3" quotePrefix="1" applyFont="1" applyBorder="1" applyAlignment="1">
      <alignment vertical="center" wrapText="1"/>
    </xf>
    <xf numFmtId="0" fontId="130" fillId="0" borderId="0" xfId="3" quotePrefix="1" applyFont="1" applyBorder="1" applyAlignment="1">
      <alignment horizontal="left" vertical="center" wrapText="1"/>
    </xf>
    <xf numFmtId="0" fontId="129" fillId="0" borderId="0" xfId="3" applyFont="1" applyBorder="1" applyAlignment="1">
      <alignment horizontal="left" vertical="center" wrapText="1"/>
    </xf>
    <xf numFmtId="0" fontId="0" fillId="0" borderId="0" xfId="0" applyFont="1" applyBorder="1">
      <alignment vertical="center"/>
    </xf>
    <xf numFmtId="176" fontId="127" fillId="0" borderId="0" xfId="3" applyNumberFormat="1" applyFont="1" applyFill="1" applyBorder="1" applyAlignment="1">
      <alignment horizontal="center" vertical="center"/>
    </xf>
    <xf numFmtId="0" fontId="141" fillId="0" borderId="78" xfId="3" applyFont="1" applyBorder="1" applyAlignment="1">
      <alignment vertical="center" wrapText="1"/>
    </xf>
    <xf numFmtId="0" fontId="141" fillId="0" borderId="9" xfId="3" applyFont="1" applyBorder="1" applyAlignment="1">
      <alignment vertical="center" wrapText="1"/>
    </xf>
    <xf numFmtId="0" fontId="130" fillId="0" borderId="19" xfId="3" quotePrefix="1" applyFont="1" applyBorder="1" applyAlignment="1">
      <alignment horizontal="left" vertical="center" wrapText="1"/>
    </xf>
    <xf numFmtId="0" fontId="130" fillId="0" borderId="32" xfId="3" quotePrefix="1" applyFont="1" applyBorder="1" applyAlignment="1">
      <alignment horizontal="left" vertical="center" wrapText="1"/>
    </xf>
    <xf numFmtId="0" fontId="130" fillId="0" borderId="79" xfId="3" quotePrefix="1" applyFont="1" applyBorder="1" applyAlignment="1">
      <alignment horizontal="left" vertical="center" wrapText="1"/>
    </xf>
    <xf numFmtId="0" fontId="47" fillId="0" borderId="78" xfId="3" applyFont="1" applyBorder="1" applyAlignment="1">
      <alignment horizontal="center" vertical="center" wrapText="1"/>
    </xf>
    <xf numFmtId="0" fontId="140" fillId="0" borderId="80" xfId="3" applyFont="1" applyFill="1" applyBorder="1" applyAlignment="1">
      <alignment horizontal="center" vertical="center" wrapText="1"/>
    </xf>
    <xf numFmtId="0" fontId="44" fillId="0" borderId="64" xfId="3" quotePrefix="1" applyFont="1" applyBorder="1" applyAlignment="1">
      <alignment horizontal="center" vertical="center" wrapText="1"/>
    </xf>
    <xf numFmtId="0" fontId="129" fillId="0" borderId="64" xfId="3" quotePrefix="1" applyFont="1" applyBorder="1" applyAlignment="1">
      <alignment horizontal="center" vertical="center" wrapText="1"/>
    </xf>
    <xf numFmtId="0" fontId="130" fillId="0" borderId="64" xfId="3" quotePrefix="1" applyFont="1" applyBorder="1" applyAlignment="1">
      <alignment horizontal="center" vertical="center" wrapText="1"/>
    </xf>
    <xf numFmtId="0" fontId="130" fillId="0" borderId="64" xfId="3" applyFont="1" applyBorder="1" applyAlignment="1">
      <alignment horizontal="center" vertical="center" wrapText="1"/>
    </xf>
    <xf numFmtId="0" fontId="131" fillId="0" borderId="64" xfId="0" applyFont="1" applyBorder="1" applyAlignment="1">
      <alignment horizontal="left" vertical="center" wrapText="1"/>
    </xf>
    <xf numFmtId="0" fontId="131" fillId="0" borderId="64" xfId="0" applyFont="1" applyBorder="1" applyAlignment="1">
      <alignment horizontal="left" vertical="center"/>
    </xf>
    <xf numFmtId="0" fontId="130" fillId="0" borderId="64" xfId="3" applyFont="1" applyBorder="1" applyAlignment="1">
      <alignment horizontal="left" vertical="center" wrapText="1"/>
    </xf>
    <xf numFmtId="0" fontId="129" fillId="0" borderId="64" xfId="3" quotePrefix="1" applyFont="1" applyBorder="1" applyAlignment="1">
      <alignment horizontal="left" vertical="center" wrapText="1"/>
    </xf>
    <xf numFmtId="0" fontId="130" fillId="0" borderId="64" xfId="3" quotePrefix="1" applyFont="1" applyBorder="1" applyAlignment="1">
      <alignment vertical="center" wrapText="1"/>
    </xf>
    <xf numFmtId="0" fontId="130" fillId="0" borderId="64" xfId="3" quotePrefix="1" applyFont="1" applyBorder="1" applyAlignment="1">
      <alignment horizontal="left" vertical="center" wrapText="1"/>
    </xf>
    <xf numFmtId="0" fontId="129" fillId="0" borderId="64" xfId="3" applyFont="1" applyBorder="1" applyAlignment="1">
      <alignment horizontal="left" vertical="center" wrapText="1"/>
    </xf>
    <xf numFmtId="0" fontId="141" fillId="0" borderId="64" xfId="3" applyFont="1" applyBorder="1" applyAlignment="1">
      <alignment vertical="center" wrapText="1"/>
    </xf>
    <xf numFmtId="0" fontId="130" fillId="0" borderId="64" xfId="3" quotePrefix="1" applyFont="1" applyBorder="1" applyAlignment="1">
      <alignment horizontal="left" vertical="top" wrapText="1"/>
    </xf>
    <xf numFmtId="0" fontId="0" fillId="0" borderId="64" xfId="0" applyFont="1" applyBorder="1">
      <alignment vertical="center"/>
    </xf>
    <xf numFmtId="0" fontId="140" fillId="0" borderId="65" xfId="3" applyFont="1" applyFill="1" applyBorder="1" applyAlignment="1">
      <alignment horizontal="center" vertical="center" wrapText="1"/>
    </xf>
    <xf numFmtId="0" fontId="47" fillId="9" borderId="2" xfId="3" applyFont="1" applyFill="1" applyBorder="1" applyAlignment="1">
      <alignment horizontal="center" vertical="center" wrapText="1"/>
    </xf>
    <xf numFmtId="0" fontId="140" fillId="9" borderId="2" xfId="3" applyFont="1" applyFill="1" applyBorder="1" applyAlignment="1">
      <alignment horizontal="center" vertical="center" wrapText="1"/>
    </xf>
    <xf numFmtId="0" fontId="47" fillId="9" borderId="5" xfId="3" applyFont="1" applyFill="1" applyBorder="1" applyAlignment="1">
      <alignment horizontal="center" vertical="center" wrapText="1"/>
    </xf>
    <xf numFmtId="0" fontId="146" fillId="9" borderId="62" xfId="0" applyFont="1" applyFill="1" applyBorder="1" applyAlignment="1">
      <alignment horizontal="center" vertical="center" wrapText="1"/>
    </xf>
    <xf numFmtId="9" fontId="137" fillId="2" borderId="2" xfId="2" applyFont="1" applyFill="1" applyBorder="1" applyAlignment="1">
      <alignment horizontal="center" vertical="center"/>
    </xf>
    <xf numFmtId="0" fontId="136" fillId="2" borderId="0" xfId="1" applyFont="1" applyFill="1" applyAlignment="1">
      <alignment vertical="center"/>
    </xf>
    <xf numFmtId="0" fontId="154" fillId="2" borderId="0" xfId="1" applyFont="1" applyFill="1" applyAlignment="1">
      <alignment vertical="center"/>
    </xf>
    <xf numFmtId="0" fontId="155" fillId="2" borderId="0" xfId="1" applyFont="1" applyFill="1" applyAlignment="1">
      <alignment vertical="center"/>
    </xf>
    <xf numFmtId="0" fontId="155" fillId="2" borderId="0" xfId="1" applyFont="1" applyFill="1" applyAlignment="1">
      <alignment vertical="center" shrinkToFit="1"/>
    </xf>
    <xf numFmtId="0" fontId="156" fillId="2" borderId="0" xfId="1" applyFont="1" applyFill="1" applyAlignment="1">
      <alignment horizontal="center" vertical="center"/>
    </xf>
    <xf numFmtId="0" fontId="0" fillId="0" borderId="0" xfId="0" applyBorder="1">
      <alignment vertical="center"/>
    </xf>
    <xf numFmtId="0" fontId="146" fillId="0" borderId="0" xfId="0" applyFont="1" applyFill="1" applyBorder="1">
      <alignment vertical="center"/>
    </xf>
    <xf numFmtId="0" fontId="146" fillId="0" borderId="0" xfId="0" applyFont="1" applyFill="1" applyBorder="1" applyAlignment="1">
      <alignment horizontal="center" vertical="center"/>
    </xf>
    <xf numFmtId="202" fontId="140" fillId="0" borderId="0" xfId="3" applyNumberFormat="1" applyFont="1" applyBorder="1" applyAlignment="1">
      <alignment horizontal="center" vertical="center"/>
    </xf>
    <xf numFmtId="202" fontId="140" fillId="9" borderId="2" xfId="3" applyNumberFormat="1" applyFont="1" applyFill="1" applyBorder="1" applyAlignment="1">
      <alignment horizontal="center" vertical="center" wrapText="1"/>
    </xf>
    <xf numFmtId="202" fontId="47" fillId="3" borderId="2" xfId="3" applyNumberFormat="1" applyFont="1" applyFill="1" applyBorder="1" applyAlignment="1">
      <alignment horizontal="center" vertical="center" wrapText="1"/>
    </xf>
    <xf numFmtId="202" fontId="47" fillId="2" borderId="2" xfId="3" applyNumberFormat="1" applyFont="1" applyFill="1" applyBorder="1" applyAlignment="1">
      <alignment horizontal="center" vertical="center"/>
    </xf>
    <xf numFmtId="202" fontId="47" fillId="2" borderId="2" xfId="3" applyNumberFormat="1" applyFont="1" applyFill="1" applyBorder="1" applyAlignment="1">
      <alignment horizontal="center" vertical="center" wrapText="1"/>
    </xf>
    <xf numFmtId="202" fontId="140" fillId="4" borderId="40" xfId="3" applyNumberFormat="1" applyFont="1" applyFill="1" applyBorder="1" applyAlignment="1">
      <alignment horizontal="center" vertical="center" wrapText="1"/>
    </xf>
    <xf numFmtId="202" fontId="140" fillId="4" borderId="1" xfId="3" applyNumberFormat="1" applyFont="1" applyFill="1" applyBorder="1" applyAlignment="1">
      <alignment horizontal="center" vertical="center" wrapText="1"/>
    </xf>
    <xf numFmtId="202" fontId="47" fillId="3" borderId="21" xfId="3" applyNumberFormat="1" applyFont="1" applyFill="1" applyBorder="1" applyAlignment="1">
      <alignment horizontal="center" vertical="center" wrapText="1"/>
    </xf>
    <xf numFmtId="202" fontId="47" fillId="2" borderId="22" xfId="3" applyNumberFormat="1" applyFont="1" applyFill="1" applyBorder="1" applyAlignment="1">
      <alignment horizontal="center" vertical="center"/>
    </xf>
    <xf numFmtId="202" fontId="47" fillId="2" borderId="21" xfId="3" applyNumberFormat="1" applyFont="1" applyFill="1" applyBorder="1" applyAlignment="1">
      <alignment horizontal="center" vertical="center" wrapText="1"/>
    </xf>
    <xf numFmtId="202" fontId="47" fillId="3" borderId="27" xfId="3" applyNumberFormat="1" applyFont="1" applyFill="1" applyBorder="1" applyAlignment="1">
      <alignment horizontal="center" vertical="center" wrapText="1"/>
    </xf>
    <xf numFmtId="202" fontId="47" fillId="2" borderId="27" xfId="3" applyNumberFormat="1" applyFont="1" applyFill="1" applyBorder="1" applyAlignment="1">
      <alignment horizontal="center" vertical="center" wrapText="1"/>
    </xf>
    <xf numFmtId="202" fontId="140" fillId="8" borderId="21" xfId="3" applyNumberFormat="1" applyFont="1" applyFill="1" applyBorder="1" applyAlignment="1">
      <alignment horizontal="center" vertical="center" wrapText="1"/>
    </xf>
    <xf numFmtId="202" fontId="140" fillId="2" borderId="58" xfId="3" applyNumberFormat="1" applyFont="1" applyFill="1" applyBorder="1" applyAlignment="1">
      <alignment horizontal="center" vertical="center" wrapText="1"/>
    </xf>
    <xf numFmtId="202" fontId="140" fillId="2" borderId="59" xfId="3" applyNumberFormat="1" applyFont="1" applyFill="1" applyBorder="1" applyAlignment="1">
      <alignment horizontal="center" vertical="center" wrapText="1"/>
    </xf>
    <xf numFmtId="202" fontId="140" fillId="2" borderId="60" xfId="3" applyNumberFormat="1" applyFont="1" applyFill="1" applyBorder="1" applyAlignment="1">
      <alignment horizontal="center" vertical="center" wrapText="1"/>
    </xf>
    <xf numFmtId="202" fontId="47" fillId="2" borderId="4" xfId="3" applyNumberFormat="1" applyFont="1" applyFill="1" applyBorder="1" applyAlignment="1">
      <alignment horizontal="center" vertical="center"/>
    </xf>
    <xf numFmtId="202" fontId="140" fillId="15" borderId="2" xfId="3" applyNumberFormat="1" applyFont="1" applyFill="1" applyBorder="1" applyAlignment="1">
      <alignment horizontal="center" vertical="center" wrapText="1"/>
    </xf>
    <xf numFmtId="202" fontId="140" fillId="3" borderId="1" xfId="3" applyNumberFormat="1" applyFont="1" applyFill="1" applyBorder="1" applyAlignment="1">
      <alignment horizontal="center" vertical="center" wrapText="1"/>
    </xf>
    <xf numFmtId="202" fontId="140" fillId="2" borderId="1" xfId="3" applyNumberFormat="1" applyFont="1" applyFill="1" applyBorder="1" applyAlignment="1">
      <alignment horizontal="center" vertical="center" wrapText="1"/>
    </xf>
    <xf numFmtId="202" fontId="140" fillId="8" borderId="2" xfId="3" applyNumberFormat="1" applyFont="1" applyFill="1" applyBorder="1" applyAlignment="1">
      <alignment horizontal="center" vertical="center" wrapText="1"/>
    </xf>
    <xf numFmtId="202" fontId="140" fillId="6" borderId="2" xfId="3" applyNumberFormat="1" applyFont="1" applyFill="1" applyBorder="1" applyAlignment="1">
      <alignment horizontal="center" vertical="center" wrapText="1"/>
    </xf>
    <xf numFmtId="202" fontId="47" fillId="0" borderId="2" xfId="3" quotePrefix="1" applyNumberFormat="1" applyFont="1" applyFill="1" applyBorder="1" applyAlignment="1">
      <alignment horizontal="center" vertical="center" wrapText="1"/>
    </xf>
    <xf numFmtId="202" fontId="47" fillId="0" borderId="2" xfId="3" applyNumberFormat="1" applyFont="1" applyFill="1" applyBorder="1" applyAlignment="1">
      <alignment horizontal="center" vertical="center" wrapText="1"/>
    </xf>
    <xf numFmtId="202" fontId="140" fillId="2" borderId="2" xfId="3" applyNumberFormat="1" applyFont="1" applyFill="1" applyBorder="1" applyAlignment="1">
      <alignment horizontal="center" vertical="center" wrapText="1"/>
    </xf>
    <xf numFmtId="202" fontId="140" fillId="7" borderId="2" xfId="3" applyNumberFormat="1" applyFont="1" applyFill="1" applyBorder="1" applyAlignment="1">
      <alignment horizontal="center" vertical="center" wrapText="1"/>
    </xf>
    <xf numFmtId="202" fontId="47" fillId="3" borderId="16" xfId="3" applyNumberFormat="1" applyFont="1" applyFill="1" applyBorder="1" applyAlignment="1">
      <alignment horizontal="center" vertical="center" wrapText="1"/>
    </xf>
    <xf numFmtId="202" fontId="47" fillId="2" borderId="58" xfId="3" applyNumberFormat="1" applyFont="1" applyFill="1" applyBorder="1" applyAlignment="1">
      <alignment horizontal="center" vertical="center" wrapText="1"/>
    </xf>
    <xf numFmtId="202" fontId="47" fillId="2" borderId="59" xfId="3" applyNumberFormat="1" applyFont="1" applyFill="1" applyBorder="1" applyAlignment="1">
      <alignment horizontal="center" vertical="center" wrapText="1"/>
    </xf>
    <xf numFmtId="202" fontId="47" fillId="3" borderId="34" xfId="3" applyNumberFormat="1" applyFont="1" applyFill="1" applyBorder="1" applyAlignment="1">
      <alignment horizontal="center" vertical="center" wrapText="1"/>
    </xf>
    <xf numFmtId="202" fontId="47" fillId="2" borderId="23" xfId="3" applyNumberFormat="1" applyFont="1" applyFill="1" applyBorder="1" applyAlignment="1">
      <alignment horizontal="center" vertical="center" wrapText="1"/>
    </xf>
    <xf numFmtId="202" fontId="140" fillId="2" borderId="40" xfId="3" applyNumberFormat="1" applyFont="1" applyFill="1" applyBorder="1" applyAlignment="1">
      <alignment horizontal="center" vertical="center" wrapText="1"/>
    </xf>
    <xf numFmtId="202" fontId="142" fillId="0" borderId="0" xfId="0" applyNumberFormat="1" applyFont="1">
      <alignment vertical="center"/>
    </xf>
    <xf numFmtId="0" fontId="121" fillId="0" borderId="0" xfId="0" applyFont="1" applyFill="1" applyBorder="1" applyAlignment="1">
      <alignment vertical="center" wrapText="1"/>
    </xf>
    <xf numFmtId="0" fontId="31" fillId="0" borderId="6" xfId="1" applyFont="1" applyBorder="1" applyAlignment="1">
      <alignment horizontal="center" vertical="center"/>
    </xf>
    <xf numFmtId="183" fontId="151" fillId="5" borderId="0" xfId="3" applyNumberFormat="1" applyFont="1" applyFill="1" applyBorder="1" applyAlignment="1">
      <alignment horizontal="center" vertical="center"/>
    </xf>
    <xf numFmtId="0" fontId="138" fillId="0" borderId="0" xfId="1" applyFont="1"/>
    <xf numFmtId="0" fontId="157" fillId="0" borderId="0" xfId="3" applyFont="1" applyAlignment="1">
      <alignment horizontal="center" vertical="center" wrapText="1"/>
    </xf>
    <xf numFmtId="0" fontId="31" fillId="0" borderId="5" xfId="1" applyFont="1" applyBorder="1" applyAlignment="1">
      <alignment horizontal="center" vertical="center" wrapText="1"/>
    </xf>
    <xf numFmtId="0" fontId="31" fillId="2" borderId="4" xfId="1" applyFont="1" applyFill="1" applyBorder="1" applyAlignment="1">
      <alignment horizontal="center" vertical="center" shrinkToFit="1"/>
    </xf>
    <xf numFmtId="0" fontId="31" fillId="0" borderId="2" xfId="1" applyFont="1" applyFill="1" applyBorder="1" applyAlignment="1">
      <alignment horizontal="center" vertical="center" shrinkToFit="1"/>
    </xf>
    <xf numFmtId="0" fontId="147" fillId="0" borderId="2" xfId="7" applyFont="1" applyFill="1" applyBorder="1" applyAlignment="1">
      <alignment horizontal="center" vertical="center"/>
    </xf>
    <xf numFmtId="0" fontId="147" fillId="0" borderId="2" xfId="7" applyFont="1" applyBorder="1" applyAlignment="1">
      <alignment horizontal="center" vertical="center"/>
    </xf>
    <xf numFmtId="14" fontId="107" fillId="2" borderId="2" xfId="1" applyNumberFormat="1" applyFont="1" applyFill="1" applyBorder="1" applyAlignment="1">
      <alignment horizontal="center" vertical="center"/>
    </xf>
    <xf numFmtId="0" fontId="159" fillId="0" borderId="0" xfId="8" applyFont="1" applyAlignment="1">
      <alignment vertical="center" shrinkToFit="1"/>
    </xf>
    <xf numFmtId="0" fontId="4" fillId="0" borderId="0" xfId="8" applyFont="1" applyAlignment="1">
      <alignment horizontal="center" vertical="center"/>
    </xf>
    <xf numFmtId="0" fontId="4" fillId="0" borderId="0" xfId="8" applyFont="1">
      <alignment vertical="center"/>
    </xf>
    <xf numFmtId="0" fontId="4" fillId="13" borderId="0" xfId="8" applyFont="1" applyFill="1" applyAlignment="1">
      <alignment horizontal="center" vertical="center"/>
    </xf>
    <xf numFmtId="0" fontId="1" fillId="0" borderId="0" xfId="1" applyAlignment="1">
      <alignment horizontal="center"/>
    </xf>
    <xf numFmtId="203" fontId="1" fillId="0" borderId="0" xfId="1" applyNumberFormat="1" applyAlignment="1">
      <alignment horizontal="center" wrapText="1"/>
    </xf>
    <xf numFmtId="0" fontId="160" fillId="0" borderId="0" xfId="1" applyFont="1"/>
    <xf numFmtId="0" fontId="161" fillId="17" borderId="2" xfId="8" applyFont="1" applyFill="1" applyBorder="1" applyAlignment="1">
      <alignment horizontal="center" vertical="center" wrapText="1"/>
    </xf>
    <xf numFmtId="0" fontId="70" fillId="17" borderId="2" xfId="1" applyFont="1" applyFill="1" applyBorder="1" applyAlignment="1">
      <alignment horizontal="center" vertical="center"/>
    </xf>
    <xf numFmtId="203" fontId="70" fillId="17" borderId="2" xfId="1" applyNumberFormat="1" applyFont="1" applyFill="1" applyBorder="1" applyAlignment="1">
      <alignment horizontal="center" vertical="center" wrapText="1"/>
    </xf>
    <xf numFmtId="0" fontId="160" fillId="16" borderId="2" xfId="1" applyFont="1" applyFill="1" applyBorder="1" applyAlignment="1">
      <alignment horizontal="center" vertical="center" wrapText="1"/>
    </xf>
    <xf numFmtId="0" fontId="160" fillId="16" borderId="2" xfId="1" applyFont="1" applyFill="1" applyBorder="1" applyAlignment="1">
      <alignment horizontal="center" vertical="center"/>
    </xf>
    <xf numFmtId="0" fontId="160" fillId="0" borderId="0" xfId="1" applyFont="1" applyAlignment="1">
      <alignment horizontal="center" vertical="center"/>
    </xf>
    <xf numFmtId="0" fontId="163" fillId="0" borderId="2" xfId="1" applyFont="1" applyFill="1" applyBorder="1" applyAlignment="1">
      <alignment horizontal="center" vertical="center"/>
    </xf>
    <xf numFmtId="0" fontId="163" fillId="0" borderId="2" xfId="8" applyFont="1" applyFill="1" applyBorder="1" applyAlignment="1">
      <alignment horizontal="center" vertical="center" shrinkToFit="1"/>
    </xf>
    <xf numFmtId="181" fontId="164" fillId="0" borderId="2" xfId="8" applyNumberFormat="1" applyFont="1" applyFill="1" applyBorder="1" applyAlignment="1">
      <alignment horizontal="center" vertical="center" shrinkToFit="1"/>
    </xf>
    <xf numFmtId="204" fontId="82" fillId="0" borderId="2" xfId="1" applyNumberFormat="1" applyFont="1" applyFill="1" applyBorder="1" applyAlignment="1">
      <alignment horizontal="center" vertical="center"/>
    </xf>
    <xf numFmtId="1" fontId="82" fillId="0" borderId="2" xfId="1" applyNumberFormat="1" applyFont="1" applyFill="1" applyBorder="1" applyAlignment="1">
      <alignment horizontal="center" vertical="center"/>
    </xf>
    <xf numFmtId="0" fontId="82" fillId="0" borderId="2" xfId="1" applyFont="1" applyFill="1" applyBorder="1" applyAlignment="1">
      <alignment horizontal="center" vertical="center"/>
    </xf>
    <xf numFmtId="181" fontId="121" fillId="0" borderId="2" xfId="1" applyNumberFormat="1" applyFont="1" applyFill="1" applyBorder="1" applyAlignment="1">
      <alignment horizontal="center" vertical="center"/>
    </xf>
    <xf numFmtId="181" fontId="82" fillId="0" borderId="2" xfId="1" applyNumberFormat="1" applyFont="1" applyFill="1" applyBorder="1" applyAlignment="1">
      <alignment horizontal="center" vertical="center"/>
    </xf>
    <xf numFmtId="0" fontId="1" fillId="0" borderId="0" xfId="1" applyFont="1" applyAlignment="1">
      <alignment horizontal="center" vertical="center"/>
    </xf>
    <xf numFmtId="0" fontId="91" fillId="0" borderId="0" xfId="1" applyFont="1" applyAlignment="1">
      <alignment vertical="center"/>
    </xf>
    <xf numFmtId="0" fontId="162" fillId="0" borderId="0" xfId="1" applyFont="1" applyAlignment="1">
      <alignment vertical="center"/>
    </xf>
    <xf numFmtId="0" fontId="1" fillId="13" borderId="0" xfId="1" applyFill="1" applyAlignment="1">
      <alignment horizontal="center"/>
    </xf>
    <xf numFmtId="0" fontId="162" fillId="0" borderId="0" xfId="1" applyFont="1" applyAlignment="1">
      <alignment vertical="center" wrapText="1"/>
    </xf>
    <xf numFmtId="0" fontId="1" fillId="0" borderId="0" xfId="1" applyAlignment="1">
      <alignment wrapText="1"/>
    </xf>
    <xf numFmtId="0" fontId="35" fillId="3" borderId="4" xfId="1" applyFont="1" applyFill="1" applyBorder="1" applyAlignment="1">
      <alignment horizontal="center" vertical="center" shrinkToFit="1"/>
    </xf>
    <xf numFmtId="0" fontId="35" fillId="3" borderId="75" xfId="1" applyFont="1" applyFill="1" applyBorder="1" applyAlignment="1">
      <alignment horizontal="center" vertical="center"/>
    </xf>
    <xf numFmtId="0" fontId="165" fillId="0" borderId="73" xfId="1" applyFont="1" applyFill="1" applyBorder="1" applyAlignment="1">
      <alignment horizontal="center" vertical="center"/>
    </xf>
    <xf numFmtId="0" fontId="47" fillId="3" borderId="4" xfId="3" applyNumberFormat="1" applyFont="1" applyFill="1" applyBorder="1" applyAlignment="1">
      <alignment horizontal="center" vertical="center" wrapText="1"/>
    </xf>
    <xf numFmtId="0" fontId="47" fillId="2" borderId="4" xfId="3" applyNumberFormat="1" applyFont="1" applyFill="1" applyBorder="1" applyAlignment="1">
      <alignment horizontal="center" vertical="center" wrapText="1"/>
    </xf>
    <xf numFmtId="0" fontId="47" fillId="3" borderId="2" xfId="3" applyNumberFormat="1" applyFont="1" applyFill="1" applyBorder="1" applyAlignment="1">
      <alignment horizontal="center" vertical="center" wrapText="1"/>
    </xf>
    <xf numFmtId="0" fontId="47" fillId="8" borderId="2" xfId="3" applyNumberFormat="1" applyFont="1" applyFill="1" applyBorder="1" applyAlignment="1">
      <alignment horizontal="center" vertical="center" wrapText="1"/>
    </xf>
    <xf numFmtId="0" fontId="166" fillId="0" borderId="0" xfId="1" applyFont="1" applyFill="1" applyAlignment="1">
      <alignment vertical="center"/>
    </xf>
    <xf numFmtId="0" fontId="70" fillId="3" borderId="2" xfId="1" applyFont="1" applyFill="1" applyBorder="1" applyAlignment="1">
      <alignment vertical="center"/>
    </xf>
    <xf numFmtId="0" fontId="137" fillId="0" borderId="2" xfId="1" applyFont="1" applyBorder="1" applyAlignment="1">
      <alignment horizontal="center" vertical="center" wrapText="1"/>
    </xf>
    <xf numFmtId="0" fontId="167" fillId="0" borderId="0" xfId="1" applyFont="1"/>
    <xf numFmtId="0" fontId="83" fillId="0" borderId="0" xfId="7" applyFont="1" applyFill="1" applyAlignment="1">
      <alignment vertical="center"/>
    </xf>
    <xf numFmtId="0" fontId="89" fillId="0" borderId="0" xfId="1" applyFont="1" applyAlignment="1">
      <alignment horizontal="left" vertical="center"/>
    </xf>
    <xf numFmtId="205" fontId="31" fillId="2" borderId="2" xfId="1" applyNumberFormat="1" applyFont="1" applyFill="1" applyBorder="1" applyAlignment="1">
      <alignment horizontal="center" vertical="center"/>
    </xf>
    <xf numFmtId="205" fontId="23" fillId="0" borderId="0" xfId="1" applyNumberFormat="1" applyFont="1" applyFill="1" applyBorder="1" applyAlignment="1">
      <alignment vertical="center"/>
    </xf>
    <xf numFmtId="205" fontId="23" fillId="0" borderId="0" xfId="1" applyNumberFormat="1" applyFont="1" applyAlignment="1">
      <alignment vertical="center"/>
    </xf>
    <xf numFmtId="205" fontId="1" fillId="0" borderId="0" xfId="1" applyNumberFormat="1" applyAlignment="1">
      <alignment vertical="center"/>
    </xf>
    <xf numFmtId="205" fontId="31" fillId="2" borderId="2" xfId="4" applyNumberFormat="1" applyFont="1" applyFill="1" applyBorder="1" applyAlignment="1">
      <alignment horizontal="center" vertical="center"/>
    </xf>
    <xf numFmtId="205" fontId="9" fillId="0" borderId="0" xfId="1" applyNumberFormat="1" applyFont="1" applyAlignment="1">
      <alignment vertical="center"/>
    </xf>
    <xf numFmtId="205" fontId="70" fillId="0" borderId="0" xfId="1" applyNumberFormat="1" applyFont="1" applyFill="1" applyBorder="1" applyAlignment="1">
      <alignment horizontal="center" vertical="center"/>
    </xf>
    <xf numFmtId="49" fontId="169" fillId="0" borderId="0" xfId="1" applyNumberFormat="1" applyFont="1" applyAlignment="1">
      <alignment vertical="center"/>
    </xf>
    <xf numFmtId="49" fontId="169" fillId="2" borderId="0" xfId="1" applyNumberFormat="1" applyFont="1" applyFill="1" applyAlignment="1">
      <alignment horizontal="center" vertical="center"/>
    </xf>
    <xf numFmtId="0" fontId="170" fillId="0" borderId="0" xfId="1" applyFont="1" applyAlignment="1">
      <alignment vertical="center"/>
    </xf>
    <xf numFmtId="49" fontId="170" fillId="0" borderId="43" xfId="1" applyNumberFormat="1" applyFont="1" applyBorder="1" applyAlignment="1">
      <alignment vertical="center"/>
    </xf>
    <xf numFmtId="49" fontId="170" fillId="0" borderId="44" xfId="1" applyNumberFormat="1" applyFont="1" applyFill="1" applyBorder="1" applyAlignment="1">
      <alignment vertical="center"/>
    </xf>
    <xf numFmtId="49" fontId="170" fillId="0" borderId="44" xfId="1" applyNumberFormat="1" applyFont="1" applyBorder="1" applyAlignment="1">
      <alignment vertical="center"/>
    </xf>
    <xf numFmtId="49" fontId="170" fillId="0" borderId="45" xfId="1" applyNumberFormat="1" applyFont="1" applyBorder="1" applyAlignment="1">
      <alignment vertical="center"/>
    </xf>
    <xf numFmtId="49" fontId="170" fillId="0" borderId="0" xfId="1" applyNumberFormat="1" applyFont="1" applyAlignment="1">
      <alignment vertical="center"/>
    </xf>
    <xf numFmtId="49" fontId="170" fillId="0" borderId="46" xfId="1" applyNumberFormat="1" applyFont="1" applyBorder="1" applyAlignment="1">
      <alignment vertical="center"/>
    </xf>
    <xf numFmtId="49" fontId="170" fillId="0" borderId="36" xfId="1" applyNumberFormat="1" applyFont="1" applyFill="1" applyBorder="1" applyAlignment="1">
      <alignment vertical="center"/>
    </xf>
    <xf numFmtId="49" fontId="170" fillId="0" borderId="36" xfId="1" applyNumberFormat="1" applyFont="1" applyBorder="1" applyAlignment="1">
      <alignment vertical="center"/>
    </xf>
    <xf numFmtId="0" fontId="170" fillId="0" borderId="36" xfId="1" applyFont="1" applyBorder="1" applyAlignment="1">
      <alignment vertical="center"/>
    </xf>
    <xf numFmtId="49" fontId="170" fillId="0" borderId="47" xfId="1" applyNumberFormat="1" applyFont="1" applyBorder="1" applyAlignment="1">
      <alignment vertical="center"/>
    </xf>
    <xf numFmtId="49" fontId="122" fillId="2" borderId="0" xfId="1" applyNumberFormat="1" applyFont="1" applyFill="1" applyAlignment="1">
      <alignment vertical="center"/>
    </xf>
    <xf numFmtId="49" fontId="170" fillId="2" borderId="0" xfId="1" applyNumberFormat="1" applyFont="1" applyFill="1" applyAlignment="1">
      <alignment vertical="center"/>
    </xf>
    <xf numFmtId="49" fontId="170" fillId="0" borderId="0" xfId="1" applyNumberFormat="1" applyFont="1" applyAlignment="1">
      <alignment horizontal="left" vertical="center" wrapText="1"/>
    </xf>
    <xf numFmtId="49" fontId="172" fillId="0" borderId="0" xfId="1" applyNumberFormat="1" applyFont="1" applyFill="1" applyAlignment="1">
      <alignment vertical="center"/>
    </xf>
    <xf numFmtId="0" fontId="172" fillId="0" borderId="0" xfId="1" applyFont="1" applyFill="1" applyAlignment="1">
      <alignment vertical="center"/>
    </xf>
    <xf numFmtId="0" fontId="128" fillId="0" borderId="0" xfId="1" applyFont="1" applyFill="1" applyAlignment="1">
      <alignment vertical="center"/>
    </xf>
    <xf numFmtId="0" fontId="169" fillId="0" borderId="0" xfId="1" applyFont="1" applyFill="1" applyAlignment="1">
      <alignment vertical="center"/>
    </xf>
    <xf numFmtId="49" fontId="122" fillId="0" borderId="0" xfId="1" applyNumberFormat="1" applyFont="1" applyFill="1" applyAlignment="1">
      <alignment vertical="center"/>
    </xf>
    <xf numFmtId="0" fontId="170" fillId="0" borderId="0" xfId="1" applyFont="1" applyFill="1" applyAlignment="1">
      <alignment vertical="center"/>
    </xf>
    <xf numFmtId="49" fontId="170" fillId="13" borderId="0" xfId="1" applyNumberFormat="1" applyFont="1" applyFill="1" applyAlignment="1">
      <alignment vertical="center"/>
    </xf>
    <xf numFmtId="0" fontId="6" fillId="13" borderId="0" xfId="1" applyFont="1" applyFill="1" applyAlignment="1">
      <alignment vertical="center"/>
    </xf>
    <xf numFmtId="0" fontId="173" fillId="0" borderId="0" xfId="1" applyFont="1" applyBorder="1" applyAlignment="1">
      <alignment vertical="top"/>
    </xf>
    <xf numFmtId="181" fontId="67" fillId="2" borderId="2" xfId="0" applyNumberFormat="1" applyFont="1" applyFill="1" applyBorder="1" applyAlignment="1">
      <alignment horizontal="right" vertical="center" wrapText="1"/>
    </xf>
    <xf numFmtId="206" fontId="31" fillId="2" borderId="2" xfId="0" applyNumberFormat="1" applyFont="1" applyFill="1" applyBorder="1" applyAlignment="1">
      <alignment horizontal="center" vertical="center"/>
    </xf>
    <xf numFmtId="206" fontId="31" fillId="2" borderId="2" xfId="4" applyNumberFormat="1" applyFont="1" applyFill="1" applyBorder="1" applyAlignment="1">
      <alignment horizontal="center" vertical="center"/>
    </xf>
    <xf numFmtId="181" fontId="76" fillId="12" borderId="0" xfId="0" applyNumberFormat="1" applyFont="1" applyFill="1" applyBorder="1" applyAlignment="1">
      <alignment horizontal="center" vertical="center" shrinkToFit="1"/>
    </xf>
    <xf numFmtId="181" fontId="78" fillId="2" borderId="2" xfId="0" applyNumberFormat="1" applyFont="1" applyFill="1" applyBorder="1" applyAlignment="1">
      <alignment horizontal="center" vertical="center"/>
    </xf>
    <xf numFmtId="0" fontId="47" fillId="0" borderId="2" xfId="3" applyFont="1" applyBorder="1" applyAlignment="1">
      <alignment horizontal="center" vertical="center" wrapText="1"/>
    </xf>
    <xf numFmtId="0" fontId="47" fillId="2" borderId="2" xfId="3" applyFont="1" applyFill="1" applyBorder="1" applyAlignment="1">
      <alignment horizontal="center" vertical="center" wrapText="1"/>
    </xf>
    <xf numFmtId="202" fontId="47" fillId="3" borderId="25" xfId="3" applyNumberFormat="1" applyFont="1" applyFill="1" applyBorder="1" applyAlignment="1">
      <alignment horizontal="center" vertical="center" wrapText="1"/>
    </xf>
    <xf numFmtId="202" fontId="47" fillId="2" borderId="25" xfId="3" applyNumberFormat="1" applyFont="1" applyFill="1" applyBorder="1" applyAlignment="1">
      <alignment horizontal="center" vertical="center" wrapText="1"/>
    </xf>
    <xf numFmtId="0" fontId="140" fillId="4" borderId="40" xfId="3" applyFont="1" applyFill="1" applyBorder="1" applyAlignment="1">
      <alignment horizontal="center" vertical="center" wrapText="1"/>
    </xf>
    <xf numFmtId="0" fontId="31" fillId="0" borderId="2" xfId="1" applyFont="1" applyBorder="1" applyAlignment="1">
      <alignment horizontal="center" vertical="center"/>
    </xf>
    <xf numFmtId="0" fontId="31" fillId="0" borderId="2" xfId="1" applyFont="1" applyFill="1" applyBorder="1" applyAlignment="1">
      <alignment horizontal="center" vertical="center" wrapText="1"/>
    </xf>
    <xf numFmtId="0" fontId="31" fillId="3" borderId="2" xfId="1" applyFont="1" applyFill="1" applyBorder="1" applyAlignment="1">
      <alignment horizontal="center" vertical="center" wrapText="1"/>
    </xf>
    <xf numFmtId="0" fontId="31" fillId="0" borderId="1" xfId="1" applyFont="1" applyFill="1" applyBorder="1" applyAlignment="1">
      <alignment horizontal="center" vertical="center" wrapText="1"/>
    </xf>
    <xf numFmtId="14" fontId="31" fillId="2" borderId="2" xfId="1" applyNumberFormat="1" applyFont="1" applyFill="1" applyBorder="1" applyAlignment="1">
      <alignment horizontal="center" vertical="center"/>
    </xf>
    <xf numFmtId="0" fontId="31" fillId="0" borderId="5" xfId="1" applyFont="1" applyBorder="1" applyAlignment="1">
      <alignment horizontal="center" vertical="center"/>
    </xf>
    <xf numFmtId="0" fontId="47" fillId="0" borderId="20" xfId="3" applyFont="1" applyBorder="1" applyAlignment="1">
      <alignment horizontal="center" vertical="center" wrapText="1"/>
    </xf>
    <xf numFmtId="202" fontId="47" fillId="3" borderId="21" xfId="3" applyNumberFormat="1" applyFont="1" applyFill="1" applyBorder="1" applyAlignment="1">
      <alignment horizontal="center" vertical="center" wrapText="1"/>
    </xf>
    <xf numFmtId="202" fontId="47" fillId="2" borderId="21" xfId="3" applyNumberFormat="1" applyFont="1" applyFill="1" applyBorder="1" applyAlignment="1">
      <alignment horizontal="center" vertical="center" wrapText="1"/>
    </xf>
    <xf numFmtId="0" fontId="47" fillId="0" borderId="2" xfId="3" applyFont="1" applyBorder="1" applyAlignment="1">
      <alignment horizontal="center" vertical="center" wrapText="1"/>
    </xf>
    <xf numFmtId="0" fontId="47" fillId="2" borderId="2" xfId="3" applyFont="1" applyFill="1" applyBorder="1" applyAlignment="1">
      <alignment horizontal="center" vertical="center" wrapText="1"/>
    </xf>
    <xf numFmtId="0" fontId="1" fillId="0" borderId="6" xfId="1" applyBorder="1"/>
    <xf numFmtId="0" fontId="107" fillId="0" borderId="16" xfId="1" applyFont="1" applyFill="1" applyBorder="1" applyAlignment="1">
      <alignment horizontal="center" vertical="center"/>
    </xf>
    <xf numFmtId="0" fontId="107" fillId="0" borderId="31" xfId="1" applyFont="1" applyFill="1" applyBorder="1" applyAlignment="1">
      <alignment horizontal="center" vertical="center" wrapText="1"/>
    </xf>
    <xf numFmtId="0" fontId="47" fillId="0" borderId="25" xfId="3" applyFont="1" applyBorder="1" applyAlignment="1">
      <alignment horizontal="center" vertical="center" wrapText="1"/>
    </xf>
    <xf numFmtId="0" fontId="175" fillId="5" borderId="0" xfId="3" applyFont="1" applyFill="1" applyAlignment="1">
      <alignment horizontal="center" vertical="center"/>
    </xf>
    <xf numFmtId="0" fontId="176" fillId="0" borderId="0" xfId="0" applyFont="1" applyAlignment="1">
      <alignment horizontal="center" vertical="center"/>
    </xf>
    <xf numFmtId="202" fontId="47" fillId="3" borderId="49" xfId="0" applyNumberFormat="1" applyFont="1" applyFill="1" applyBorder="1" applyAlignment="1">
      <alignment horizontal="center" vertical="center"/>
    </xf>
    <xf numFmtId="202" fontId="47" fillId="2" borderId="49" xfId="0" applyNumberFormat="1" applyFont="1" applyFill="1" applyBorder="1" applyAlignment="1">
      <alignment horizontal="center" vertical="center"/>
    </xf>
    <xf numFmtId="207" fontId="107" fillId="2" borderId="2" xfId="1" applyNumberFormat="1" applyFont="1" applyFill="1" applyBorder="1" applyAlignment="1">
      <alignment horizontal="center" vertical="center"/>
    </xf>
    <xf numFmtId="208" fontId="107" fillId="2" borderId="2" xfId="1" applyNumberFormat="1" applyFont="1" applyFill="1" applyBorder="1" applyAlignment="1">
      <alignment horizontal="center" vertical="center"/>
    </xf>
    <xf numFmtId="10" fontId="1" fillId="2" borderId="2" xfId="9" applyNumberFormat="1" applyFont="1" applyFill="1" applyBorder="1" applyAlignment="1">
      <alignment horizontal="center" vertical="center"/>
    </xf>
    <xf numFmtId="2" fontId="47" fillId="0" borderId="6" xfId="3" applyNumberFormat="1" applyFont="1" applyBorder="1" applyAlignment="1">
      <alignment horizontal="center" vertical="center" wrapText="1"/>
    </xf>
    <xf numFmtId="2" fontId="47" fillId="0" borderId="2" xfId="3" applyNumberFormat="1" applyFont="1" applyBorder="1" applyAlignment="1">
      <alignment horizontal="center" vertical="center" wrapText="1"/>
    </xf>
    <xf numFmtId="202" fontId="140" fillId="4" borderId="2" xfId="3" applyNumberFormat="1" applyFont="1" applyFill="1" applyBorder="1" applyAlignment="1">
      <alignment horizontal="center" vertical="center" wrapText="1"/>
    </xf>
    <xf numFmtId="41" fontId="70" fillId="11" borderId="0" xfId="1" applyNumberFormat="1" applyFont="1" applyFill="1" applyAlignment="1">
      <alignment horizontal="center" vertical="center" shrinkToFit="1"/>
    </xf>
    <xf numFmtId="41" fontId="70" fillId="11" borderId="2" xfId="1" applyNumberFormat="1" applyFont="1" applyFill="1" applyBorder="1" applyAlignment="1">
      <alignment horizontal="center" vertical="center" shrinkToFit="1"/>
    </xf>
    <xf numFmtId="0" fontId="25" fillId="11" borderId="2" xfId="1" applyFont="1" applyFill="1" applyBorder="1" applyAlignment="1">
      <alignment horizontal="center" vertical="center"/>
    </xf>
    <xf numFmtId="41" fontId="70" fillId="11" borderId="5" xfId="1" applyNumberFormat="1" applyFont="1" applyFill="1" applyBorder="1" applyAlignment="1">
      <alignment horizontal="center" vertical="center" shrinkToFit="1"/>
    </xf>
    <xf numFmtId="9" fontId="107" fillId="2" borderId="2" xfId="9" applyFont="1" applyFill="1" applyBorder="1" applyAlignment="1">
      <alignment horizontal="center" vertical="center" wrapText="1"/>
    </xf>
    <xf numFmtId="0" fontId="159" fillId="0" borderId="0" xfId="8" applyFont="1" applyAlignment="1">
      <alignment horizontal="center" vertical="center" shrinkToFit="1"/>
    </xf>
    <xf numFmtId="0" fontId="160" fillId="16" borderId="2" xfId="1" applyFont="1" applyFill="1" applyBorder="1" applyAlignment="1">
      <alignment horizontal="center" vertical="center"/>
    </xf>
    <xf numFmtId="0" fontId="160" fillId="16" borderId="2" xfId="1" applyFont="1" applyFill="1" applyBorder="1" applyAlignment="1">
      <alignment horizontal="center" vertical="center" wrapText="1"/>
    </xf>
    <xf numFmtId="49" fontId="122" fillId="2" borderId="0" xfId="0" applyNumberFormat="1" applyFont="1" applyFill="1" applyAlignment="1">
      <alignment horizontal="left" vertical="center"/>
    </xf>
    <xf numFmtId="49" fontId="122" fillId="2" borderId="0" xfId="1" applyNumberFormat="1" applyFont="1" applyFill="1" applyAlignment="1">
      <alignment horizontal="left" vertical="center"/>
    </xf>
    <xf numFmtId="0" fontId="42" fillId="0" borderId="73" xfId="1" applyFont="1" applyBorder="1" applyAlignment="1">
      <alignment vertical="center" wrapText="1"/>
    </xf>
    <xf numFmtId="0" fontId="42" fillId="0" borderId="74" xfId="1" applyFont="1" applyBorder="1" applyAlignment="1">
      <alignment vertical="center" wrapText="1"/>
    </xf>
    <xf numFmtId="0" fontId="42" fillId="0" borderId="75" xfId="1" applyFont="1" applyBorder="1" applyAlignment="1">
      <alignment vertical="center" wrapText="1"/>
    </xf>
    <xf numFmtId="49" fontId="127" fillId="0" borderId="0" xfId="1" applyNumberFormat="1" applyFont="1" applyAlignment="1">
      <alignment horizontal="center" vertical="center"/>
    </xf>
    <xf numFmtId="49" fontId="128" fillId="0" borderId="0" xfId="0" applyNumberFormat="1" applyFont="1" applyFill="1" applyAlignment="1">
      <alignment horizontal="left" vertical="top" wrapText="1"/>
    </xf>
    <xf numFmtId="49" fontId="170" fillId="0" borderId="0" xfId="1" applyNumberFormat="1" applyFont="1" applyAlignment="1">
      <alignment horizontal="left" vertical="center" wrapText="1"/>
    </xf>
    <xf numFmtId="49" fontId="172" fillId="0" borderId="0" xfId="1" applyNumberFormat="1" applyFont="1" applyFill="1" applyAlignment="1">
      <alignment horizontal="left" vertical="center" wrapText="1"/>
    </xf>
    <xf numFmtId="49" fontId="170" fillId="0" borderId="0" xfId="1" applyNumberFormat="1" applyFont="1" applyAlignment="1">
      <alignment horizontal="left" vertical="center"/>
    </xf>
    <xf numFmtId="49" fontId="169" fillId="0" borderId="0" xfId="1" applyNumberFormat="1" applyFont="1" applyAlignment="1">
      <alignment horizontal="left" vertical="center"/>
    </xf>
    <xf numFmtId="0" fontId="28" fillId="0" borderId="0" xfId="1" applyFont="1" applyAlignment="1">
      <alignment horizontal="left" vertical="center" wrapText="1"/>
    </xf>
    <xf numFmtId="0" fontId="28" fillId="0" borderId="0" xfId="1" applyFont="1" applyAlignment="1">
      <alignment horizontal="left" vertical="center"/>
    </xf>
    <xf numFmtId="0" fontId="27" fillId="0" borderId="0" xfId="1" applyFont="1" applyAlignment="1">
      <alignment horizontal="center" vertical="center"/>
    </xf>
    <xf numFmtId="0" fontId="28" fillId="0" borderId="0" xfId="1" applyFont="1" applyBorder="1" applyAlignment="1">
      <alignment horizontal="left" vertical="center" wrapText="1"/>
    </xf>
    <xf numFmtId="0" fontId="30" fillId="0" borderId="0" xfId="1" applyFont="1" applyAlignment="1">
      <alignment horizontal="left"/>
    </xf>
    <xf numFmtId="0" fontId="21" fillId="0" borderId="0" xfId="1" applyFont="1" applyAlignment="1">
      <alignment horizontal="center" vertical="center" shrinkToFit="1"/>
    </xf>
    <xf numFmtId="0" fontId="22" fillId="0" borderId="0" xfId="1" applyFont="1" applyAlignment="1">
      <alignment horizontal="center" vertical="center" shrinkToFit="1"/>
    </xf>
    <xf numFmtId="0" fontId="132" fillId="0" borderId="0" xfId="1" applyFont="1" applyAlignment="1">
      <alignment horizontal="right" vertical="center" shrinkToFit="1"/>
    </xf>
    <xf numFmtId="0" fontId="135" fillId="3" borderId="0" xfId="1" applyFont="1" applyFill="1" applyAlignment="1">
      <alignment horizontal="center" vertical="center" shrinkToFit="1"/>
    </xf>
    <xf numFmtId="0" fontId="136" fillId="0" borderId="0" xfId="1" applyFont="1" applyAlignment="1">
      <alignment horizontal="center" vertical="center"/>
    </xf>
    <xf numFmtId="0" fontId="133" fillId="0" borderId="0" xfId="1" applyFont="1" applyAlignment="1">
      <alignment horizontal="left" vertical="center"/>
    </xf>
    <xf numFmtId="0" fontId="133" fillId="0" borderId="0" xfId="1" applyFont="1" applyAlignment="1">
      <alignment horizontal="center" vertical="center"/>
    </xf>
    <xf numFmtId="0" fontId="30" fillId="0" borderId="0" xfId="1" applyFont="1" applyAlignment="1">
      <alignment horizontal="center" vertical="center"/>
    </xf>
    <xf numFmtId="0" fontId="40" fillId="0" borderId="0" xfId="1" applyFont="1" applyFill="1" applyAlignment="1">
      <alignment horizontal="center" vertical="center"/>
    </xf>
    <xf numFmtId="0" fontId="36" fillId="0" borderId="1" xfId="1" applyFont="1" applyBorder="1" applyAlignment="1">
      <alignment horizontal="center" vertical="center"/>
    </xf>
    <xf numFmtId="0" fontId="36" fillId="0" borderId="3" xfId="1" applyFont="1" applyBorder="1" applyAlignment="1">
      <alignment horizontal="center" vertical="center"/>
    </xf>
    <xf numFmtId="0" fontId="36" fillId="0" borderId="4" xfId="1" applyFont="1" applyBorder="1" applyAlignment="1">
      <alignment horizontal="center" vertical="center"/>
    </xf>
    <xf numFmtId="0" fontId="36" fillId="0" borderId="2" xfId="1" applyFont="1" applyBorder="1" applyAlignment="1">
      <alignment horizontal="center" vertical="center"/>
    </xf>
    <xf numFmtId="0" fontId="33" fillId="2" borderId="0" xfId="1" applyFont="1" applyFill="1" applyBorder="1" applyAlignment="1">
      <alignment horizontal="center" vertical="center" shrinkToFit="1"/>
    </xf>
    <xf numFmtId="188" fontId="47" fillId="3" borderId="2" xfId="3" applyNumberFormat="1" applyFont="1" applyFill="1" applyBorder="1" applyAlignment="1">
      <alignment horizontal="center" vertical="center" wrapText="1"/>
    </xf>
    <xf numFmtId="0" fontId="47" fillId="0" borderId="6" xfId="3" applyFont="1" applyBorder="1" applyAlignment="1">
      <alignment horizontal="center" vertical="center" wrapText="1"/>
    </xf>
    <xf numFmtId="0" fontId="47" fillId="0" borderId="2" xfId="3" applyFont="1" applyBorder="1" applyAlignment="1">
      <alignment horizontal="center" vertical="center" wrapText="1"/>
    </xf>
    <xf numFmtId="0" fontId="45" fillId="0" borderId="11" xfId="3" applyFont="1" applyBorder="1" applyAlignment="1">
      <alignment horizontal="left" vertical="center"/>
    </xf>
    <xf numFmtId="0" fontId="45" fillId="0" borderId="0" xfId="3" applyFont="1" applyBorder="1" applyAlignment="1">
      <alignment horizontal="left" vertical="center"/>
    </xf>
    <xf numFmtId="185" fontId="47" fillId="2" borderId="5" xfId="3" applyNumberFormat="1" applyFont="1" applyFill="1" applyBorder="1" applyAlignment="1">
      <alignment horizontal="center" vertical="center" wrapText="1"/>
    </xf>
    <xf numFmtId="185" fontId="47" fillId="2" borderId="6" xfId="3" applyNumberFormat="1" applyFont="1" applyFill="1" applyBorder="1" applyAlignment="1">
      <alignment horizontal="center" vertical="center" wrapText="1"/>
    </xf>
    <xf numFmtId="0" fontId="47" fillId="0" borderId="1" xfId="3" applyFont="1" applyBorder="1" applyAlignment="1">
      <alignment horizontal="center" vertical="center" wrapText="1"/>
    </xf>
    <xf numFmtId="0" fontId="47" fillId="0" borderId="3" xfId="3" applyFont="1" applyBorder="1" applyAlignment="1">
      <alignment horizontal="center" vertical="center" wrapText="1"/>
    </xf>
    <xf numFmtId="0" fontId="47" fillId="0" borderId="4" xfId="3" applyFont="1" applyBorder="1" applyAlignment="1">
      <alignment horizontal="center" vertical="center" wrapText="1"/>
    </xf>
    <xf numFmtId="0" fontId="47" fillId="2" borderId="2" xfId="3" applyFont="1" applyFill="1" applyBorder="1" applyAlignment="1">
      <alignment horizontal="center" vertical="center" wrapText="1"/>
    </xf>
    <xf numFmtId="0" fontId="47" fillId="2" borderId="5" xfId="3" applyFont="1" applyFill="1" applyBorder="1" applyAlignment="1">
      <alignment horizontal="center" vertical="center" wrapText="1"/>
    </xf>
    <xf numFmtId="0" fontId="47" fillId="2" borderId="6" xfId="3" applyFont="1" applyFill="1" applyBorder="1" applyAlignment="1">
      <alignment horizontal="center" vertical="center" wrapText="1"/>
    </xf>
    <xf numFmtId="185" fontId="47" fillId="2" borderId="2" xfId="3" applyNumberFormat="1" applyFont="1" applyFill="1" applyBorder="1" applyAlignment="1">
      <alignment horizontal="center" vertical="center" wrapText="1"/>
    </xf>
    <xf numFmtId="0" fontId="47" fillId="0" borderId="18" xfId="3" applyFont="1" applyBorder="1" applyAlignment="1">
      <alignment horizontal="center" vertical="center" wrapText="1"/>
    </xf>
    <xf numFmtId="0" fontId="47" fillId="0" borderId="23" xfId="3" applyFont="1" applyBorder="1" applyAlignment="1">
      <alignment horizontal="center" vertical="center" wrapText="1"/>
    </xf>
    <xf numFmtId="0" fontId="47" fillId="8" borderId="28" xfId="3" applyFont="1" applyFill="1" applyBorder="1" applyAlignment="1">
      <alignment horizontal="center" vertical="center" wrapText="1"/>
    </xf>
    <xf numFmtId="0" fontId="140" fillId="0" borderId="2" xfId="3" applyFont="1" applyBorder="1" applyAlignment="1">
      <alignment horizontal="center" vertical="center" wrapText="1"/>
    </xf>
    <xf numFmtId="0" fontId="47" fillId="0" borderId="0" xfId="3" applyFont="1" applyBorder="1" applyAlignment="1">
      <alignment horizontal="center" vertical="center" wrapText="1"/>
    </xf>
    <xf numFmtId="0" fontId="47" fillId="0" borderId="31" xfId="3" applyFont="1" applyBorder="1" applyAlignment="1">
      <alignment horizontal="center" vertical="center" wrapText="1"/>
    </xf>
    <xf numFmtId="0" fontId="47" fillId="0" borderId="14" xfId="3" applyFont="1" applyBorder="1" applyAlignment="1">
      <alignment horizontal="center" vertical="center" wrapText="1"/>
    </xf>
    <xf numFmtId="0" fontId="47" fillId="0" borderId="10" xfId="3" applyFont="1" applyBorder="1" applyAlignment="1">
      <alignment horizontal="center" vertical="center" wrapText="1"/>
    </xf>
    <xf numFmtId="0" fontId="140" fillId="4" borderId="6" xfId="3" applyFont="1" applyFill="1" applyBorder="1" applyAlignment="1">
      <alignment horizontal="center" vertical="center" wrapText="1"/>
    </xf>
    <xf numFmtId="0" fontId="140" fillId="4" borderId="2" xfId="3" applyFont="1" applyFill="1" applyBorder="1" applyAlignment="1">
      <alignment horizontal="center" vertical="center" wrapText="1"/>
    </xf>
    <xf numFmtId="0" fontId="47" fillId="0" borderId="5" xfId="3" applyFont="1" applyBorder="1" applyAlignment="1">
      <alignment horizontal="center" vertical="center" wrapText="1"/>
    </xf>
    <xf numFmtId="0" fontId="47" fillId="0" borderId="16" xfId="3" applyFont="1" applyBorder="1" applyAlignment="1">
      <alignment horizontal="center" vertical="center" wrapText="1"/>
    </xf>
    <xf numFmtId="0" fontId="47" fillId="3" borderId="2" xfId="3" applyFont="1" applyFill="1" applyBorder="1" applyAlignment="1">
      <alignment horizontal="center" vertical="center" wrapText="1"/>
    </xf>
    <xf numFmtId="0" fontId="131" fillId="0" borderId="68" xfId="0" applyFont="1" applyBorder="1" applyAlignment="1">
      <alignment horizontal="left" vertical="center" wrapText="1"/>
    </xf>
    <xf numFmtId="0" fontId="131" fillId="0" borderId="30" xfId="0" applyFont="1" applyBorder="1" applyAlignment="1">
      <alignment horizontal="left" vertical="center"/>
    </xf>
    <xf numFmtId="0" fontId="131" fillId="0" borderId="77" xfId="0" applyFont="1" applyBorder="1" applyAlignment="1">
      <alignment horizontal="left" vertical="center"/>
    </xf>
    <xf numFmtId="0" fontId="131" fillId="0" borderId="84" xfId="0" applyFont="1" applyBorder="1" applyAlignment="1">
      <alignment horizontal="left" vertical="center"/>
    </xf>
    <xf numFmtId="0" fontId="131" fillId="0" borderId="54" xfId="0" applyFont="1" applyBorder="1" applyAlignment="1">
      <alignment horizontal="left" vertical="center"/>
    </xf>
    <xf numFmtId="0" fontId="131" fillId="0" borderId="56" xfId="0" applyFont="1" applyBorder="1" applyAlignment="1">
      <alignment horizontal="left" vertical="center"/>
    </xf>
    <xf numFmtId="0" fontId="140" fillId="2" borderId="35" xfId="3" applyFont="1" applyFill="1" applyBorder="1" applyAlignment="1">
      <alignment horizontal="center" vertical="center" wrapText="1"/>
    </xf>
    <xf numFmtId="0" fontId="140" fillId="2" borderId="36" xfId="3" applyFont="1" applyFill="1" applyBorder="1" applyAlignment="1">
      <alignment horizontal="center" vertical="center" wrapText="1"/>
    </xf>
    <xf numFmtId="0" fontId="140" fillId="2" borderId="37" xfId="3" applyFont="1" applyFill="1" applyBorder="1" applyAlignment="1">
      <alignment horizontal="center" vertical="center" wrapText="1"/>
    </xf>
    <xf numFmtId="182" fontId="47" fillId="0" borderId="1" xfId="3" applyNumberFormat="1" applyFont="1" applyBorder="1" applyAlignment="1">
      <alignment horizontal="center" vertical="center" wrapText="1"/>
    </xf>
    <xf numFmtId="182" fontId="47" fillId="0" borderId="4" xfId="3" applyNumberFormat="1" applyFont="1" applyBorder="1" applyAlignment="1">
      <alignment horizontal="center" vertical="center" wrapText="1"/>
    </xf>
    <xf numFmtId="0" fontId="47" fillId="0" borderId="32" xfId="3" applyFont="1" applyBorder="1" applyAlignment="1">
      <alignment horizontal="center" vertical="center" wrapText="1"/>
    </xf>
    <xf numFmtId="0" fontId="47" fillId="0" borderId="33" xfId="3" applyFont="1" applyBorder="1" applyAlignment="1">
      <alignment horizontal="center" vertical="center" wrapText="1"/>
    </xf>
    <xf numFmtId="0" fontId="47" fillId="0" borderId="30" xfId="3" applyFont="1" applyBorder="1" applyAlignment="1">
      <alignment horizontal="center" vertical="center" wrapText="1"/>
    </xf>
    <xf numFmtId="0" fontId="47" fillId="0" borderId="7" xfId="3" applyFont="1" applyBorder="1" applyAlignment="1">
      <alignment horizontal="center" vertical="center" wrapText="1"/>
    </xf>
    <xf numFmtId="0" fontId="47" fillId="0" borderId="8" xfId="3" applyFont="1" applyBorder="1" applyAlignment="1">
      <alignment horizontal="center" vertical="center" wrapText="1"/>
    </xf>
    <xf numFmtId="0" fontId="47" fillId="0" borderId="13" xfId="3" applyFont="1" applyBorder="1" applyAlignment="1">
      <alignment horizontal="center" vertical="center" wrapText="1"/>
    </xf>
    <xf numFmtId="186" fontId="47" fillId="2" borderId="2" xfId="3" applyNumberFormat="1" applyFont="1" applyFill="1" applyBorder="1" applyAlignment="1">
      <alignment horizontal="center" vertical="center" wrapText="1"/>
    </xf>
    <xf numFmtId="186" fontId="47" fillId="2" borderId="5" xfId="3" applyNumberFormat="1" applyFont="1" applyFill="1" applyBorder="1" applyAlignment="1">
      <alignment horizontal="center" vertical="center" wrapText="1"/>
    </xf>
    <xf numFmtId="186" fontId="47" fillId="2" borderId="6" xfId="3" applyNumberFormat="1" applyFont="1" applyFill="1" applyBorder="1" applyAlignment="1">
      <alignment horizontal="center" vertical="center" wrapText="1"/>
    </xf>
    <xf numFmtId="187" fontId="140" fillId="2" borderId="2" xfId="3" applyNumberFormat="1" applyFont="1" applyFill="1" applyBorder="1" applyAlignment="1">
      <alignment horizontal="center" vertical="center" wrapText="1"/>
    </xf>
    <xf numFmtId="0" fontId="44" fillId="0" borderId="2" xfId="3" applyFont="1" applyBorder="1" applyAlignment="1">
      <alignment horizontal="center" vertical="center" wrapText="1"/>
    </xf>
    <xf numFmtId="0" fontId="47" fillId="15" borderId="2" xfId="3" applyFont="1" applyFill="1" applyBorder="1" applyAlignment="1">
      <alignment horizontal="center" vertical="center" wrapText="1"/>
    </xf>
    <xf numFmtId="0" fontId="47" fillId="0" borderId="5" xfId="3" applyFont="1" applyBorder="1" applyAlignment="1">
      <alignment horizontal="center" vertical="center" shrinkToFit="1"/>
    </xf>
    <xf numFmtId="0" fontId="47" fillId="0" borderId="16" xfId="3" applyFont="1" applyBorder="1" applyAlignment="1">
      <alignment horizontal="center" vertical="center" shrinkToFit="1"/>
    </xf>
    <xf numFmtId="0" fontId="47" fillId="0" borderId="6" xfId="3" applyFont="1" applyBorder="1" applyAlignment="1">
      <alignment horizontal="center" vertical="center" shrinkToFit="1"/>
    </xf>
    <xf numFmtId="0" fontId="47" fillId="6" borderId="2" xfId="3" applyFont="1" applyFill="1" applyBorder="1" applyAlignment="1">
      <alignment horizontal="center" vertical="center" wrapText="1"/>
    </xf>
    <xf numFmtId="0" fontId="47" fillId="0" borderId="1" xfId="3" applyNumberFormat="1" applyFont="1" applyBorder="1" applyAlignment="1">
      <alignment horizontal="center" vertical="center" wrapText="1"/>
    </xf>
    <xf numFmtId="0" fontId="47" fillId="0" borderId="3" xfId="3" applyNumberFormat="1" applyFont="1" applyBorder="1" applyAlignment="1">
      <alignment horizontal="center" vertical="center" wrapText="1"/>
    </xf>
    <xf numFmtId="0" fontId="47" fillId="0" borderId="4" xfId="3" applyNumberFormat="1" applyFont="1" applyBorder="1" applyAlignment="1">
      <alignment horizontal="center" vertical="center" wrapText="1"/>
    </xf>
    <xf numFmtId="188" fontId="47" fillId="3" borderId="5" xfId="3" applyNumberFormat="1" applyFont="1" applyFill="1" applyBorder="1" applyAlignment="1">
      <alignment horizontal="center" vertical="center" wrapText="1"/>
    </xf>
    <xf numFmtId="188" fontId="47" fillId="3" borderId="6" xfId="3" applyNumberFormat="1" applyFont="1" applyFill="1" applyBorder="1" applyAlignment="1">
      <alignment horizontal="center" vertical="center" wrapText="1"/>
    </xf>
    <xf numFmtId="202" fontId="47" fillId="2" borderId="83" xfId="3" applyNumberFormat="1" applyFont="1" applyFill="1" applyBorder="1" applyAlignment="1">
      <alignment horizontal="center" vertical="center" wrapText="1"/>
    </xf>
    <xf numFmtId="202" fontId="47" fillId="2" borderId="4" xfId="3" applyNumberFormat="1" applyFont="1" applyFill="1" applyBorder="1" applyAlignment="1">
      <alignment horizontal="center" vertical="center" wrapText="1"/>
    </xf>
    <xf numFmtId="0" fontId="47" fillId="0" borderId="81" xfId="3" applyFont="1" applyBorder="1" applyAlignment="1">
      <alignment horizontal="center" vertical="center" wrapText="1"/>
    </xf>
    <xf numFmtId="0" fontId="47" fillId="0" borderId="24" xfId="3" applyFont="1" applyBorder="1" applyAlignment="1">
      <alignment horizontal="center" vertical="center" wrapText="1"/>
    </xf>
    <xf numFmtId="0" fontId="47" fillId="2" borderId="81" xfId="3" applyFont="1" applyFill="1" applyBorder="1" applyAlignment="1">
      <alignment horizontal="center" vertical="center" wrapText="1"/>
    </xf>
    <xf numFmtId="0" fontId="47" fillId="2" borderId="24" xfId="3" applyFont="1" applyFill="1" applyBorder="1" applyAlignment="1">
      <alignment horizontal="center" vertical="center" wrapText="1"/>
    </xf>
    <xf numFmtId="184" fontId="140" fillId="0" borderId="0" xfId="3" applyNumberFormat="1" applyFont="1" applyBorder="1" applyAlignment="1">
      <alignment horizontal="center" vertical="center" wrapText="1"/>
    </xf>
    <xf numFmtId="202" fontId="140" fillId="0" borderId="5" xfId="3" applyNumberFormat="1" applyFont="1" applyBorder="1" applyAlignment="1">
      <alignment horizontal="center" vertical="center"/>
    </xf>
    <xf numFmtId="202" fontId="140" fillId="0" borderId="6" xfId="3" applyNumberFormat="1" applyFont="1" applyBorder="1" applyAlignment="1">
      <alignment horizontal="center" vertical="center"/>
    </xf>
    <xf numFmtId="202" fontId="140" fillId="0" borderId="7" xfId="3" applyNumberFormat="1" applyFont="1" applyBorder="1" applyAlignment="1">
      <alignment horizontal="center" vertical="center"/>
    </xf>
    <xf numFmtId="202" fontId="140" fillId="0" borderId="8" xfId="3" applyNumberFormat="1" applyFont="1" applyBorder="1" applyAlignment="1">
      <alignment horizontal="center" vertical="center"/>
    </xf>
    <xf numFmtId="202" fontId="140" fillId="0" borderId="9" xfId="3" applyNumberFormat="1" applyFont="1" applyBorder="1" applyAlignment="1">
      <alignment horizontal="center" vertical="center"/>
    </xf>
    <xf numFmtId="202" fontId="140" fillId="0" borderId="10" xfId="3" applyNumberFormat="1" applyFont="1" applyBorder="1" applyAlignment="1">
      <alignment horizontal="center" vertical="center"/>
    </xf>
    <xf numFmtId="0" fontId="140" fillId="2" borderId="2" xfId="3" applyFont="1" applyFill="1" applyBorder="1" applyAlignment="1">
      <alignment horizontal="center" vertical="center" shrinkToFit="1"/>
    </xf>
    <xf numFmtId="0" fontId="44" fillId="0" borderId="64" xfId="3" applyFont="1" applyBorder="1" applyAlignment="1">
      <alignment horizontal="center" vertical="center" wrapText="1"/>
    </xf>
    <xf numFmtId="0" fontId="44" fillId="0" borderId="65" xfId="3" applyFont="1" applyBorder="1" applyAlignment="1">
      <alignment horizontal="center" vertical="center" wrapText="1"/>
    </xf>
    <xf numFmtId="0" fontId="44" fillId="0" borderId="51" xfId="3" applyFont="1" applyBorder="1" applyAlignment="1">
      <alignment horizontal="center" vertical="center" wrapText="1"/>
    </xf>
    <xf numFmtId="0" fontId="47" fillId="0" borderId="2" xfId="3" applyFont="1" applyFill="1" applyBorder="1" applyAlignment="1">
      <alignment horizontal="center" vertical="center" shrinkToFit="1"/>
    </xf>
    <xf numFmtId="0" fontId="49" fillId="0" borderId="5" xfId="3" applyFont="1" applyBorder="1" applyAlignment="1">
      <alignment horizontal="center" vertical="center" wrapText="1"/>
    </xf>
    <xf numFmtId="0" fontId="49" fillId="0" borderId="6" xfId="3" applyFont="1" applyBorder="1" applyAlignment="1">
      <alignment horizontal="center" vertical="center" wrapText="1"/>
    </xf>
    <xf numFmtId="0" fontId="44" fillId="0" borderId="11" xfId="3" applyFont="1" applyBorder="1" applyAlignment="1">
      <alignment horizontal="center" vertical="center" wrapText="1"/>
    </xf>
    <xf numFmtId="0" fontId="44" fillId="0" borderId="31" xfId="3" applyFont="1" applyBorder="1" applyAlignment="1">
      <alignment horizontal="center" vertical="center" wrapText="1"/>
    </xf>
    <xf numFmtId="0" fontId="44" fillId="0" borderId="67" xfId="3" applyFont="1" applyBorder="1" applyAlignment="1">
      <alignment horizontal="center" vertical="center" wrapText="1"/>
    </xf>
    <xf numFmtId="0" fontId="44" fillId="0" borderId="10" xfId="3" applyFont="1" applyBorder="1" applyAlignment="1">
      <alignment horizontal="center" vertical="center" wrapText="1"/>
    </xf>
    <xf numFmtId="200" fontId="143" fillId="0" borderId="3" xfId="0" applyNumberFormat="1" applyFont="1" applyFill="1" applyBorder="1" applyAlignment="1">
      <alignment horizontal="center" vertical="center"/>
    </xf>
    <xf numFmtId="200" fontId="143" fillId="0" borderId="4" xfId="0" applyNumberFormat="1" applyFont="1" applyFill="1" applyBorder="1" applyAlignment="1">
      <alignment horizontal="center" vertical="center"/>
    </xf>
    <xf numFmtId="0" fontId="44" fillId="0" borderId="5" xfId="3" applyFont="1" applyBorder="1" applyAlignment="1">
      <alignment horizontal="center" vertical="center" wrapText="1"/>
    </xf>
    <xf numFmtId="0" fontId="44" fillId="0" borderId="6" xfId="3" applyFont="1" applyBorder="1" applyAlignment="1">
      <alignment horizontal="center" vertical="center" wrapText="1"/>
    </xf>
    <xf numFmtId="202" fontId="47" fillId="3" borderId="1" xfId="3" applyNumberFormat="1" applyFont="1" applyFill="1" applyBorder="1" applyAlignment="1">
      <alignment horizontal="center" vertical="center" wrapText="1"/>
    </xf>
    <xf numFmtId="202" fontId="47" fillId="3" borderId="3" xfId="3" applyNumberFormat="1" applyFont="1" applyFill="1" applyBorder="1" applyAlignment="1">
      <alignment horizontal="center" vertical="center" wrapText="1"/>
    </xf>
    <xf numFmtId="202" fontId="47" fillId="3" borderId="4" xfId="3" applyNumberFormat="1" applyFont="1" applyFill="1" applyBorder="1" applyAlignment="1">
      <alignment horizontal="center" vertical="center" wrapText="1"/>
    </xf>
    <xf numFmtId="202" fontId="47" fillId="2" borderId="1" xfId="3" applyNumberFormat="1" applyFont="1" applyFill="1" applyBorder="1" applyAlignment="1">
      <alignment horizontal="center" vertical="center" wrapText="1"/>
    </xf>
    <xf numFmtId="202" fontId="47" fillId="2" borderId="3" xfId="3" applyNumberFormat="1" applyFont="1" applyFill="1" applyBorder="1" applyAlignment="1">
      <alignment horizontal="center" vertical="center" wrapText="1"/>
    </xf>
    <xf numFmtId="0" fontId="118" fillId="0" borderId="0" xfId="0" applyFont="1" applyAlignment="1">
      <alignment horizontal="center" vertical="center"/>
    </xf>
    <xf numFmtId="0" fontId="130" fillId="0" borderId="13" xfId="3" quotePrefix="1" applyFont="1" applyBorder="1" applyAlignment="1">
      <alignment horizontal="left" vertical="top" wrapText="1"/>
    </xf>
    <xf numFmtId="0" fontId="130" fillId="0" borderId="0" xfId="3" quotePrefix="1" applyFont="1" applyBorder="1" applyAlignment="1">
      <alignment horizontal="left" vertical="top" wrapText="1"/>
    </xf>
    <xf numFmtId="0" fontId="140" fillId="4" borderId="5" xfId="3" applyFont="1" applyFill="1" applyBorder="1" applyAlignment="1">
      <alignment horizontal="center" vertical="center" wrapText="1"/>
    </xf>
    <xf numFmtId="0" fontId="140" fillId="4" borderId="16" xfId="3" applyFont="1" applyFill="1" applyBorder="1" applyAlignment="1">
      <alignment horizontal="center" vertical="center" wrapText="1"/>
    </xf>
    <xf numFmtId="0" fontId="47" fillId="0" borderId="9" xfId="3" applyFont="1" applyBorder="1" applyAlignment="1">
      <alignment horizontal="center" vertical="center" wrapText="1"/>
    </xf>
    <xf numFmtId="0" fontId="47" fillId="8" borderId="2" xfId="3" applyFont="1" applyFill="1" applyBorder="1" applyAlignment="1">
      <alignment horizontal="center" vertical="center" wrapText="1"/>
    </xf>
    <xf numFmtId="202" fontId="47" fillId="3" borderId="53" xfId="3" applyNumberFormat="1" applyFont="1" applyFill="1" applyBorder="1" applyAlignment="1">
      <alignment horizontal="center" vertical="center" wrapText="1"/>
    </xf>
    <xf numFmtId="202" fontId="47" fillId="3" borderId="54" xfId="3" applyNumberFormat="1" applyFont="1" applyFill="1" applyBorder="1" applyAlignment="1">
      <alignment horizontal="center" vertical="center" wrapText="1"/>
    </xf>
    <xf numFmtId="202" fontId="47" fillId="3" borderId="29" xfId="3" applyNumberFormat="1" applyFont="1" applyFill="1" applyBorder="1" applyAlignment="1">
      <alignment horizontal="center" vertical="center" wrapText="1"/>
    </xf>
    <xf numFmtId="0" fontId="44" fillId="0" borderId="30" xfId="3" applyFont="1" applyBorder="1" applyAlignment="1">
      <alignment horizontal="center" vertical="center" wrapText="1" shrinkToFit="1"/>
    </xf>
    <xf numFmtId="0" fontId="44" fillId="0" borderId="9" xfId="3" applyFont="1" applyBorder="1" applyAlignment="1">
      <alignment horizontal="center" vertical="center" shrinkToFit="1"/>
    </xf>
    <xf numFmtId="0" fontId="44" fillId="0" borderId="63" xfId="3" applyFont="1" applyBorder="1" applyAlignment="1">
      <alignment horizontal="center" vertical="center" wrapText="1"/>
    </xf>
    <xf numFmtId="177" fontId="44" fillId="0" borderId="11" xfId="3" applyNumberFormat="1" applyFont="1" applyFill="1" applyBorder="1" applyAlignment="1">
      <alignment horizontal="left" vertical="center" wrapText="1"/>
    </xf>
    <xf numFmtId="177" fontId="44" fillId="0" borderId="0" xfId="3" applyNumberFormat="1" applyFont="1" applyFill="1" applyBorder="1" applyAlignment="1">
      <alignment horizontal="left" vertical="center" wrapText="1"/>
    </xf>
    <xf numFmtId="177" fontId="44" fillId="0" borderId="61" xfId="3" applyNumberFormat="1" applyFont="1" applyFill="1" applyBorder="1" applyAlignment="1">
      <alignment horizontal="left" vertical="center" wrapText="1"/>
    </xf>
    <xf numFmtId="177" fontId="44" fillId="0" borderId="46" xfId="3" applyNumberFormat="1" applyFont="1" applyFill="1" applyBorder="1" applyAlignment="1">
      <alignment horizontal="left" vertical="center" wrapText="1"/>
    </xf>
    <xf numFmtId="177" fontId="44" fillId="0" borderId="36" xfId="3" applyNumberFormat="1" applyFont="1" applyFill="1" applyBorder="1" applyAlignment="1">
      <alignment horizontal="left" vertical="center" wrapText="1"/>
    </xf>
    <xf numFmtId="177" fontId="44" fillId="0" borderId="47" xfId="3" applyNumberFormat="1" applyFont="1" applyFill="1" applyBorder="1" applyAlignment="1">
      <alignment horizontal="left" vertical="center" wrapText="1"/>
    </xf>
    <xf numFmtId="0" fontId="146" fillId="0" borderId="0" xfId="0" applyFont="1" applyAlignment="1">
      <alignment horizontal="center" vertical="center" wrapText="1"/>
    </xf>
    <xf numFmtId="14" fontId="43" fillId="3" borderId="2" xfId="3" applyNumberFormat="1" applyFont="1" applyFill="1" applyBorder="1" applyAlignment="1">
      <alignment horizontal="center" vertical="center"/>
    </xf>
    <xf numFmtId="0" fontId="47" fillId="9" borderId="2" xfId="3" applyFont="1" applyFill="1" applyBorder="1" applyAlignment="1">
      <alignment horizontal="center" vertical="center" wrapText="1"/>
    </xf>
    <xf numFmtId="0" fontId="153" fillId="0" borderId="0" xfId="0" applyFont="1" applyAlignment="1">
      <alignment horizontal="center" vertical="center"/>
    </xf>
    <xf numFmtId="0" fontId="44" fillId="0" borderId="30" xfId="3" quotePrefix="1" applyFont="1" applyBorder="1" applyAlignment="1">
      <alignment horizontal="left" vertical="center" wrapText="1"/>
    </xf>
    <xf numFmtId="0" fontId="44" fillId="0" borderId="9" xfId="3" quotePrefix="1" applyFont="1" applyBorder="1" applyAlignment="1">
      <alignment horizontal="left" vertical="center" wrapText="1"/>
    </xf>
    <xf numFmtId="0" fontId="144" fillId="0" borderId="63" xfId="0" applyFont="1" applyBorder="1" applyAlignment="1">
      <alignment horizontal="center" vertical="center" wrapText="1"/>
    </xf>
    <xf numFmtId="0" fontId="144" fillId="0" borderId="64" xfId="0" applyFont="1" applyBorder="1" applyAlignment="1">
      <alignment horizontal="center" vertical="center" wrapText="1"/>
    </xf>
    <xf numFmtId="0" fontId="144" fillId="0" borderId="65" xfId="0" applyFont="1" applyBorder="1" applyAlignment="1">
      <alignment horizontal="center" vertical="center" wrapText="1"/>
    </xf>
    <xf numFmtId="0" fontId="44" fillId="0" borderId="66" xfId="3" applyFont="1" applyBorder="1" applyAlignment="1">
      <alignment horizontal="center" vertical="center" wrapText="1"/>
    </xf>
    <xf numFmtId="0" fontId="44" fillId="0" borderId="13" xfId="3" applyFont="1" applyBorder="1" applyAlignment="1">
      <alignment horizontal="center" vertical="center" wrapText="1"/>
    </xf>
    <xf numFmtId="0" fontId="44" fillId="0" borderId="14" xfId="3" applyFont="1" applyBorder="1" applyAlignment="1">
      <alignment horizontal="center" vertical="center" wrapText="1"/>
    </xf>
    <xf numFmtId="0" fontId="144" fillId="0" borderId="69" xfId="0" applyFont="1" applyBorder="1" applyAlignment="1">
      <alignment horizontal="center" vertical="center" wrapText="1"/>
    </xf>
    <xf numFmtId="0" fontId="144" fillId="0" borderId="70" xfId="0" applyFont="1" applyBorder="1" applyAlignment="1">
      <alignment horizontal="center" vertical="center"/>
    </xf>
    <xf numFmtId="0" fontId="143" fillId="0" borderId="71" xfId="0" applyFont="1" applyBorder="1" applyAlignment="1">
      <alignment horizontal="center" vertical="center" wrapText="1"/>
    </xf>
    <xf numFmtId="0" fontId="144" fillId="0" borderId="72" xfId="0" applyFont="1" applyBorder="1" applyAlignment="1">
      <alignment horizontal="center" vertical="center"/>
    </xf>
    <xf numFmtId="0" fontId="140" fillId="4" borderId="55" xfId="3" applyFont="1" applyFill="1" applyBorder="1" applyAlignment="1">
      <alignment horizontal="center" vertical="center" wrapText="1"/>
    </xf>
    <xf numFmtId="0" fontId="140" fillId="4" borderId="40" xfId="3" applyFont="1" applyFill="1" applyBorder="1" applyAlignment="1">
      <alignment horizontal="center" vertical="center" wrapText="1"/>
    </xf>
    <xf numFmtId="0" fontId="129" fillId="0" borderId="5" xfId="3" quotePrefix="1" applyFont="1" applyBorder="1" applyAlignment="1">
      <alignment horizontal="center" vertical="center" wrapText="1"/>
    </xf>
    <xf numFmtId="0" fontId="130" fillId="0" borderId="5" xfId="3" quotePrefix="1" applyFont="1" applyBorder="1" applyAlignment="1">
      <alignment horizontal="center" vertical="center" wrapText="1"/>
    </xf>
    <xf numFmtId="0" fontId="130" fillId="0" borderId="5" xfId="3" applyFont="1" applyBorder="1" applyAlignment="1">
      <alignment horizontal="center" vertical="center" wrapText="1"/>
    </xf>
    <xf numFmtId="0" fontId="130" fillId="0" borderId="76" xfId="3" applyFont="1" applyBorder="1" applyAlignment="1">
      <alignment horizontal="center" vertical="center" wrapText="1"/>
    </xf>
    <xf numFmtId="0" fontId="130" fillId="0" borderId="17" xfId="3" applyFont="1" applyBorder="1" applyAlignment="1">
      <alignment horizontal="left" vertical="center" wrapText="1"/>
    </xf>
    <xf numFmtId="184" fontId="140" fillId="2" borderId="0" xfId="3" applyNumberFormat="1" applyFont="1" applyFill="1" applyBorder="1" applyAlignment="1">
      <alignment horizontal="center" vertical="center" wrapText="1"/>
    </xf>
    <xf numFmtId="184" fontId="140" fillId="2" borderId="18" xfId="3" applyNumberFormat="1" applyFont="1" applyFill="1" applyBorder="1" applyAlignment="1">
      <alignment horizontal="center" vertical="center" wrapText="1"/>
    </xf>
    <xf numFmtId="0" fontId="47" fillId="0" borderId="19" xfId="3" applyFont="1" applyBorder="1" applyAlignment="1">
      <alignment horizontal="center" vertical="center" wrapText="1"/>
    </xf>
    <xf numFmtId="0" fontId="47" fillId="0" borderId="20" xfId="3" applyFont="1" applyBorder="1" applyAlignment="1">
      <alignment horizontal="center" vertical="center" wrapText="1"/>
    </xf>
    <xf numFmtId="185" fontId="47" fillId="2" borderId="19" xfId="3" applyNumberFormat="1" applyFont="1" applyFill="1" applyBorder="1" applyAlignment="1">
      <alignment horizontal="center" vertical="center" wrapText="1"/>
    </xf>
    <xf numFmtId="185" fontId="47" fillId="2" borderId="20" xfId="3" applyNumberFormat="1" applyFont="1" applyFill="1" applyBorder="1" applyAlignment="1">
      <alignment horizontal="center" vertical="center" wrapText="1"/>
    </xf>
    <xf numFmtId="10" fontId="140" fillId="2" borderId="2" xfId="2" applyNumberFormat="1" applyFont="1" applyFill="1" applyBorder="1" applyAlignment="1">
      <alignment horizontal="center" vertical="center" wrapText="1"/>
    </xf>
    <xf numFmtId="0" fontId="140" fillId="4" borderId="85" xfId="3" applyFont="1" applyFill="1" applyBorder="1" applyAlignment="1">
      <alignment horizontal="center" vertical="center" wrapText="1"/>
    </xf>
    <xf numFmtId="0" fontId="47" fillId="0" borderId="44" xfId="3" applyFont="1" applyBorder="1" applyAlignment="1">
      <alignment horizontal="center" vertical="center" wrapText="1"/>
    </xf>
    <xf numFmtId="0" fontId="47" fillId="0" borderId="82" xfId="3" applyFont="1" applyBorder="1" applyAlignment="1">
      <alignment horizontal="center" vertical="center" wrapText="1"/>
    </xf>
    <xf numFmtId="176" fontId="140" fillId="2" borderId="68" xfId="3" applyNumberFormat="1" applyFont="1" applyFill="1" applyBorder="1" applyAlignment="1">
      <alignment horizontal="center" vertical="center" wrapText="1"/>
    </xf>
    <xf numFmtId="176" fontId="140" fillId="2" borderId="82" xfId="3" applyNumberFormat="1" applyFont="1" applyFill="1" applyBorder="1" applyAlignment="1">
      <alignment horizontal="center" vertical="center" wrapText="1"/>
    </xf>
    <xf numFmtId="176" fontId="140" fillId="2" borderId="9" xfId="3" applyNumberFormat="1" applyFont="1" applyFill="1" applyBorder="1" applyAlignment="1">
      <alignment horizontal="center" vertical="center" wrapText="1"/>
    </xf>
    <xf numFmtId="176" fontId="140" fillId="2" borderId="10" xfId="3" applyNumberFormat="1" applyFont="1" applyFill="1" applyBorder="1" applyAlignment="1">
      <alignment horizontal="center" vertical="center" wrapText="1"/>
    </xf>
    <xf numFmtId="0" fontId="47" fillId="0" borderId="83" xfId="3" applyFont="1" applyBorder="1" applyAlignment="1">
      <alignment horizontal="center" vertical="center" wrapText="1"/>
    </xf>
    <xf numFmtId="202" fontId="47" fillId="3" borderId="83" xfId="3" applyNumberFormat="1" applyFont="1" applyFill="1" applyBorder="1" applyAlignment="1">
      <alignment horizontal="center" vertical="center" wrapText="1"/>
    </xf>
    <xf numFmtId="0" fontId="99" fillId="0" borderId="2" xfId="7" applyFont="1" applyBorder="1" applyAlignment="1">
      <alignment horizontal="center" vertical="center" wrapText="1"/>
    </xf>
    <xf numFmtId="0" fontId="100" fillId="0" borderId="0" xfId="7" applyFont="1" applyAlignment="1">
      <alignment horizontal="center" vertical="center"/>
    </xf>
    <xf numFmtId="0" fontId="119" fillId="0" borderId="0" xfId="7" applyFont="1" applyAlignment="1">
      <alignment horizontal="left" vertical="center" wrapText="1"/>
    </xf>
    <xf numFmtId="0" fontId="98" fillId="2" borderId="0" xfId="7" applyFont="1" applyFill="1" applyAlignment="1">
      <alignment horizontal="center" vertical="center" shrinkToFit="1"/>
    </xf>
    <xf numFmtId="0" fontId="99" fillId="0" borderId="5" xfId="7" applyFont="1" applyBorder="1" applyAlignment="1">
      <alignment horizontal="center" vertical="center"/>
    </xf>
    <xf numFmtId="0" fontId="99" fillId="0" borderId="6" xfId="7" applyFont="1" applyBorder="1" applyAlignment="1">
      <alignment horizontal="center" vertical="center"/>
    </xf>
    <xf numFmtId="0" fontId="99" fillId="0" borderId="2" xfId="7" applyFont="1" applyBorder="1" applyAlignment="1">
      <alignment horizontal="center" vertical="center"/>
    </xf>
    <xf numFmtId="0" fontId="146" fillId="0" borderId="73" xfId="0" applyFont="1" applyBorder="1" applyAlignment="1">
      <alignment horizontal="left" vertical="center" wrapText="1"/>
    </xf>
    <xf numFmtId="0" fontId="146" fillId="0" borderId="74" xfId="0" applyFont="1" applyBorder="1" applyAlignment="1">
      <alignment horizontal="left" vertical="center"/>
    </xf>
    <xf numFmtId="0" fontId="146" fillId="0" borderId="75" xfId="0" applyFont="1" applyBorder="1" applyAlignment="1">
      <alignment horizontal="left" vertical="center"/>
    </xf>
    <xf numFmtId="0" fontId="69" fillId="2" borderId="14" xfId="0" applyFont="1" applyFill="1" applyBorder="1" applyAlignment="1">
      <alignment horizontal="center" vertical="center" shrinkToFit="1"/>
    </xf>
    <xf numFmtId="0" fontId="31" fillId="11" borderId="5" xfId="0" applyFont="1" applyFill="1" applyBorder="1" applyAlignment="1">
      <alignment horizontal="center" vertical="center" wrapText="1"/>
    </xf>
    <xf numFmtId="0" fontId="31" fillId="11" borderId="16" xfId="0" applyFont="1" applyFill="1" applyBorder="1" applyAlignment="1">
      <alignment horizontal="center" vertical="center" wrapText="1"/>
    </xf>
    <xf numFmtId="0" fontId="31" fillId="11" borderId="6" xfId="0" applyFont="1" applyFill="1" applyBorder="1" applyAlignment="1">
      <alignment horizontal="center" vertical="center" wrapText="1"/>
    </xf>
    <xf numFmtId="0" fontId="20" fillId="3" borderId="7" xfId="5" applyFont="1" applyFill="1" applyBorder="1" applyAlignment="1">
      <alignment horizontal="center" vertical="center"/>
    </xf>
    <xf numFmtId="0" fontId="20" fillId="3" borderId="30" xfId="5" applyFont="1" applyFill="1" applyBorder="1" applyAlignment="1">
      <alignment horizontal="center" vertical="center"/>
    </xf>
    <xf numFmtId="0" fontId="20" fillId="3" borderId="9" xfId="5" applyFont="1" applyFill="1" applyBorder="1" applyAlignment="1">
      <alignment horizontal="center" vertical="center"/>
    </xf>
    <xf numFmtId="14" fontId="20" fillId="3" borderId="1" xfId="5" applyNumberFormat="1" applyFont="1" applyFill="1" applyBorder="1" applyAlignment="1" applyProtection="1">
      <alignment horizontal="center" vertical="center"/>
      <protection locked="0"/>
    </xf>
    <xf numFmtId="14" fontId="20" fillId="3" borderId="3" xfId="5" applyNumberFormat="1" applyFont="1" applyFill="1" applyBorder="1" applyAlignment="1" applyProtection="1">
      <alignment horizontal="center" vertical="center"/>
      <protection locked="0"/>
    </xf>
    <xf numFmtId="14" fontId="20" fillId="3" borderId="4" xfId="5" applyNumberFormat="1" applyFont="1" applyFill="1" applyBorder="1" applyAlignment="1" applyProtection="1">
      <alignment horizontal="center" vertical="center"/>
      <protection locked="0"/>
    </xf>
    <xf numFmtId="191" fontId="20" fillId="2" borderId="1" xfId="4" applyNumberFormat="1" applyFont="1" applyFill="1" applyBorder="1" applyAlignment="1">
      <alignment horizontal="center" vertical="center"/>
    </xf>
    <xf numFmtId="191" fontId="20" fillId="2" borderId="3" xfId="4" applyNumberFormat="1" applyFont="1" applyFill="1" applyBorder="1" applyAlignment="1">
      <alignment horizontal="center" vertical="center"/>
    </xf>
    <xf numFmtId="191" fontId="20" fillId="2" borderId="4" xfId="4" applyNumberFormat="1" applyFont="1" applyFill="1" applyBorder="1" applyAlignment="1">
      <alignment horizontal="center" vertical="center"/>
    </xf>
    <xf numFmtId="192" fontId="20" fillId="2" borderId="1" xfId="4" applyNumberFormat="1" applyFont="1" applyFill="1" applyBorder="1" applyAlignment="1">
      <alignment horizontal="center" vertical="center"/>
    </xf>
    <xf numFmtId="192" fontId="20" fillId="2" borderId="3" xfId="4" applyNumberFormat="1" applyFont="1" applyFill="1" applyBorder="1" applyAlignment="1">
      <alignment horizontal="center" vertical="center"/>
    </xf>
    <xf numFmtId="192" fontId="20" fillId="2" borderId="4" xfId="4" applyNumberFormat="1" applyFont="1" applyFill="1" applyBorder="1" applyAlignment="1">
      <alignment horizontal="center" vertical="center"/>
    </xf>
    <xf numFmtId="14" fontId="31" fillId="2" borderId="5" xfId="5" applyNumberFormat="1" applyFont="1" applyFill="1" applyBorder="1" applyAlignment="1" applyProtection="1">
      <alignment horizontal="center" vertical="center"/>
      <protection locked="0"/>
    </xf>
    <xf numFmtId="14" fontId="31" fillId="2" borderId="16" xfId="5" applyNumberFormat="1" applyFont="1" applyFill="1" applyBorder="1" applyAlignment="1" applyProtection="1">
      <alignment horizontal="center" vertical="center"/>
      <protection locked="0"/>
    </xf>
    <xf numFmtId="14" fontId="31" fillId="2" borderId="6" xfId="5" applyNumberFormat="1" applyFont="1" applyFill="1" applyBorder="1" applyAlignment="1" applyProtection="1">
      <alignment horizontal="center" vertical="center"/>
      <protection locked="0"/>
    </xf>
    <xf numFmtId="0" fontId="31" fillId="0" borderId="5" xfId="5" applyFont="1" applyFill="1" applyBorder="1" applyAlignment="1">
      <alignment horizontal="center" vertical="center"/>
    </xf>
    <xf numFmtId="0" fontId="31" fillId="0" borderId="16" xfId="5" applyFont="1" applyFill="1" applyBorder="1" applyAlignment="1">
      <alignment horizontal="center" vertical="center"/>
    </xf>
    <xf numFmtId="0" fontId="31" fillId="0" borderId="6" xfId="5" applyFont="1" applyFill="1" applyBorder="1" applyAlignment="1">
      <alignment horizontal="center" vertical="center"/>
    </xf>
    <xf numFmtId="0" fontId="20" fillId="3" borderId="1" xfId="5" applyFont="1" applyFill="1" applyBorder="1" applyAlignment="1">
      <alignment horizontal="center" vertical="center"/>
    </xf>
    <xf numFmtId="0" fontId="20" fillId="3" borderId="3" xfId="5" applyFont="1" applyFill="1" applyBorder="1" applyAlignment="1">
      <alignment horizontal="center" vertical="center"/>
    </xf>
    <xf numFmtId="0" fontId="20" fillId="3" borderId="4" xfId="5" applyFont="1" applyFill="1" applyBorder="1" applyAlignment="1">
      <alignment horizontal="center" vertical="center"/>
    </xf>
    <xf numFmtId="192" fontId="31" fillId="2" borderId="1" xfId="4" applyNumberFormat="1" applyFont="1" applyFill="1" applyBorder="1" applyAlignment="1">
      <alignment horizontal="center" vertical="center"/>
    </xf>
    <xf numFmtId="192" fontId="31" fillId="2" borderId="3" xfId="4" applyNumberFormat="1" applyFont="1" applyFill="1" applyBorder="1" applyAlignment="1">
      <alignment horizontal="center" vertical="center"/>
    </xf>
    <xf numFmtId="192" fontId="31" fillId="2" borderId="4" xfId="4" applyNumberFormat="1" applyFont="1" applyFill="1" applyBorder="1" applyAlignment="1">
      <alignment horizontal="center" vertical="center"/>
    </xf>
    <xf numFmtId="0" fontId="31" fillId="2" borderId="5" xfId="5" applyFont="1" applyFill="1" applyBorder="1" applyAlignment="1">
      <alignment horizontal="center" vertical="center" shrinkToFit="1"/>
    </xf>
    <xf numFmtId="0" fontId="31" fillId="2" borderId="16" xfId="5" applyFont="1" applyFill="1" applyBorder="1" applyAlignment="1">
      <alignment horizontal="center" vertical="center" shrinkToFit="1"/>
    </xf>
    <xf numFmtId="0" fontId="31" fillId="2" borderId="6" xfId="5" applyFont="1" applyFill="1" applyBorder="1" applyAlignment="1">
      <alignment horizontal="center" vertical="center" shrinkToFit="1"/>
    </xf>
    <xf numFmtId="0" fontId="20" fillId="0" borderId="0" xfId="5" applyFont="1" applyBorder="1" applyAlignment="1">
      <alignment horizontal="left" vertical="center" wrapText="1"/>
    </xf>
    <xf numFmtId="0" fontId="51" fillId="0" borderId="5" xfId="4" applyNumberFormat="1" applyFont="1" applyFill="1" applyBorder="1" applyAlignment="1">
      <alignment horizontal="center" vertical="center"/>
    </xf>
    <xf numFmtId="0" fontId="51" fillId="0" borderId="16" xfId="4" applyNumberFormat="1" applyFont="1" applyFill="1" applyBorder="1" applyAlignment="1">
      <alignment horizontal="center" vertical="center"/>
    </xf>
    <xf numFmtId="0" fontId="51" fillId="0" borderId="6" xfId="4" applyNumberFormat="1" applyFont="1" applyFill="1" applyBorder="1" applyAlignment="1">
      <alignment horizontal="center" vertical="center"/>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3" fillId="0" borderId="4" xfId="1" applyFont="1" applyFill="1" applyBorder="1" applyAlignment="1">
      <alignment horizontal="center" vertical="center" wrapText="1"/>
    </xf>
    <xf numFmtId="0" fontId="27" fillId="2" borderId="7" xfId="4" applyNumberFormat="1" applyFont="1" applyFill="1" applyBorder="1" applyAlignment="1">
      <alignment horizontal="center" vertical="center" shrinkToFit="1"/>
    </xf>
    <xf numFmtId="0" fontId="27" fillId="2" borderId="13" xfId="4" applyNumberFormat="1" applyFont="1" applyFill="1" applyBorder="1" applyAlignment="1">
      <alignment horizontal="center" vertical="center" shrinkToFit="1"/>
    </xf>
    <xf numFmtId="0" fontId="27" fillId="2" borderId="8" xfId="4" applyNumberFormat="1" applyFont="1" applyFill="1" applyBorder="1" applyAlignment="1">
      <alignment horizontal="center" vertical="center" shrinkToFit="1"/>
    </xf>
    <xf numFmtId="0" fontId="20" fillId="0" borderId="2" xfId="5" applyFont="1" applyFill="1" applyBorder="1" applyAlignment="1">
      <alignment horizontal="center" vertical="center"/>
    </xf>
    <xf numFmtId="0" fontId="20" fillId="0" borderId="2" xfId="5" applyFont="1" applyFill="1" applyBorder="1" applyAlignment="1">
      <alignment horizontal="center" vertical="center" wrapText="1"/>
    </xf>
    <xf numFmtId="49" fontId="52" fillId="9" borderId="50" xfId="5" applyNumberFormat="1" applyFont="1" applyFill="1" applyBorder="1" applyAlignment="1">
      <alignment horizontal="center" vertical="center" wrapText="1"/>
    </xf>
    <xf numFmtId="49" fontId="52" fillId="9" borderId="52" xfId="5" applyNumberFormat="1" applyFont="1" applyFill="1" applyBorder="1" applyAlignment="1">
      <alignment horizontal="center" vertical="center"/>
    </xf>
    <xf numFmtId="198" fontId="124" fillId="2" borderId="53" xfId="5" applyNumberFormat="1" applyFont="1" applyFill="1" applyBorder="1" applyAlignment="1">
      <alignment horizontal="center" vertical="center"/>
    </xf>
    <xf numFmtId="10" fontId="124" fillId="2" borderId="54" xfId="5" applyNumberFormat="1" applyFont="1" applyFill="1" applyBorder="1" applyAlignment="1">
      <alignment horizontal="center" vertical="center"/>
    </xf>
    <xf numFmtId="10" fontId="124" fillId="2" borderId="56" xfId="5" applyNumberFormat="1" applyFont="1" applyFill="1" applyBorder="1" applyAlignment="1">
      <alignment horizontal="center" vertical="center"/>
    </xf>
    <xf numFmtId="0" fontId="51" fillId="0" borderId="14" xfId="4" applyNumberFormat="1" applyFont="1" applyFill="1" applyBorder="1" applyAlignment="1">
      <alignment horizontal="center" vertical="center"/>
    </xf>
    <xf numFmtId="0" fontId="51" fillId="0" borderId="10" xfId="4" applyNumberFormat="1" applyFont="1" applyFill="1" applyBorder="1" applyAlignment="1">
      <alignment horizontal="center" vertical="center"/>
    </xf>
    <xf numFmtId="191" fontId="31" fillId="2" borderId="1" xfId="4" applyNumberFormat="1" applyFont="1" applyFill="1" applyBorder="1" applyAlignment="1">
      <alignment horizontal="center" vertical="center"/>
    </xf>
    <xf numFmtId="191" fontId="31" fillId="2" borderId="3" xfId="4" applyNumberFormat="1" applyFont="1" applyFill="1" applyBorder="1" applyAlignment="1">
      <alignment horizontal="center" vertical="center"/>
    </xf>
    <xf numFmtId="191" fontId="31" fillId="2" borderId="4" xfId="4" applyNumberFormat="1" applyFont="1" applyFill="1" applyBorder="1" applyAlignment="1">
      <alignment horizontal="center" vertical="center"/>
    </xf>
    <xf numFmtId="0" fontId="20" fillId="0" borderId="1" xfId="5" applyFont="1" applyFill="1" applyBorder="1" applyAlignment="1">
      <alignment horizontal="center" vertical="center" wrapText="1"/>
    </xf>
    <xf numFmtId="0" fontId="20" fillId="0" borderId="3" xfId="5" applyFont="1" applyFill="1" applyBorder="1" applyAlignment="1">
      <alignment horizontal="center" vertical="center" wrapText="1"/>
    </xf>
    <xf numFmtId="0" fontId="57" fillId="0" borderId="30" xfId="5" applyFont="1" applyBorder="1" applyAlignment="1">
      <alignment horizontal="left" vertical="center" wrapText="1"/>
    </xf>
    <xf numFmtId="0" fontId="57" fillId="0" borderId="0" xfId="5" applyFont="1" applyBorder="1" applyAlignment="1">
      <alignment horizontal="left" vertical="center" wrapText="1"/>
    </xf>
    <xf numFmtId="0" fontId="31" fillId="0" borderId="2" xfId="5" applyFont="1" applyFill="1" applyBorder="1" applyAlignment="1">
      <alignment horizontal="center" vertical="center"/>
    </xf>
    <xf numFmtId="0" fontId="52" fillId="2" borderId="2" xfId="4" applyNumberFormat="1" applyFont="1" applyFill="1" applyBorder="1" applyAlignment="1">
      <alignment horizontal="center" vertical="center" shrinkToFit="1"/>
    </xf>
    <xf numFmtId="179" fontId="120" fillId="2" borderId="52" xfId="4" applyNumberFormat="1" applyFont="1" applyFill="1" applyBorder="1" applyAlignment="1">
      <alignment horizontal="center" vertical="center"/>
    </xf>
    <xf numFmtId="179" fontId="120" fillId="2" borderId="53" xfId="4" applyNumberFormat="1" applyFont="1" applyFill="1" applyBorder="1" applyAlignment="1">
      <alignment horizontal="center" vertical="center"/>
    </xf>
    <xf numFmtId="179" fontId="120" fillId="2" borderId="57" xfId="4" applyNumberFormat="1" applyFont="1" applyFill="1" applyBorder="1" applyAlignment="1">
      <alignment horizontal="center" vertical="center"/>
    </xf>
    <xf numFmtId="0" fontId="52" fillId="2" borderId="5" xfId="4" applyNumberFormat="1" applyFont="1" applyFill="1" applyBorder="1" applyAlignment="1">
      <alignment horizontal="center" vertical="center" shrinkToFit="1"/>
    </xf>
    <xf numFmtId="0" fontId="52" fillId="2" borderId="16" xfId="4" applyNumberFormat="1" applyFont="1" applyFill="1" applyBorder="1" applyAlignment="1">
      <alignment horizontal="center" vertical="center" shrinkToFit="1"/>
    </xf>
    <xf numFmtId="0" fontId="52" fillId="2" borderId="6" xfId="4" applyNumberFormat="1" applyFont="1" applyFill="1" applyBorder="1" applyAlignment="1">
      <alignment horizontal="center" vertical="center" shrinkToFit="1"/>
    </xf>
    <xf numFmtId="0" fontId="52" fillId="2" borderId="5" xfId="4" applyNumberFormat="1" applyFont="1" applyFill="1" applyBorder="1" applyAlignment="1">
      <alignment horizontal="center" vertical="center"/>
    </xf>
    <xf numFmtId="0" fontId="52" fillId="2" borderId="16" xfId="4" applyNumberFormat="1" applyFont="1" applyFill="1" applyBorder="1" applyAlignment="1">
      <alignment horizontal="center" vertical="center"/>
    </xf>
    <xf numFmtId="0" fontId="52" fillId="9" borderId="2" xfId="4" applyNumberFormat="1" applyFont="1" applyFill="1" applyBorder="1" applyAlignment="1">
      <alignment horizontal="center" vertical="center"/>
    </xf>
    <xf numFmtId="0" fontId="52" fillId="9" borderId="5" xfId="5" applyFont="1" applyFill="1" applyBorder="1" applyAlignment="1">
      <alignment horizontal="center" vertical="center"/>
    </xf>
    <xf numFmtId="49" fontId="52" fillId="9" borderId="48" xfId="5" applyNumberFormat="1" applyFont="1" applyFill="1" applyBorder="1" applyAlignment="1">
      <alignment horizontal="center" vertical="center"/>
    </xf>
    <xf numFmtId="49" fontId="52" fillId="9" borderId="51" xfId="5" applyNumberFormat="1" applyFont="1" applyFill="1" applyBorder="1" applyAlignment="1">
      <alignment horizontal="center" vertical="center"/>
    </xf>
    <xf numFmtId="189" fontId="52" fillId="9" borderId="49" xfId="5" applyNumberFormat="1" applyFont="1" applyFill="1" applyBorder="1" applyAlignment="1">
      <alignment horizontal="center" vertical="center"/>
    </xf>
    <xf numFmtId="189" fontId="52" fillId="9" borderId="50" xfId="5" applyNumberFormat="1" applyFont="1" applyFill="1" applyBorder="1" applyAlignment="1">
      <alignment horizontal="center" vertical="center" wrapText="1"/>
    </xf>
    <xf numFmtId="189" fontId="52" fillId="9" borderId="52" xfId="5" applyNumberFormat="1" applyFont="1" applyFill="1" applyBorder="1" applyAlignment="1">
      <alignment horizontal="center" vertical="center"/>
    </xf>
    <xf numFmtId="189" fontId="31" fillId="0" borderId="0" xfId="5" applyNumberFormat="1" applyFont="1" applyBorder="1" applyAlignment="1">
      <alignment horizontal="left" vertical="center"/>
    </xf>
    <xf numFmtId="0" fontId="31" fillId="3" borderId="1" xfId="1" applyFont="1" applyFill="1" applyBorder="1" applyAlignment="1">
      <alignment horizontal="center" vertical="center"/>
    </xf>
    <xf numFmtId="0" fontId="31" fillId="3" borderId="4" xfId="1" applyFont="1" applyFill="1" applyBorder="1" applyAlignment="1">
      <alignment horizontal="center" vertical="center"/>
    </xf>
    <xf numFmtId="0" fontId="31" fillId="0" borderId="1" xfId="1" applyFont="1" applyBorder="1" applyAlignment="1">
      <alignment horizontal="center" vertical="center"/>
    </xf>
    <xf numFmtId="0" fontId="31" fillId="0" borderId="4" xfId="1" applyFont="1" applyBorder="1" applyAlignment="1">
      <alignment horizontal="center" vertical="center"/>
    </xf>
    <xf numFmtId="14" fontId="31" fillId="0" borderId="5" xfId="1" applyNumberFormat="1" applyFont="1" applyFill="1" applyBorder="1" applyAlignment="1">
      <alignment horizontal="center" vertical="center"/>
    </xf>
    <xf numFmtId="14" fontId="31" fillId="0" borderId="16" xfId="1" applyNumberFormat="1" applyFont="1" applyFill="1" applyBorder="1" applyAlignment="1">
      <alignment horizontal="center" vertical="center"/>
    </xf>
    <xf numFmtId="14" fontId="31" fillId="0" borderId="6" xfId="1" applyNumberFormat="1" applyFont="1" applyFill="1" applyBorder="1" applyAlignment="1">
      <alignment horizontal="center" vertical="center"/>
    </xf>
    <xf numFmtId="0" fontId="70" fillId="11" borderId="2" xfId="1" applyFont="1" applyFill="1" applyBorder="1" applyAlignment="1">
      <alignment horizontal="center" vertical="center"/>
    </xf>
    <xf numFmtId="0" fontId="70" fillId="11" borderId="13" xfId="1" applyFont="1" applyFill="1" applyBorder="1" applyAlignment="1">
      <alignment horizontal="center" vertical="center"/>
    </xf>
    <xf numFmtId="0" fontId="31" fillId="0" borderId="2" xfId="1" applyFont="1" applyBorder="1" applyAlignment="1">
      <alignment horizontal="center" vertical="center" wrapText="1"/>
    </xf>
    <xf numFmtId="0" fontId="31" fillId="0" borderId="2" xfId="1" applyFont="1" applyBorder="1" applyAlignment="1">
      <alignment horizontal="center" vertical="center"/>
    </xf>
    <xf numFmtId="0" fontId="70" fillId="0" borderId="1" xfId="1" applyFont="1" applyBorder="1" applyAlignment="1">
      <alignment horizontal="center" vertical="center" shrinkToFit="1"/>
    </xf>
    <xf numFmtId="0" fontId="70" fillId="0" borderId="4" xfId="1" applyFont="1" applyBorder="1" applyAlignment="1">
      <alignment horizontal="center" vertical="center" shrinkToFit="1"/>
    </xf>
    <xf numFmtId="0" fontId="54" fillId="0" borderId="2" xfId="1" applyFont="1" applyBorder="1" applyAlignment="1">
      <alignment horizontal="center" vertical="center" wrapText="1"/>
    </xf>
    <xf numFmtId="0" fontId="54" fillId="0" borderId="2" xfId="1" applyFont="1" applyBorder="1" applyAlignment="1">
      <alignment horizontal="center" vertical="center"/>
    </xf>
    <xf numFmtId="0" fontId="31" fillId="0" borderId="2" xfId="1" applyFont="1" applyFill="1" applyBorder="1" applyAlignment="1">
      <alignment horizontal="center" vertical="top" wrapText="1"/>
    </xf>
    <xf numFmtId="0" fontId="51" fillId="0" borderId="1" xfId="1" applyFont="1" applyFill="1" applyBorder="1" applyAlignment="1">
      <alignment horizontal="center" vertical="top" wrapText="1"/>
    </xf>
    <xf numFmtId="0" fontId="51" fillId="0" borderId="3" xfId="1" applyFont="1" applyFill="1" applyBorder="1" applyAlignment="1">
      <alignment horizontal="center" vertical="top" wrapText="1"/>
    </xf>
    <xf numFmtId="0" fontId="51" fillId="0" borderId="4" xfId="1" applyFont="1" applyFill="1" applyBorder="1" applyAlignment="1">
      <alignment horizontal="center" vertical="top" wrapText="1"/>
    </xf>
    <xf numFmtId="0" fontId="31" fillId="0" borderId="6" xfId="1" applyFont="1" applyBorder="1" applyAlignment="1">
      <alignment horizontal="center" vertical="center" wrapText="1"/>
    </xf>
    <xf numFmtId="0" fontId="31" fillId="0" borderId="6" xfId="1" applyFont="1" applyBorder="1" applyAlignment="1">
      <alignment horizontal="center" vertical="center"/>
    </xf>
    <xf numFmtId="0" fontId="31" fillId="0" borderId="1" xfId="1" applyFont="1" applyBorder="1" applyAlignment="1">
      <alignment horizontal="center" vertical="center" wrapText="1"/>
    </xf>
    <xf numFmtId="0" fontId="31" fillId="0" borderId="4" xfId="1" applyFont="1" applyBorder="1" applyAlignment="1">
      <alignment horizontal="center" vertical="center" wrapText="1"/>
    </xf>
    <xf numFmtId="0" fontId="78" fillId="0" borderId="2" xfId="1" applyFont="1" applyBorder="1" applyAlignment="1">
      <alignment horizontal="center" vertical="center"/>
    </xf>
    <xf numFmtId="0" fontId="78" fillId="0" borderId="1" xfId="1" applyFont="1" applyBorder="1" applyAlignment="1">
      <alignment horizontal="center" vertical="center" wrapText="1"/>
    </xf>
    <xf numFmtId="0" fontId="78" fillId="0" borderId="4" xfId="1" applyFont="1" applyBorder="1" applyAlignment="1">
      <alignment horizontal="center" vertical="center"/>
    </xf>
    <xf numFmtId="205" fontId="78" fillId="0" borderId="1" xfId="1" applyNumberFormat="1" applyFont="1" applyBorder="1" applyAlignment="1">
      <alignment horizontal="center" vertical="center" wrapText="1"/>
    </xf>
    <xf numFmtId="205" fontId="78" fillId="0" borderId="4" xfId="1" applyNumberFormat="1" applyFont="1" applyBorder="1" applyAlignment="1">
      <alignment horizontal="center" vertical="center"/>
    </xf>
    <xf numFmtId="41" fontId="78" fillId="0" borderId="1" xfId="4" applyFont="1" applyBorder="1" applyAlignment="1">
      <alignment horizontal="center" vertical="center" wrapText="1"/>
    </xf>
    <xf numFmtId="41" fontId="78" fillId="0" borderId="4" xfId="4" applyFont="1" applyBorder="1" applyAlignment="1">
      <alignment horizontal="center" vertical="center"/>
    </xf>
    <xf numFmtId="0" fontId="51" fillId="0" borderId="0" xfId="1" applyFont="1" applyAlignment="1">
      <alignment horizontal="left" vertical="center"/>
    </xf>
    <xf numFmtId="0" fontId="51" fillId="2" borderId="14" xfId="1" applyFont="1" applyFill="1" applyBorder="1" applyAlignment="1">
      <alignment horizontal="center" vertical="center" shrinkToFit="1"/>
    </xf>
    <xf numFmtId="0" fontId="1" fillId="0" borderId="4" xfId="1" applyBorder="1"/>
    <xf numFmtId="0" fontId="150" fillId="0" borderId="73" xfId="1" applyFont="1" applyBorder="1" applyAlignment="1">
      <alignment horizontal="center" vertical="center" wrapText="1"/>
    </xf>
    <xf numFmtId="0" fontId="150" fillId="0" borderId="74" xfId="1" applyFont="1" applyBorder="1" applyAlignment="1">
      <alignment horizontal="center" vertical="center"/>
    </xf>
    <xf numFmtId="0" fontId="150" fillId="0" borderId="75" xfId="1" applyFont="1" applyBorder="1" applyAlignment="1">
      <alignment horizontal="center" vertical="center"/>
    </xf>
    <xf numFmtId="0" fontId="83" fillId="0" borderId="43" xfId="7" applyFont="1" applyBorder="1" applyAlignment="1">
      <alignment horizontal="left" vertical="center" wrapText="1"/>
    </xf>
    <xf numFmtId="0" fontId="83" fillId="0" borderId="44" xfId="7" applyFont="1" applyBorder="1" applyAlignment="1">
      <alignment horizontal="left" vertical="center" wrapText="1"/>
    </xf>
    <xf numFmtId="0" fontId="83" fillId="0" borderId="45" xfId="7" applyFont="1" applyBorder="1" applyAlignment="1">
      <alignment horizontal="left" vertical="center" wrapText="1"/>
    </xf>
    <xf numFmtId="0" fontId="83" fillId="0" borderId="46" xfId="7" applyFont="1" applyBorder="1" applyAlignment="1">
      <alignment horizontal="left" vertical="center" wrapText="1"/>
    </xf>
    <xf numFmtId="0" fontId="83" fillId="0" borderId="36" xfId="7" applyFont="1" applyBorder="1" applyAlignment="1">
      <alignment horizontal="left" vertical="center" wrapText="1"/>
    </xf>
    <xf numFmtId="0" fontId="83" fillId="0" borderId="47" xfId="7" applyFont="1" applyBorder="1" applyAlignment="1">
      <alignment horizontal="left" vertical="center" wrapText="1"/>
    </xf>
    <xf numFmtId="0" fontId="146" fillId="0" borderId="43" xfId="0" applyFont="1" applyBorder="1" applyAlignment="1">
      <alignment horizontal="center" vertical="center" wrapText="1"/>
    </xf>
    <xf numFmtId="0" fontId="146" fillId="0" borderId="44" xfId="0" applyFont="1" applyBorder="1" applyAlignment="1">
      <alignment horizontal="center" vertical="center"/>
    </xf>
    <xf numFmtId="0" fontId="146" fillId="0" borderId="45" xfId="0" applyFont="1" applyBorder="1" applyAlignment="1">
      <alignment horizontal="center" vertical="center"/>
    </xf>
    <xf numFmtId="0" fontId="146" fillId="0" borderId="11" xfId="0" applyFont="1" applyBorder="1" applyAlignment="1">
      <alignment horizontal="center" vertical="center"/>
    </xf>
    <xf numFmtId="0" fontId="146" fillId="0" borderId="0" xfId="0" applyFont="1" applyBorder="1" applyAlignment="1">
      <alignment horizontal="center" vertical="center"/>
    </xf>
    <xf numFmtId="0" fontId="146" fillId="0" borderId="61" xfId="0" applyFont="1" applyBorder="1" applyAlignment="1">
      <alignment horizontal="center" vertical="center"/>
    </xf>
    <xf numFmtId="0" fontId="146" fillId="0" borderId="46" xfId="0" applyFont="1" applyBorder="1" applyAlignment="1">
      <alignment horizontal="center" vertical="center"/>
    </xf>
    <xf numFmtId="0" fontId="146" fillId="0" borderId="36" xfId="0" applyFont="1" applyBorder="1" applyAlignment="1">
      <alignment horizontal="center" vertical="center"/>
    </xf>
    <xf numFmtId="0" fontId="146" fillId="0" borderId="47" xfId="0" applyFont="1" applyBorder="1" applyAlignment="1">
      <alignment horizontal="center" vertical="center"/>
    </xf>
    <xf numFmtId="0" fontId="79" fillId="10" borderId="2" xfId="1" applyFont="1" applyFill="1" applyBorder="1" applyAlignment="1">
      <alignment horizontal="center" vertical="center" wrapText="1"/>
    </xf>
    <xf numFmtId="0" fontId="148" fillId="0" borderId="48" xfId="1" applyFont="1" applyBorder="1" applyAlignment="1">
      <alignment horizontal="center" vertical="center" shrinkToFit="1"/>
    </xf>
    <xf numFmtId="0" fontId="148" fillId="0" borderId="51" xfId="1" applyFont="1" applyBorder="1" applyAlignment="1">
      <alignment horizontal="center" vertical="center" shrinkToFit="1"/>
    </xf>
    <xf numFmtId="14" fontId="135" fillId="2" borderId="50" xfId="1" applyNumberFormat="1" applyFont="1" applyFill="1" applyBorder="1" applyAlignment="1">
      <alignment horizontal="center" vertical="center"/>
    </xf>
    <xf numFmtId="14" fontId="135" fillId="2" borderId="52" xfId="1" applyNumberFormat="1" applyFont="1" applyFill="1" applyBorder="1" applyAlignment="1">
      <alignment horizontal="center" vertical="center"/>
    </xf>
    <xf numFmtId="0" fontId="31" fillId="0" borderId="1" xfId="1" applyFont="1" applyBorder="1" applyAlignment="1">
      <alignment horizontal="center" vertical="center" wrapText="1" shrinkToFit="1"/>
    </xf>
    <xf numFmtId="0" fontId="31" fillId="0" borderId="4" xfId="1" applyFont="1" applyBorder="1" applyAlignment="1">
      <alignment horizontal="center" vertical="center" shrinkToFit="1"/>
    </xf>
    <xf numFmtId="0" fontId="31" fillId="0" borderId="1" xfId="1" applyFont="1" applyFill="1" applyBorder="1" applyAlignment="1">
      <alignment horizontal="center" vertical="top" wrapText="1"/>
    </xf>
    <xf numFmtId="0" fontId="31" fillId="0" borderId="3" xfId="1" applyFont="1" applyFill="1" applyBorder="1" applyAlignment="1">
      <alignment horizontal="center" vertical="top" wrapText="1"/>
    </xf>
    <xf numFmtId="0" fontId="31" fillId="0" borderId="4" xfId="1" applyFont="1" applyFill="1" applyBorder="1" applyAlignment="1">
      <alignment horizontal="center" vertical="top" wrapText="1"/>
    </xf>
    <xf numFmtId="0" fontId="31" fillId="0" borderId="2" xfId="1" applyFont="1" applyFill="1" applyBorder="1" applyAlignment="1">
      <alignment horizontal="center" vertical="center" wrapText="1"/>
    </xf>
    <xf numFmtId="0" fontId="45" fillId="2" borderId="14" xfId="3" applyFont="1" applyFill="1" applyBorder="1" applyAlignment="1">
      <alignment horizontal="center" vertical="center"/>
    </xf>
    <xf numFmtId="0" fontId="31" fillId="3" borderId="2" xfId="1" applyFont="1" applyFill="1" applyBorder="1" applyAlignment="1">
      <alignment horizontal="center" vertical="center" wrapText="1"/>
    </xf>
    <xf numFmtId="0" fontId="101" fillId="3" borderId="0" xfId="7" applyFont="1" applyFill="1" applyAlignment="1">
      <alignment horizontal="center" vertical="center"/>
    </xf>
    <xf numFmtId="0" fontId="31" fillId="0" borderId="5" xfId="1" applyFont="1" applyFill="1" applyBorder="1" applyAlignment="1">
      <alignment horizontal="center" vertical="center" wrapText="1"/>
    </xf>
    <xf numFmtId="0" fontId="31" fillId="0" borderId="6" xfId="1" applyFont="1" applyFill="1" applyBorder="1" applyAlignment="1">
      <alignment horizontal="center" vertical="center" wrapText="1"/>
    </xf>
    <xf numFmtId="0" fontId="118" fillId="0" borderId="0" xfId="0" applyFont="1" applyAlignment="1">
      <alignment horizontal="left" vertical="center"/>
    </xf>
    <xf numFmtId="0" fontId="70" fillId="0" borderId="1" xfId="1" applyFont="1" applyFill="1" applyBorder="1" applyAlignment="1">
      <alignment horizontal="center" vertical="center"/>
    </xf>
    <xf numFmtId="0" fontId="70" fillId="0" borderId="3" xfId="1" applyFont="1" applyFill="1" applyBorder="1" applyAlignment="1">
      <alignment horizontal="center" vertical="center"/>
    </xf>
    <xf numFmtId="0" fontId="70" fillId="0" borderId="4" xfId="1" applyFont="1" applyFill="1" applyBorder="1" applyAlignment="1">
      <alignment horizontal="center" vertical="center"/>
    </xf>
    <xf numFmtId="0" fontId="31" fillId="0" borderId="5" xfId="1" applyFont="1" applyFill="1" applyBorder="1" applyAlignment="1">
      <alignment horizontal="center" vertical="center" shrinkToFit="1"/>
    </xf>
    <xf numFmtId="0" fontId="31" fillId="0" borderId="16" xfId="1" applyFont="1" applyFill="1" applyBorder="1" applyAlignment="1">
      <alignment horizontal="center" vertical="center" shrinkToFit="1"/>
    </xf>
    <xf numFmtId="0" fontId="31" fillId="0" borderId="6" xfId="1" applyFont="1" applyFill="1" applyBorder="1" applyAlignment="1">
      <alignment horizontal="center" vertical="center" shrinkToFit="1"/>
    </xf>
    <xf numFmtId="0" fontId="90" fillId="0" borderId="14" xfId="1" applyFont="1" applyBorder="1" applyAlignment="1">
      <alignment horizontal="center" vertical="center"/>
    </xf>
    <xf numFmtId="0" fontId="31" fillId="0" borderId="1" xfId="1" applyFont="1" applyFill="1" applyBorder="1" applyAlignment="1">
      <alignment horizontal="center" vertical="center" wrapText="1"/>
    </xf>
    <xf numFmtId="0" fontId="31" fillId="0" borderId="4" xfId="1" applyFont="1" applyFill="1" applyBorder="1" applyAlignment="1">
      <alignment horizontal="center" vertical="center" wrapText="1"/>
    </xf>
    <xf numFmtId="0" fontId="117" fillId="0" borderId="0" xfId="1" applyFont="1" applyBorder="1" applyAlignment="1">
      <alignment horizontal="center" vertical="center" wrapText="1"/>
    </xf>
    <xf numFmtId="0" fontId="116" fillId="0" borderId="0" xfId="1" applyFont="1" applyAlignment="1">
      <alignment horizontal="left" vertical="center"/>
    </xf>
    <xf numFmtId="0" fontId="137" fillId="0" borderId="0" xfId="1" applyFont="1" applyBorder="1" applyAlignment="1">
      <alignment horizontal="center" vertical="center" wrapText="1"/>
    </xf>
    <xf numFmtId="0" fontId="70" fillId="13" borderId="5" xfId="1" applyFont="1" applyFill="1" applyBorder="1" applyAlignment="1">
      <alignment horizontal="center" vertical="center"/>
    </xf>
    <xf numFmtId="0" fontId="70" fillId="13" borderId="16" xfId="1" applyFont="1" applyFill="1" applyBorder="1" applyAlignment="1">
      <alignment horizontal="center" vertical="center"/>
    </xf>
    <xf numFmtId="0" fontId="70" fillId="13" borderId="6" xfId="1" applyFont="1" applyFill="1" applyBorder="1" applyAlignment="1">
      <alignment horizontal="center" vertical="center"/>
    </xf>
    <xf numFmtId="0" fontId="70" fillId="0" borderId="2" xfId="1" applyFont="1" applyBorder="1" applyAlignment="1">
      <alignment horizontal="center" vertical="center" shrinkToFit="1"/>
    </xf>
    <xf numFmtId="14" fontId="31" fillId="2" borderId="2" xfId="1" applyNumberFormat="1" applyFont="1" applyFill="1" applyBorder="1" applyAlignment="1">
      <alignment horizontal="center" vertical="center"/>
    </xf>
    <xf numFmtId="0" fontId="31" fillId="2" borderId="2" xfId="1" applyFont="1" applyFill="1" applyBorder="1" applyAlignment="1">
      <alignment horizontal="center" vertical="center"/>
    </xf>
    <xf numFmtId="0" fontId="31" fillId="0" borderId="5" xfId="1" applyFont="1" applyBorder="1" applyAlignment="1">
      <alignment horizontal="center" vertical="center"/>
    </xf>
    <xf numFmtId="0" fontId="31" fillId="11" borderId="5" xfId="1" applyFont="1" applyFill="1" applyBorder="1" applyAlignment="1">
      <alignment horizontal="center" vertical="center" wrapText="1"/>
    </xf>
    <xf numFmtId="0" fontId="31" fillId="11" borderId="16" xfId="1" applyFont="1" applyFill="1" applyBorder="1" applyAlignment="1">
      <alignment horizontal="center" vertical="center" wrapText="1"/>
    </xf>
    <xf numFmtId="0" fontId="31" fillId="11" borderId="6" xfId="1" applyFont="1" applyFill="1" applyBorder="1" applyAlignment="1">
      <alignment horizontal="center" vertical="center" wrapText="1"/>
    </xf>
    <xf numFmtId="0" fontId="80" fillId="0" borderId="2" xfId="1" applyFont="1" applyBorder="1" applyAlignment="1">
      <alignment horizontal="center" vertical="center" shrinkToFit="1"/>
    </xf>
    <xf numFmtId="14" fontId="80" fillId="2" borderId="2" xfId="1" applyNumberFormat="1" applyFont="1" applyFill="1" applyBorder="1" applyAlignment="1">
      <alignment horizontal="center" vertical="center"/>
    </xf>
    <xf numFmtId="0" fontId="80" fillId="2" borderId="2" xfId="1" applyFont="1" applyFill="1" applyBorder="1" applyAlignment="1">
      <alignment horizontal="center" vertical="center"/>
    </xf>
    <xf numFmtId="0" fontId="65" fillId="0" borderId="2" xfId="1" applyFont="1" applyBorder="1" applyAlignment="1">
      <alignment horizontal="center" vertical="center" shrinkToFit="1"/>
    </xf>
    <xf numFmtId="0" fontId="31" fillId="11" borderId="2" xfId="1" applyFont="1" applyFill="1" applyBorder="1" applyAlignment="1">
      <alignment horizontal="center" vertical="center" wrapText="1"/>
    </xf>
    <xf numFmtId="0" fontId="70" fillId="0" borderId="2" xfId="1" applyFont="1" applyBorder="1" applyAlignment="1">
      <alignment horizontal="center" vertical="center"/>
    </xf>
    <xf numFmtId="0" fontId="31" fillId="11" borderId="2" xfId="1" applyFont="1" applyFill="1" applyBorder="1" applyAlignment="1">
      <alignment horizontal="center" vertical="center"/>
    </xf>
    <xf numFmtId="0" fontId="31" fillId="0" borderId="3" xfId="1" applyFont="1" applyBorder="1" applyAlignment="1">
      <alignment horizontal="center" vertical="center"/>
    </xf>
    <xf numFmtId="0" fontId="70" fillId="0" borderId="30" xfId="1" applyFont="1" applyBorder="1" applyAlignment="1">
      <alignment horizontal="center" vertical="center" wrapText="1"/>
    </xf>
    <xf numFmtId="0" fontId="70" fillId="0" borderId="0" xfId="1" applyFont="1" applyBorder="1" applyAlignment="1">
      <alignment horizontal="center" vertical="center" wrapText="1"/>
    </xf>
    <xf numFmtId="0" fontId="31" fillId="0" borderId="30" xfId="1" applyFont="1" applyBorder="1" applyAlignment="1">
      <alignment horizontal="center" vertical="center"/>
    </xf>
    <xf numFmtId="0" fontId="31" fillId="0" borderId="0" xfId="1" applyFont="1" applyAlignment="1">
      <alignment horizontal="center" vertical="center"/>
    </xf>
    <xf numFmtId="0" fontId="31" fillId="0" borderId="3" xfId="1" applyFont="1" applyFill="1" applyBorder="1" applyAlignment="1">
      <alignment horizontal="center" vertical="center" wrapText="1"/>
    </xf>
    <xf numFmtId="0" fontId="91" fillId="0" borderId="0" xfId="1" applyFont="1" applyBorder="1" applyAlignment="1">
      <alignment horizontal="center" vertical="center" wrapText="1"/>
    </xf>
    <xf numFmtId="0" fontId="54" fillId="0" borderId="30" xfId="1" applyFont="1" applyBorder="1" applyAlignment="1">
      <alignment horizontal="center" vertical="center"/>
    </xf>
    <xf numFmtId="0" fontId="54" fillId="0" borderId="0" xfId="1" applyFont="1" applyAlignment="1">
      <alignment horizontal="center" vertical="center"/>
    </xf>
    <xf numFmtId="0" fontId="107" fillId="0" borderId="1" xfId="1" applyFont="1" applyFill="1" applyBorder="1" applyAlignment="1">
      <alignment horizontal="center" vertical="center" wrapText="1"/>
    </xf>
    <xf numFmtId="0" fontId="107" fillId="0" borderId="4" xfId="1" applyFont="1" applyFill="1" applyBorder="1" applyAlignment="1">
      <alignment horizontal="center" vertical="center"/>
    </xf>
    <xf numFmtId="0" fontId="107" fillId="0" borderId="4" xfId="1" applyFont="1" applyFill="1" applyBorder="1" applyAlignment="1">
      <alignment horizontal="center" vertical="center" wrapText="1"/>
    </xf>
    <xf numFmtId="0" fontId="99" fillId="0" borderId="2" xfId="1" applyFont="1" applyFill="1" applyBorder="1" applyAlignment="1">
      <alignment horizontal="center" vertical="center"/>
    </xf>
    <xf numFmtId="0" fontId="107" fillId="0" borderId="2" xfId="1" applyFont="1" applyFill="1" applyBorder="1" applyAlignment="1">
      <alignment horizontal="center" vertical="center"/>
    </xf>
    <xf numFmtId="0" fontId="107" fillId="0" borderId="5" xfId="1" applyFont="1" applyFill="1" applyBorder="1" applyAlignment="1">
      <alignment horizontal="center" vertical="center"/>
    </xf>
    <xf numFmtId="0" fontId="107" fillId="0" borderId="16" xfId="1" applyFont="1" applyFill="1" applyBorder="1" applyAlignment="1">
      <alignment horizontal="center" vertical="center"/>
    </xf>
    <xf numFmtId="0" fontId="107" fillId="0" borderId="7" xfId="1" applyFont="1" applyFill="1" applyBorder="1" applyAlignment="1">
      <alignment horizontal="center" vertical="center" wrapText="1"/>
    </xf>
    <xf numFmtId="0" fontId="107" fillId="0" borderId="13" xfId="1" applyFont="1" applyFill="1" applyBorder="1" applyAlignment="1">
      <alignment horizontal="center" vertical="center" wrapText="1"/>
    </xf>
    <xf numFmtId="0" fontId="107" fillId="0" borderId="8" xfId="1" applyFont="1" applyFill="1" applyBorder="1" applyAlignment="1">
      <alignment horizontal="center" vertical="center" wrapText="1"/>
    </xf>
    <xf numFmtId="0" fontId="107" fillId="0" borderId="30" xfId="1" applyFont="1" applyFill="1" applyBorder="1" applyAlignment="1">
      <alignment horizontal="center" vertical="center" wrapText="1"/>
    </xf>
    <xf numFmtId="0" fontId="107" fillId="0" borderId="0" xfId="1" applyFont="1" applyFill="1" applyBorder="1" applyAlignment="1">
      <alignment horizontal="center" vertical="center" wrapText="1"/>
    </xf>
    <xf numFmtId="0" fontId="107" fillId="0" borderId="31" xfId="1" applyFont="1" applyFill="1" applyBorder="1" applyAlignment="1">
      <alignment horizontal="center" vertical="center" wrapText="1"/>
    </xf>
    <xf numFmtId="0" fontId="107" fillId="0" borderId="9" xfId="1" applyFont="1" applyFill="1" applyBorder="1" applyAlignment="1">
      <alignment horizontal="center" vertical="center" wrapText="1"/>
    </xf>
    <xf numFmtId="0" fontId="107" fillId="0" borderId="14" xfId="1" applyFont="1" applyFill="1" applyBorder="1" applyAlignment="1">
      <alignment horizontal="center" vertical="center" wrapText="1"/>
    </xf>
    <xf numFmtId="0" fontId="107" fillId="0" borderId="10" xfId="1" applyFont="1" applyFill="1" applyBorder="1" applyAlignment="1">
      <alignment horizontal="center" vertical="center" wrapText="1"/>
    </xf>
    <xf numFmtId="0" fontId="107" fillId="0" borderId="1" xfId="1" applyFont="1" applyFill="1" applyBorder="1" applyAlignment="1">
      <alignment horizontal="center" vertical="center"/>
    </xf>
    <xf numFmtId="0" fontId="107" fillId="0" borderId="6" xfId="1" applyFont="1" applyFill="1" applyBorder="1" applyAlignment="1">
      <alignment horizontal="center" vertical="center"/>
    </xf>
    <xf numFmtId="0" fontId="107" fillId="0" borderId="2" xfId="1" applyFont="1" applyFill="1" applyBorder="1" applyAlignment="1">
      <alignment horizontal="center" vertical="center" wrapText="1"/>
    </xf>
    <xf numFmtId="0" fontId="1" fillId="0" borderId="16" xfId="1" applyBorder="1"/>
    <xf numFmtId="0" fontId="1" fillId="0" borderId="6" xfId="1" applyBorder="1"/>
    <xf numFmtId="0" fontId="107" fillId="0" borderId="3" xfId="1" applyFont="1" applyFill="1" applyBorder="1" applyAlignment="1">
      <alignment horizontal="center" vertical="center"/>
    </xf>
    <xf numFmtId="0" fontId="107" fillId="0" borderId="5" xfId="1" applyFont="1" applyFill="1" applyBorder="1" applyAlignment="1">
      <alignment horizontal="center" vertical="center" wrapText="1"/>
    </xf>
    <xf numFmtId="0" fontId="107" fillId="0" borderId="16" xfId="1" applyFont="1" applyFill="1" applyBorder="1" applyAlignment="1">
      <alignment horizontal="center" vertical="center" wrapText="1"/>
    </xf>
    <xf numFmtId="0" fontId="107" fillId="0" borderId="6" xfId="1" applyFont="1" applyFill="1" applyBorder="1" applyAlignment="1">
      <alignment horizontal="center" vertical="center" wrapText="1"/>
    </xf>
    <xf numFmtId="0" fontId="107" fillId="0" borderId="7" xfId="1" applyFont="1" applyFill="1" applyBorder="1" applyAlignment="1">
      <alignment horizontal="center" vertical="center"/>
    </xf>
    <xf numFmtId="0" fontId="107" fillId="0" borderId="13" xfId="1" applyFont="1" applyFill="1" applyBorder="1" applyAlignment="1">
      <alignment horizontal="center" vertical="center"/>
    </xf>
    <xf numFmtId="0" fontId="107" fillId="0" borderId="8" xfId="1" applyFont="1" applyFill="1" applyBorder="1" applyAlignment="1">
      <alignment horizontal="center" vertical="center"/>
    </xf>
    <xf numFmtId="0" fontId="107" fillId="0" borderId="9" xfId="1" applyFont="1" applyFill="1" applyBorder="1" applyAlignment="1">
      <alignment horizontal="center" vertical="center"/>
    </xf>
    <xf numFmtId="0" fontId="107" fillId="0" borderId="14" xfId="1" applyFont="1" applyFill="1" applyBorder="1" applyAlignment="1">
      <alignment horizontal="center" vertical="center"/>
    </xf>
    <xf numFmtId="0" fontId="107" fillId="0" borderId="10" xfId="1" applyFont="1" applyFill="1" applyBorder="1" applyAlignment="1">
      <alignment horizontal="center" vertical="center"/>
    </xf>
    <xf numFmtId="0" fontId="31" fillId="0" borderId="51" xfId="4" applyNumberFormat="1" applyFont="1" applyFill="1" applyBorder="1" applyAlignment="1">
      <alignment horizontal="center" vertical="center" shrinkToFit="1"/>
    </xf>
    <xf numFmtId="0" fontId="31" fillId="0" borderId="2" xfId="4" applyNumberFormat="1" applyFont="1" applyFill="1" applyBorder="1" applyAlignment="1">
      <alignment horizontal="center" vertical="center" shrinkToFit="1"/>
    </xf>
    <xf numFmtId="0" fontId="31" fillId="0" borderId="55" xfId="4" applyNumberFormat="1" applyFont="1" applyFill="1" applyBorder="1" applyAlignment="1">
      <alignment horizontal="center" vertical="center" shrinkToFit="1"/>
    </xf>
    <xf numFmtId="0" fontId="31" fillId="0" borderId="40" xfId="4" applyNumberFormat="1" applyFont="1" applyFill="1" applyBorder="1" applyAlignment="1">
      <alignment horizontal="center" vertical="center" shrinkToFit="1"/>
    </xf>
    <xf numFmtId="0" fontId="27" fillId="2" borderId="48" xfId="4" applyNumberFormat="1" applyFont="1" applyFill="1" applyBorder="1" applyAlignment="1">
      <alignment horizontal="center" vertical="center" shrinkToFit="1"/>
    </xf>
    <xf numFmtId="0" fontId="27" fillId="2" borderId="49" xfId="4" applyNumberFormat="1" applyFont="1" applyFill="1" applyBorder="1" applyAlignment="1">
      <alignment horizontal="center" vertical="center" shrinkToFit="1"/>
    </xf>
    <xf numFmtId="49" fontId="57" fillId="0" borderId="0" xfId="5" applyNumberFormat="1" applyFont="1" applyBorder="1" applyAlignment="1">
      <alignment horizontal="left" vertical="center" wrapText="1"/>
    </xf>
    <xf numFmtId="179" fontId="52" fillId="2" borderId="1" xfId="4" quotePrefix="1" applyNumberFormat="1" applyFont="1" applyFill="1" applyBorder="1" applyAlignment="1">
      <alignment horizontal="center" vertical="center"/>
    </xf>
    <xf numFmtId="179" fontId="52" fillId="2" borderId="3" xfId="4" applyNumberFormat="1" applyFont="1" applyFill="1" applyBorder="1" applyAlignment="1">
      <alignment horizontal="center" vertical="center"/>
    </xf>
    <xf numFmtId="179" fontId="52" fillId="2" borderId="4" xfId="4" applyNumberFormat="1" applyFont="1" applyFill="1" applyBorder="1" applyAlignment="1">
      <alignment horizontal="center" vertical="center"/>
    </xf>
    <xf numFmtId="0" fontId="52" fillId="2" borderId="2" xfId="4" applyNumberFormat="1" applyFont="1" applyFill="1" applyBorder="1" applyAlignment="1">
      <alignment horizontal="center" vertical="center"/>
    </xf>
    <xf numFmtId="0" fontId="52" fillId="9" borderId="2" xfId="5" applyFont="1" applyFill="1" applyBorder="1" applyAlignment="1">
      <alignment horizontal="center" vertical="center"/>
    </xf>
    <xf numFmtId="49" fontId="52" fillId="9" borderId="2" xfId="5" applyNumberFormat="1" applyFont="1" applyFill="1" applyBorder="1" applyAlignment="1">
      <alignment horizontal="center" vertical="center"/>
    </xf>
    <xf numFmtId="189" fontId="52" fillId="9" borderId="2" xfId="5" applyNumberFormat="1" applyFont="1" applyFill="1" applyBorder="1" applyAlignment="1">
      <alignment horizontal="center" vertical="center"/>
    </xf>
    <xf numFmtId="189" fontId="52" fillId="0" borderId="0" xfId="5" applyNumberFormat="1" applyFont="1" applyFill="1" applyBorder="1" applyAlignment="1">
      <alignment horizontal="center" vertical="center"/>
    </xf>
  </cellXfs>
  <cellStyles count="11">
    <cellStyle name="백분율" xfId="9" builtinId="5"/>
    <cellStyle name="백분율 2" xfId="2"/>
    <cellStyle name="쉼표 [0]" xfId="6" builtinId="6"/>
    <cellStyle name="쉼표 [0] 2" xfId="4"/>
    <cellStyle name="표준" xfId="0" builtinId="0"/>
    <cellStyle name="표준 2" xfId="1"/>
    <cellStyle name="표준 3" xfId="3"/>
    <cellStyle name="표준 4" xfId="8"/>
    <cellStyle name="표준 5" xfId="7"/>
    <cellStyle name="표준_15_도로설계실적현황관리(수성+용마)" xfId="5"/>
    <cellStyle name="하이퍼링크" xfId="10" builtinId="8"/>
  </cellStyles>
  <dxfs count="9">
    <dxf>
      <font>
        <color theme="0"/>
      </font>
      <fill>
        <patternFill>
          <bgColor rgb="FF7030A0"/>
        </patternFill>
      </fill>
    </dxf>
    <dxf>
      <font>
        <color theme="0"/>
      </font>
      <fill>
        <patternFill>
          <bgColor rgb="FF7030A0"/>
        </patternFill>
      </fill>
    </dxf>
    <dxf>
      <font>
        <color theme="0"/>
      </font>
      <fill>
        <patternFill>
          <bgColor rgb="FF7030A0"/>
        </patternFill>
      </fill>
    </dxf>
    <dxf>
      <font>
        <color theme="0"/>
      </font>
      <fill>
        <patternFill>
          <bgColor rgb="FF7030A0"/>
        </patternFill>
      </fill>
    </dxf>
    <dxf>
      <font>
        <color theme="0"/>
      </font>
      <fill>
        <patternFill>
          <bgColor rgb="FF7030A0"/>
        </patternFill>
      </fill>
    </dxf>
    <dxf>
      <font>
        <color theme="0"/>
      </font>
      <fill>
        <patternFill>
          <bgColor rgb="FF7030A0"/>
        </patternFill>
      </fill>
    </dxf>
    <dxf>
      <font>
        <color theme="0"/>
      </font>
      <fill>
        <patternFill>
          <bgColor rgb="FF7030A0"/>
        </patternFill>
      </fill>
    </dxf>
    <dxf>
      <font>
        <color theme="0"/>
      </font>
      <fill>
        <patternFill>
          <bgColor rgb="FF7030A0"/>
        </patternFill>
      </fill>
    </dxf>
    <dxf>
      <font>
        <b/>
        <i val="0"/>
        <color rgb="FFFF0000"/>
      </font>
    </dxf>
  </dxfs>
  <tableStyles count="0" defaultTableStyle="TableStyleMedium2" defaultPivotStyle="PivotStyleLight16"/>
  <colors>
    <mruColors>
      <color rgb="FF0000FF"/>
      <color rgb="FFFFCC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333375</xdr:colOff>
      <xdr:row>5</xdr:row>
      <xdr:rowOff>47625</xdr:rowOff>
    </xdr:from>
    <xdr:to>
      <xdr:col>1</xdr:col>
      <xdr:colOff>0</xdr:colOff>
      <xdr:row>5</xdr:row>
      <xdr:rowOff>285750</xdr:rowOff>
    </xdr:to>
    <xdr:sp macro="" textlink="">
      <xdr:nvSpPr>
        <xdr:cNvPr id="2" name="Rectangle 1"/>
        <xdr:cNvSpPr>
          <a:spLocks noChangeArrowheads="1"/>
        </xdr:cNvSpPr>
      </xdr:nvSpPr>
      <xdr:spPr bwMode="auto">
        <a:xfrm>
          <a:off x="333375" y="2495550"/>
          <a:ext cx="428625" cy="238125"/>
        </a:xfrm>
        <a:prstGeom prst="rect">
          <a:avLst/>
        </a:prstGeom>
        <a:solidFill>
          <a:srgbClr val="92D050"/>
        </a:solidFill>
        <a:ln w="9525">
          <a:solidFill>
            <a:srgbClr val="000000"/>
          </a:solidFill>
          <a:miter lim="800000"/>
          <a:headEnd/>
          <a:tailEnd/>
        </a:ln>
      </xdr:spPr>
    </xdr:sp>
    <xdr:clientData/>
  </xdr:twoCellAnchor>
  <xdr:twoCellAnchor>
    <xdr:from>
      <xdr:col>0</xdr:col>
      <xdr:colOff>333375</xdr:colOff>
      <xdr:row>6</xdr:row>
      <xdr:rowOff>47625</xdr:rowOff>
    </xdr:from>
    <xdr:to>
      <xdr:col>1</xdr:col>
      <xdr:colOff>0</xdr:colOff>
      <xdr:row>6</xdr:row>
      <xdr:rowOff>285750</xdr:rowOff>
    </xdr:to>
    <xdr:sp macro="" textlink="">
      <xdr:nvSpPr>
        <xdr:cNvPr id="3" name="Rectangle 2"/>
        <xdr:cNvSpPr>
          <a:spLocks noChangeArrowheads="1"/>
        </xdr:cNvSpPr>
      </xdr:nvSpPr>
      <xdr:spPr bwMode="auto">
        <a:xfrm>
          <a:off x="333375" y="2838450"/>
          <a:ext cx="428625" cy="238125"/>
        </a:xfrm>
        <a:prstGeom prst="rect">
          <a:avLst/>
        </a:prstGeom>
        <a:solidFill>
          <a:srgbClr val="FFFF00"/>
        </a:solidFill>
        <a:ln w="9525">
          <a:solidFill>
            <a:srgbClr val="000000"/>
          </a:solidFill>
          <a:miter lim="800000"/>
          <a:headEnd/>
          <a:tailEnd/>
        </a:ln>
      </xdr:spPr>
    </xdr:sp>
    <xdr:clientData/>
  </xdr:twoCellAnchor>
  <xdr:twoCellAnchor>
    <xdr:from>
      <xdr:col>1</xdr:col>
      <xdr:colOff>133350</xdr:colOff>
      <xdr:row>5</xdr:row>
      <xdr:rowOff>47625</xdr:rowOff>
    </xdr:from>
    <xdr:to>
      <xdr:col>1</xdr:col>
      <xdr:colOff>704850</xdr:colOff>
      <xdr:row>5</xdr:row>
      <xdr:rowOff>285750</xdr:rowOff>
    </xdr:to>
    <xdr:sp macro="" textlink="">
      <xdr:nvSpPr>
        <xdr:cNvPr id="4" name="Rectangle 1"/>
        <xdr:cNvSpPr>
          <a:spLocks noChangeArrowheads="1"/>
        </xdr:cNvSpPr>
      </xdr:nvSpPr>
      <xdr:spPr bwMode="auto">
        <a:xfrm>
          <a:off x="1190625" y="2771775"/>
          <a:ext cx="571500" cy="238125"/>
        </a:xfrm>
        <a:prstGeom prst="rect">
          <a:avLst/>
        </a:prstGeom>
        <a:solidFill>
          <a:srgbClr val="7030A0"/>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000@gmail.com" TargetMode="External"/><Relationship Id="rId1" Type="http://schemas.openxmlformats.org/officeDocument/2006/relationships/hyperlink" Target="mailto:000@gmail.com"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14"/>
  <sheetViews>
    <sheetView view="pageBreakPreview" zoomScale="98" zoomScaleNormal="100" zoomScaleSheetLayoutView="98" workbookViewId="0">
      <selection activeCell="B1" sqref="B1:N1"/>
    </sheetView>
  </sheetViews>
  <sheetFormatPr defaultRowHeight="13.5"/>
  <cols>
    <col min="1" max="1" width="3.875" style="151" customWidth="1"/>
    <col min="2" max="2" width="26.125" style="32" customWidth="1"/>
    <col min="3" max="3" width="11.75" style="32" bestFit="1" customWidth="1"/>
    <col min="4" max="4" width="9" style="553" customWidth="1"/>
    <col min="5" max="5" width="17.25" style="553" hidden="1" customWidth="1"/>
    <col min="6" max="6" width="7.75" style="533" hidden="1" customWidth="1"/>
    <col min="7" max="7" width="13.875" style="534" hidden="1" customWidth="1"/>
    <col min="8" max="13" width="9.875" style="32" customWidth="1"/>
    <col min="14" max="15" width="14.375" style="32" customWidth="1"/>
    <col min="16" max="16" width="0.75" style="32" customWidth="1"/>
    <col min="17" max="17" width="24.125" style="32" customWidth="1"/>
    <col min="18" max="16384" width="9" style="32"/>
  </cols>
  <sheetData>
    <row r="1" spans="1:17" ht="45" customHeight="1">
      <c r="B1" s="641" t="str">
        <f>참여신청서!C16</f>
        <v>용역명(정식명칭) 작성</v>
      </c>
      <c r="C1" s="641"/>
      <c r="D1" s="641"/>
      <c r="E1" s="641"/>
      <c r="F1" s="641"/>
      <c r="G1" s="641"/>
      <c r="H1" s="641"/>
      <c r="I1" s="641"/>
      <c r="J1" s="641"/>
      <c r="K1" s="641"/>
      <c r="L1" s="641"/>
      <c r="M1" s="641"/>
      <c r="N1" s="641"/>
      <c r="O1" s="529"/>
    </row>
    <row r="2" spans="1:17" ht="30.75" customHeight="1">
      <c r="A2" s="530"/>
      <c r="B2" s="531"/>
      <c r="C2" s="531"/>
      <c r="D2" s="531"/>
      <c r="E2" s="532"/>
      <c r="H2" s="642" t="s">
        <v>569</v>
      </c>
      <c r="I2" s="642"/>
      <c r="J2" s="642"/>
      <c r="K2" s="642"/>
      <c r="L2" s="642"/>
      <c r="M2" s="642"/>
      <c r="N2" s="642"/>
      <c r="O2" s="643" t="s">
        <v>570</v>
      </c>
      <c r="P2" s="535"/>
    </row>
    <row r="3" spans="1:17" s="220" customFormat="1" ht="49.5" customHeight="1">
      <c r="A3" s="536" t="s">
        <v>571</v>
      </c>
      <c r="B3" s="536" t="s">
        <v>572</v>
      </c>
      <c r="C3" s="536" t="s">
        <v>573</v>
      </c>
      <c r="D3" s="536" t="s">
        <v>574</v>
      </c>
      <c r="E3" s="536" t="s">
        <v>575</v>
      </c>
      <c r="F3" s="537" t="s">
        <v>576</v>
      </c>
      <c r="G3" s="538" t="s">
        <v>577</v>
      </c>
      <c r="H3" s="539" t="s">
        <v>578</v>
      </c>
      <c r="I3" s="539" t="s">
        <v>579</v>
      </c>
      <c r="J3" s="540" t="s">
        <v>580</v>
      </c>
      <c r="K3" s="539" t="s">
        <v>581</v>
      </c>
      <c r="L3" s="540" t="s">
        <v>582</v>
      </c>
      <c r="M3" s="539" t="s">
        <v>583</v>
      </c>
      <c r="N3" s="539" t="s">
        <v>584</v>
      </c>
      <c r="O3" s="642"/>
      <c r="P3" s="541"/>
    </row>
    <row r="4" spans="1:17" s="220" customFormat="1" ht="15.75" customHeight="1">
      <c r="A4" s="536"/>
      <c r="B4" s="536"/>
      <c r="C4" s="536" t="s">
        <v>585</v>
      </c>
      <c r="D4" s="536"/>
      <c r="E4" s="536"/>
      <c r="F4" s="537"/>
      <c r="G4" s="538"/>
      <c r="H4" s="539">
        <v>2</v>
      </c>
      <c r="I4" s="539">
        <v>5</v>
      </c>
      <c r="J4" s="540">
        <v>3</v>
      </c>
      <c r="K4" s="539">
        <v>45</v>
      </c>
      <c r="L4" s="540"/>
      <c r="M4" s="539"/>
      <c r="N4" s="539">
        <v>55</v>
      </c>
      <c r="O4" s="540"/>
      <c r="P4" s="541"/>
    </row>
    <row r="5" spans="1:17" s="552" customFormat="1" ht="57.75" customHeight="1">
      <c r="A5" s="542">
        <v>1</v>
      </c>
      <c r="B5" s="543" t="str">
        <f>참여업체!C5</f>
        <v>주관사풀네임</v>
      </c>
      <c r="C5" s="543" t="str">
        <f>참여업체!E4</f>
        <v>000-00-000000</v>
      </c>
      <c r="D5" s="543" t="str">
        <f>참여업체!G4</f>
        <v>홍길동</v>
      </c>
      <c r="E5" s="543"/>
      <c r="F5" s="543"/>
      <c r="G5" s="543"/>
      <c r="H5" s="544">
        <f>자기평가서!J21</f>
        <v>0.86499999999999988</v>
      </c>
      <c r="I5" s="545">
        <f>자기평가서!J25</f>
        <v>4.8650000000000011</v>
      </c>
      <c r="J5" s="546">
        <f>자기평가서!J28</f>
        <v>3</v>
      </c>
      <c r="K5" s="546">
        <f>자기평가서!J74</f>
        <v>44.174999999999997</v>
      </c>
      <c r="L5" s="545">
        <f>자기평가서!J97</f>
        <v>0</v>
      </c>
      <c r="M5" s="547"/>
      <c r="N5" s="548">
        <f>SUM(H5:L5)</f>
        <v>52.905000000000001</v>
      </c>
      <c r="O5" s="549">
        <f>자기평가서!I7</f>
        <v>52.905000000000001</v>
      </c>
      <c r="P5" s="550"/>
      <c r="Q5" s="551"/>
    </row>
    <row r="6" spans="1:17" ht="57.75" customHeight="1">
      <c r="G6" s="554"/>
      <c r="H6" s="552"/>
      <c r="I6" s="552"/>
      <c r="J6" s="552"/>
      <c r="K6" s="552"/>
      <c r="L6" s="552"/>
      <c r="M6" s="552"/>
      <c r="N6" s="552"/>
      <c r="O6" s="552"/>
      <c r="P6" s="552"/>
    </row>
    <row r="7" spans="1:17">
      <c r="G7" s="554"/>
      <c r="H7" s="552"/>
      <c r="I7" s="552"/>
      <c r="J7" s="552"/>
      <c r="K7" s="552"/>
      <c r="L7" s="552"/>
      <c r="M7" s="552"/>
      <c r="N7" s="552"/>
      <c r="O7" s="552"/>
      <c r="P7" s="552"/>
    </row>
    <row r="8" spans="1:17">
      <c r="G8" s="554"/>
      <c r="H8" s="552"/>
      <c r="I8" s="552"/>
      <c r="J8" s="552"/>
      <c r="K8" s="552"/>
      <c r="L8" s="552"/>
      <c r="M8" s="552"/>
      <c r="N8" s="552"/>
      <c r="O8" s="552"/>
      <c r="P8" s="552"/>
    </row>
    <row r="9" spans="1:17">
      <c r="G9" s="554"/>
      <c r="H9" s="552"/>
      <c r="I9" s="552"/>
      <c r="J9" s="552"/>
      <c r="K9" s="552"/>
      <c r="L9" s="552"/>
      <c r="M9" s="552"/>
      <c r="N9" s="552"/>
      <c r="O9" s="552"/>
      <c r="P9" s="552"/>
    </row>
    <row r="10" spans="1:17" ht="25.5">
      <c r="B10" s="566" t="s">
        <v>590</v>
      </c>
      <c r="G10" s="554"/>
      <c r="H10" s="552"/>
      <c r="I10" s="552"/>
      <c r="J10" s="552"/>
      <c r="K10" s="552"/>
      <c r="L10" s="552"/>
      <c r="M10" s="552"/>
      <c r="N10" s="552"/>
      <c r="O10" s="552"/>
      <c r="P10" s="552"/>
    </row>
    <row r="11" spans="1:17">
      <c r="G11" s="554"/>
      <c r="H11" s="552"/>
      <c r="I11" s="552"/>
      <c r="J11" s="552"/>
      <c r="K11" s="552"/>
      <c r="L11" s="552"/>
      <c r="M11" s="552"/>
      <c r="N11" s="552"/>
      <c r="O11" s="552"/>
      <c r="P11" s="552"/>
    </row>
    <row r="12" spans="1:17">
      <c r="G12" s="555"/>
    </row>
    <row r="13" spans="1:17">
      <c r="G13" s="555"/>
    </row>
    <row r="14" spans="1:17">
      <c r="G14" s="555"/>
    </row>
  </sheetData>
  <autoFilter ref="A4:Q4">
    <sortState ref="A5:T7">
      <sortCondition descending="1" ref="O4"/>
    </sortState>
  </autoFilter>
  <mergeCells count="3">
    <mergeCell ref="B1:N1"/>
    <mergeCell ref="H2:N2"/>
    <mergeCell ref="O2:O3"/>
  </mergeCells>
  <phoneticPr fontId="2" type="noConversion"/>
  <pageMargins left="1.1811023622047245" right="0.39370078740157483" top="0.74803149606299213" bottom="0.74803149606299213" header="0.31496062992125984" footer="0.31496062992125984"/>
  <pageSetup paperSize="9" scale="86" orientation="landscape"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105"/>
  <sheetViews>
    <sheetView view="pageBreakPreview" zoomScaleNormal="100" zoomScaleSheetLayoutView="100" workbookViewId="0">
      <selection activeCell="H1" sqref="H1:K1"/>
    </sheetView>
  </sheetViews>
  <sheetFormatPr defaultRowHeight="13.5"/>
  <cols>
    <col min="1" max="1" width="6.25" style="19" customWidth="1"/>
    <col min="2" max="3" width="5.875" style="19" customWidth="1"/>
    <col min="4" max="4" width="10.625" style="19" customWidth="1"/>
    <col min="5" max="5" width="8.375" style="19" customWidth="1"/>
    <col min="6" max="6" width="19" style="19" customWidth="1"/>
    <col min="7" max="7" width="13" style="19" bestFit="1" customWidth="1"/>
    <col min="8" max="8" width="20.25" style="152" customWidth="1"/>
    <col min="9" max="9" width="21.375" style="157" customWidth="1"/>
    <col min="10" max="10" width="14.75" style="19" customWidth="1"/>
    <col min="11" max="11" width="35.5" style="19" customWidth="1"/>
    <col min="12" max="12" width="12.125" style="151" bestFit="1" customWidth="1"/>
    <col min="13" max="13" width="10.875" style="193" bestFit="1" customWidth="1"/>
    <col min="14" max="15" width="11.125" style="151" customWidth="1"/>
    <col min="16" max="16" width="12.5" style="151" bestFit="1" customWidth="1"/>
    <col min="17" max="17" width="9" style="193"/>
    <col min="18" max="28" width="9" style="19"/>
    <col min="29" max="29" width="48.875" style="19" customWidth="1"/>
    <col min="30" max="256" width="9" style="19"/>
    <col min="257" max="257" width="6.25" style="19" customWidth="1"/>
    <col min="258" max="259" width="5.875" style="19" customWidth="1"/>
    <col min="260" max="260" width="10.625" style="19" customWidth="1"/>
    <col min="261" max="261" width="8.375" style="19" customWidth="1"/>
    <col min="262" max="262" width="20" style="19" customWidth="1"/>
    <col min="263" max="263" width="13" style="19" bestFit="1" customWidth="1"/>
    <col min="264" max="264" width="12.125" style="19" customWidth="1"/>
    <col min="265" max="265" width="21.375" style="19" customWidth="1"/>
    <col min="266" max="266" width="5.5" style="19" customWidth="1"/>
    <col min="267" max="267" width="8" style="19" customWidth="1"/>
    <col min="268" max="268" width="12.125" style="19" bestFit="1" customWidth="1"/>
    <col min="269" max="269" width="9" style="19"/>
    <col min="270" max="271" width="11.125" style="19" customWidth="1"/>
    <col min="272" max="272" width="12.5" style="19" bestFit="1" customWidth="1"/>
    <col min="273" max="284" width="9" style="19"/>
    <col min="285" max="285" width="48.875" style="19" customWidth="1"/>
    <col min="286" max="512" width="9" style="19"/>
    <col min="513" max="513" width="6.25" style="19" customWidth="1"/>
    <col min="514" max="515" width="5.875" style="19" customWidth="1"/>
    <col min="516" max="516" width="10.625" style="19" customWidth="1"/>
    <col min="517" max="517" width="8.375" style="19" customWidth="1"/>
    <col min="518" max="518" width="20" style="19" customWidth="1"/>
    <col min="519" max="519" width="13" style="19" bestFit="1" customWidth="1"/>
    <col min="520" max="520" width="12.125" style="19" customWidth="1"/>
    <col min="521" max="521" width="21.375" style="19" customWidth="1"/>
    <col min="522" max="522" width="5.5" style="19" customWidth="1"/>
    <col min="523" max="523" width="8" style="19" customWidth="1"/>
    <col min="524" max="524" width="12.125" style="19" bestFit="1" customWidth="1"/>
    <col min="525" max="525" width="9" style="19"/>
    <col min="526" max="527" width="11.125" style="19" customWidth="1"/>
    <col min="528" max="528" width="12.5" style="19" bestFit="1" customWidth="1"/>
    <col min="529" max="540" width="9" style="19"/>
    <col min="541" max="541" width="48.875" style="19" customWidth="1"/>
    <col min="542" max="768" width="9" style="19"/>
    <col min="769" max="769" width="6.25" style="19" customWidth="1"/>
    <col min="770" max="771" width="5.875" style="19" customWidth="1"/>
    <col min="772" max="772" width="10.625" style="19" customWidth="1"/>
    <col min="773" max="773" width="8.375" style="19" customWidth="1"/>
    <col min="774" max="774" width="20" style="19" customWidth="1"/>
    <col min="775" max="775" width="13" style="19" bestFit="1" customWidth="1"/>
    <col min="776" max="776" width="12.125" style="19" customWidth="1"/>
    <col min="777" max="777" width="21.375" style="19" customWidth="1"/>
    <col min="778" max="778" width="5.5" style="19" customWidth="1"/>
    <col min="779" max="779" width="8" style="19" customWidth="1"/>
    <col min="780" max="780" width="12.125" style="19" bestFit="1" customWidth="1"/>
    <col min="781" max="781" width="9" style="19"/>
    <col min="782" max="783" width="11.125" style="19" customWidth="1"/>
    <col min="784" max="784" width="12.5" style="19" bestFit="1" customWidth="1"/>
    <col min="785" max="796" width="9" style="19"/>
    <col min="797" max="797" width="48.875" style="19" customWidth="1"/>
    <col min="798" max="1024" width="9" style="19"/>
    <col min="1025" max="1025" width="6.25" style="19" customWidth="1"/>
    <col min="1026" max="1027" width="5.875" style="19" customWidth="1"/>
    <col min="1028" max="1028" width="10.625" style="19" customWidth="1"/>
    <col min="1029" max="1029" width="8.375" style="19" customWidth="1"/>
    <col min="1030" max="1030" width="20" style="19" customWidth="1"/>
    <col min="1031" max="1031" width="13" style="19" bestFit="1" customWidth="1"/>
    <col min="1032" max="1032" width="12.125" style="19" customWidth="1"/>
    <col min="1033" max="1033" width="21.375" style="19" customWidth="1"/>
    <col min="1034" max="1034" width="5.5" style="19" customWidth="1"/>
    <col min="1035" max="1035" width="8" style="19" customWidth="1"/>
    <col min="1036" max="1036" width="12.125" style="19" bestFit="1" customWidth="1"/>
    <col min="1037" max="1037" width="9" style="19"/>
    <col min="1038" max="1039" width="11.125" style="19" customWidth="1"/>
    <col min="1040" max="1040" width="12.5" style="19" bestFit="1" customWidth="1"/>
    <col min="1041" max="1052" width="9" style="19"/>
    <col min="1053" max="1053" width="48.875" style="19" customWidth="1"/>
    <col min="1054" max="1280" width="9" style="19"/>
    <col min="1281" max="1281" width="6.25" style="19" customWidth="1"/>
    <col min="1282" max="1283" width="5.875" style="19" customWidth="1"/>
    <col min="1284" max="1284" width="10.625" style="19" customWidth="1"/>
    <col min="1285" max="1285" width="8.375" style="19" customWidth="1"/>
    <col min="1286" max="1286" width="20" style="19" customWidth="1"/>
    <col min="1287" max="1287" width="13" style="19" bestFit="1" customWidth="1"/>
    <col min="1288" max="1288" width="12.125" style="19" customWidth="1"/>
    <col min="1289" max="1289" width="21.375" style="19" customWidth="1"/>
    <col min="1290" max="1290" width="5.5" style="19" customWidth="1"/>
    <col min="1291" max="1291" width="8" style="19" customWidth="1"/>
    <col min="1292" max="1292" width="12.125" style="19" bestFit="1" customWidth="1"/>
    <col min="1293" max="1293" width="9" style="19"/>
    <col min="1294" max="1295" width="11.125" style="19" customWidth="1"/>
    <col min="1296" max="1296" width="12.5" style="19" bestFit="1" customWidth="1"/>
    <col min="1297" max="1308" width="9" style="19"/>
    <col min="1309" max="1309" width="48.875" style="19" customWidth="1"/>
    <col min="1310" max="1536" width="9" style="19"/>
    <col min="1537" max="1537" width="6.25" style="19" customWidth="1"/>
    <col min="1538" max="1539" width="5.875" style="19" customWidth="1"/>
    <col min="1540" max="1540" width="10.625" style="19" customWidth="1"/>
    <col min="1541" max="1541" width="8.375" style="19" customWidth="1"/>
    <col min="1542" max="1542" width="20" style="19" customWidth="1"/>
    <col min="1543" max="1543" width="13" style="19" bestFit="1" customWidth="1"/>
    <col min="1544" max="1544" width="12.125" style="19" customWidth="1"/>
    <col min="1545" max="1545" width="21.375" style="19" customWidth="1"/>
    <col min="1546" max="1546" width="5.5" style="19" customWidth="1"/>
    <col min="1547" max="1547" width="8" style="19" customWidth="1"/>
    <col min="1548" max="1548" width="12.125" style="19" bestFit="1" customWidth="1"/>
    <col min="1549" max="1549" width="9" style="19"/>
    <col min="1550" max="1551" width="11.125" style="19" customWidth="1"/>
    <col min="1552" max="1552" width="12.5" style="19" bestFit="1" customWidth="1"/>
    <col min="1553" max="1564" width="9" style="19"/>
    <col min="1565" max="1565" width="48.875" style="19" customWidth="1"/>
    <col min="1566" max="1792" width="9" style="19"/>
    <col min="1793" max="1793" width="6.25" style="19" customWidth="1"/>
    <col min="1794" max="1795" width="5.875" style="19" customWidth="1"/>
    <col min="1796" max="1796" width="10.625" style="19" customWidth="1"/>
    <col min="1797" max="1797" width="8.375" style="19" customWidth="1"/>
    <col min="1798" max="1798" width="20" style="19" customWidth="1"/>
    <col min="1799" max="1799" width="13" style="19" bestFit="1" customWidth="1"/>
    <col min="1800" max="1800" width="12.125" style="19" customWidth="1"/>
    <col min="1801" max="1801" width="21.375" style="19" customWidth="1"/>
    <col min="1802" max="1802" width="5.5" style="19" customWidth="1"/>
    <col min="1803" max="1803" width="8" style="19" customWidth="1"/>
    <col min="1804" max="1804" width="12.125" style="19" bestFit="1" customWidth="1"/>
    <col min="1805" max="1805" width="9" style="19"/>
    <col min="1806" max="1807" width="11.125" style="19" customWidth="1"/>
    <col min="1808" max="1808" width="12.5" style="19" bestFit="1" customWidth="1"/>
    <col min="1809" max="1820" width="9" style="19"/>
    <col min="1821" max="1821" width="48.875" style="19" customWidth="1"/>
    <col min="1822" max="2048" width="9" style="19"/>
    <col min="2049" max="2049" width="6.25" style="19" customWidth="1"/>
    <col min="2050" max="2051" width="5.875" style="19" customWidth="1"/>
    <col min="2052" max="2052" width="10.625" style="19" customWidth="1"/>
    <col min="2053" max="2053" width="8.375" style="19" customWidth="1"/>
    <col min="2054" max="2054" width="20" style="19" customWidth="1"/>
    <col min="2055" max="2055" width="13" style="19" bestFit="1" customWidth="1"/>
    <col min="2056" max="2056" width="12.125" style="19" customWidth="1"/>
    <col min="2057" max="2057" width="21.375" style="19" customWidth="1"/>
    <col min="2058" max="2058" width="5.5" style="19" customWidth="1"/>
    <col min="2059" max="2059" width="8" style="19" customWidth="1"/>
    <col min="2060" max="2060" width="12.125" style="19" bestFit="1" customWidth="1"/>
    <col min="2061" max="2061" width="9" style="19"/>
    <col min="2062" max="2063" width="11.125" style="19" customWidth="1"/>
    <col min="2064" max="2064" width="12.5" style="19" bestFit="1" customWidth="1"/>
    <col min="2065" max="2076" width="9" style="19"/>
    <col min="2077" max="2077" width="48.875" style="19" customWidth="1"/>
    <col min="2078" max="2304" width="9" style="19"/>
    <col min="2305" max="2305" width="6.25" style="19" customWidth="1"/>
    <col min="2306" max="2307" width="5.875" style="19" customWidth="1"/>
    <col min="2308" max="2308" width="10.625" style="19" customWidth="1"/>
    <col min="2309" max="2309" width="8.375" style="19" customWidth="1"/>
    <col min="2310" max="2310" width="20" style="19" customWidth="1"/>
    <col min="2311" max="2311" width="13" style="19" bestFit="1" customWidth="1"/>
    <col min="2312" max="2312" width="12.125" style="19" customWidth="1"/>
    <col min="2313" max="2313" width="21.375" style="19" customWidth="1"/>
    <col min="2314" max="2314" width="5.5" style="19" customWidth="1"/>
    <col min="2315" max="2315" width="8" style="19" customWidth="1"/>
    <col min="2316" max="2316" width="12.125" style="19" bestFit="1" customWidth="1"/>
    <col min="2317" max="2317" width="9" style="19"/>
    <col min="2318" max="2319" width="11.125" style="19" customWidth="1"/>
    <col min="2320" max="2320" width="12.5" style="19" bestFit="1" customWidth="1"/>
    <col min="2321" max="2332" width="9" style="19"/>
    <col min="2333" max="2333" width="48.875" style="19" customWidth="1"/>
    <col min="2334" max="2560" width="9" style="19"/>
    <col min="2561" max="2561" width="6.25" style="19" customWidth="1"/>
    <col min="2562" max="2563" width="5.875" style="19" customWidth="1"/>
    <col min="2564" max="2564" width="10.625" style="19" customWidth="1"/>
    <col min="2565" max="2565" width="8.375" style="19" customWidth="1"/>
    <col min="2566" max="2566" width="20" style="19" customWidth="1"/>
    <col min="2567" max="2567" width="13" style="19" bestFit="1" customWidth="1"/>
    <col min="2568" max="2568" width="12.125" style="19" customWidth="1"/>
    <col min="2569" max="2569" width="21.375" style="19" customWidth="1"/>
    <col min="2570" max="2570" width="5.5" style="19" customWidth="1"/>
    <col min="2571" max="2571" width="8" style="19" customWidth="1"/>
    <col min="2572" max="2572" width="12.125" style="19" bestFit="1" customWidth="1"/>
    <col min="2573" max="2573" width="9" style="19"/>
    <col min="2574" max="2575" width="11.125" style="19" customWidth="1"/>
    <col min="2576" max="2576" width="12.5" style="19" bestFit="1" customWidth="1"/>
    <col min="2577" max="2588" width="9" style="19"/>
    <col min="2589" max="2589" width="48.875" style="19" customWidth="1"/>
    <col min="2590" max="2816" width="9" style="19"/>
    <col min="2817" max="2817" width="6.25" style="19" customWidth="1"/>
    <col min="2818" max="2819" width="5.875" style="19" customWidth="1"/>
    <col min="2820" max="2820" width="10.625" style="19" customWidth="1"/>
    <col min="2821" max="2821" width="8.375" style="19" customWidth="1"/>
    <col min="2822" max="2822" width="20" style="19" customWidth="1"/>
    <col min="2823" max="2823" width="13" style="19" bestFit="1" customWidth="1"/>
    <col min="2824" max="2824" width="12.125" style="19" customWidth="1"/>
    <col min="2825" max="2825" width="21.375" style="19" customWidth="1"/>
    <col min="2826" max="2826" width="5.5" style="19" customWidth="1"/>
    <col min="2827" max="2827" width="8" style="19" customWidth="1"/>
    <col min="2828" max="2828" width="12.125" style="19" bestFit="1" customWidth="1"/>
    <col min="2829" max="2829" width="9" style="19"/>
    <col min="2830" max="2831" width="11.125" style="19" customWidth="1"/>
    <col min="2832" max="2832" width="12.5" style="19" bestFit="1" customWidth="1"/>
    <col min="2833" max="2844" width="9" style="19"/>
    <col min="2845" max="2845" width="48.875" style="19" customWidth="1"/>
    <col min="2846" max="3072" width="9" style="19"/>
    <col min="3073" max="3073" width="6.25" style="19" customWidth="1"/>
    <col min="3074" max="3075" width="5.875" style="19" customWidth="1"/>
    <col min="3076" max="3076" width="10.625" style="19" customWidth="1"/>
    <col min="3077" max="3077" width="8.375" style="19" customWidth="1"/>
    <col min="3078" max="3078" width="20" style="19" customWidth="1"/>
    <col min="3079" max="3079" width="13" style="19" bestFit="1" customWidth="1"/>
    <col min="3080" max="3080" width="12.125" style="19" customWidth="1"/>
    <col min="3081" max="3081" width="21.375" style="19" customWidth="1"/>
    <col min="3082" max="3082" width="5.5" style="19" customWidth="1"/>
    <col min="3083" max="3083" width="8" style="19" customWidth="1"/>
    <col min="3084" max="3084" width="12.125" style="19" bestFit="1" customWidth="1"/>
    <col min="3085" max="3085" width="9" style="19"/>
    <col min="3086" max="3087" width="11.125" style="19" customWidth="1"/>
    <col min="3088" max="3088" width="12.5" style="19" bestFit="1" customWidth="1"/>
    <col min="3089" max="3100" width="9" style="19"/>
    <col min="3101" max="3101" width="48.875" style="19" customWidth="1"/>
    <col min="3102" max="3328" width="9" style="19"/>
    <col min="3329" max="3329" width="6.25" style="19" customWidth="1"/>
    <col min="3330" max="3331" width="5.875" style="19" customWidth="1"/>
    <col min="3332" max="3332" width="10.625" style="19" customWidth="1"/>
    <col min="3333" max="3333" width="8.375" style="19" customWidth="1"/>
    <col min="3334" max="3334" width="20" style="19" customWidth="1"/>
    <col min="3335" max="3335" width="13" style="19" bestFit="1" customWidth="1"/>
    <col min="3336" max="3336" width="12.125" style="19" customWidth="1"/>
    <col min="3337" max="3337" width="21.375" style="19" customWidth="1"/>
    <col min="3338" max="3338" width="5.5" style="19" customWidth="1"/>
    <col min="3339" max="3339" width="8" style="19" customWidth="1"/>
    <col min="3340" max="3340" width="12.125" style="19" bestFit="1" customWidth="1"/>
    <col min="3341" max="3341" width="9" style="19"/>
    <col min="3342" max="3343" width="11.125" style="19" customWidth="1"/>
    <col min="3344" max="3344" width="12.5" style="19" bestFit="1" customWidth="1"/>
    <col min="3345" max="3356" width="9" style="19"/>
    <col min="3357" max="3357" width="48.875" style="19" customWidth="1"/>
    <col min="3358" max="3584" width="9" style="19"/>
    <col min="3585" max="3585" width="6.25" style="19" customWidth="1"/>
    <col min="3586" max="3587" width="5.875" style="19" customWidth="1"/>
    <col min="3588" max="3588" width="10.625" style="19" customWidth="1"/>
    <col min="3589" max="3589" width="8.375" style="19" customWidth="1"/>
    <col min="3590" max="3590" width="20" style="19" customWidth="1"/>
    <col min="3591" max="3591" width="13" style="19" bestFit="1" customWidth="1"/>
    <col min="3592" max="3592" width="12.125" style="19" customWidth="1"/>
    <col min="3593" max="3593" width="21.375" style="19" customWidth="1"/>
    <col min="3594" max="3594" width="5.5" style="19" customWidth="1"/>
    <col min="3595" max="3595" width="8" style="19" customWidth="1"/>
    <col min="3596" max="3596" width="12.125" style="19" bestFit="1" customWidth="1"/>
    <col min="3597" max="3597" width="9" style="19"/>
    <col min="3598" max="3599" width="11.125" style="19" customWidth="1"/>
    <col min="3600" max="3600" width="12.5" style="19" bestFit="1" customWidth="1"/>
    <col min="3601" max="3612" width="9" style="19"/>
    <col min="3613" max="3613" width="48.875" style="19" customWidth="1"/>
    <col min="3614" max="3840" width="9" style="19"/>
    <col min="3841" max="3841" width="6.25" style="19" customWidth="1"/>
    <col min="3842" max="3843" width="5.875" style="19" customWidth="1"/>
    <col min="3844" max="3844" width="10.625" style="19" customWidth="1"/>
    <col min="3845" max="3845" width="8.375" style="19" customWidth="1"/>
    <col min="3846" max="3846" width="20" style="19" customWidth="1"/>
    <col min="3847" max="3847" width="13" style="19" bestFit="1" customWidth="1"/>
    <col min="3848" max="3848" width="12.125" style="19" customWidth="1"/>
    <col min="3849" max="3849" width="21.375" style="19" customWidth="1"/>
    <col min="3850" max="3850" width="5.5" style="19" customWidth="1"/>
    <col min="3851" max="3851" width="8" style="19" customWidth="1"/>
    <col min="3852" max="3852" width="12.125" style="19" bestFit="1" customWidth="1"/>
    <col min="3853" max="3853" width="9" style="19"/>
    <col min="3854" max="3855" width="11.125" style="19" customWidth="1"/>
    <col min="3856" max="3856" width="12.5" style="19" bestFit="1" customWidth="1"/>
    <col min="3857" max="3868" width="9" style="19"/>
    <col min="3869" max="3869" width="48.875" style="19" customWidth="1"/>
    <col min="3870" max="4096" width="9" style="19"/>
    <col min="4097" max="4097" width="6.25" style="19" customWidth="1"/>
    <col min="4098" max="4099" width="5.875" style="19" customWidth="1"/>
    <col min="4100" max="4100" width="10.625" style="19" customWidth="1"/>
    <col min="4101" max="4101" width="8.375" style="19" customWidth="1"/>
    <col min="4102" max="4102" width="20" style="19" customWidth="1"/>
    <col min="4103" max="4103" width="13" style="19" bestFit="1" customWidth="1"/>
    <col min="4104" max="4104" width="12.125" style="19" customWidth="1"/>
    <col min="4105" max="4105" width="21.375" style="19" customWidth="1"/>
    <col min="4106" max="4106" width="5.5" style="19" customWidth="1"/>
    <col min="4107" max="4107" width="8" style="19" customWidth="1"/>
    <col min="4108" max="4108" width="12.125" style="19" bestFit="1" customWidth="1"/>
    <col min="4109" max="4109" width="9" style="19"/>
    <col min="4110" max="4111" width="11.125" style="19" customWidth="1"/>
    <col min="4112" max="4112" width="12.5" style="19" bestFit="1" customWidth="1"/>
    <col min="4113" max="4124" width="9" style="19"/>
    <col min="4125" max="4125" width="48.875" style="19" customWidth="1"/>
    <col min="4126" max="4352" width="9" style="19"/>
    <col min="4353" max="4353" width="6.25" style="19" customWidth="1"/>
    <col min="4354" max="4355" width="5.875" style="19" customWidth="1"/>
    <col min="4356" max="4356" width="10.625" style="19" customWidth="1"/>
    <col min="4357" max="4357" width="8.375" style="19" customWidth="1"/>
    <col min="4358" max="4358" width="20" style="19" customWidth="1"/>
    <col min="4359" max="4359" width="13" style="19" bestFit="1" customWidth="1"/>
    <col min="4360" max="4360" width="12.125" style="19" customWidth="1"/>
    <col min="4361" max="4361" width="21.375" style="19" customWidth="1"/>
    <col min="4362" max="4362" width="5.5" style="19" customWidth="1"/>
    <col min="4363" max="4363" width="8" style="19" customWidth="1"/>
    <col min="4364" max="4364" width="12.125" style="19" bestFit="1" customWidth="1"/>
    <col min="4365" max="4365" width="9" style="19"/>
    <col min="4366" max="4367" width="11.125" style="19" customWidth="1"/>
    <col min="4368" max="4368" width="12.5" style="19" bestFit="1" customWidth="1"/>
    <col min="4369" max="4380" width="9" style="19"/>
    <col min="4381" max="4381" width="48.875" style="19" customWidth="1"/>
    <col min="4382" max="4608" width="9" style="19"/>
    <col min="4609" max="4609" width="6.25" style="19" customWidth="1"/>
    <col min="4610" max="4611" width="5.875" style="19" customWidth="1"/>
    <col min="4612" max="4612" width="10.625" style="19" customWidth="1"/>
    <col min="4613" max="4613" width="8.375" style="19" customWidth="1"/>
    <col min="4614" max="4614" width="20" style="19" customWidth="1"/>
    <col min="4615" max="4615" width="13" style="19" bestFit="1" customWidth="1"/>
    <col min="4616" max="4616" width="12.125" style="19" customWidth="1"/>
    <col min="4617" max="4617" width="21.375" style="19" customWidth="1"/>
    <col min="4618" max="4618" width="5.5" style="19" customWidth="1"/>
    <col min="4619" max="4619" width="8" style="19" customWidth="1"/>
    <col min="4620" max="4620" width="12.125" style="19" bestFit="1" customWidth="1"/>
    <col min="4621" max="4621" width="9" style="19"/>
    <col min="4622" max="4623" width="11.125" style="19" customWidth="1"/>
    <col min="4624" max="4624" width="12.5" style="19" bestFit="1" customWidth="1"/>
    <col min="4625" max="4636" width="9" style="19"/>
    <col min="4637" max="4637" width="48.875" style="19" customWidth="1"/>
    <col min="4638" max="4864" width="9" style="19"/>
    <col min="4865" max="4865" width="6.25" style="19" customWidth="1"/>
    <col min="4866" max="4867" width="5.875" style="19" customWidth="1"/>
    <col min="4868" max="4868" width="10.625" style="19" customWidth="1"/>
    <col min="4869" max="4869" width="8.375" style="19" customWidth="1"/>
    <col min="4870" max="4870" width="20" style="19" customWidth="1"/>
    <col min="4871" max="4871" width="13" style="19" bestFit="1" customWidth="1"/>
    <col min="4872" max="4872" width="12.125" style="19" customWidth="1"/>
    <col min="4873" max="4873" width="21.375" style="19" customWidth="1"/>
    <col min="4874" max="4874" width="5.5" style="19" customWidth="1"/>
    <col min="4875" max="4875" width="8" style="19" customWidth="1"/>
    <col min="4876" max="4876" width="12.125" style="19" bestFit="1" customWidth="1"/>
    <col min="4877" max="4877" width="9" style="19"/>
    <col min="4878" max="4879" width="11.125" style="19" customWidth="1"/>
    <col min="4880" max="4880" width="12.5" style="19" bestFit="1" customWidth="1"/>
    <col min="4881" max="4892" width="9" style="19"/>
    <col min="4893" max="4893" width="48.875" style="19" customWidth="1"/>
    <col min="4894" max="5120" width="9" style="19"/>
    <col min="5121" max="5121" width="6.25" style="19" customWidth="1"/>
    <col min="5122" max="5123" width="5.875" style="19" customWidth="1"/>
    <col min="5124" max="5124" width="10.625" style="19" customWidth="1"/>
    <col min="5125" max="5125" width="8.375" style="19" customWidth="1"/>
    <col min="5126" max="5126" width="20" style="19" customWidth="1"/>
    <col min="5127" max="5127" width="13" style="19" bestFit="1" customWidth="1"/>
    <col min="5128" max="5128" width="12.125" style="19" customWidth="1"/>
    <col min="5129" max="5129" width="21.375" style="19" customWidth="1"/>
    <col min="5130" max="5130" width="5.5" style="19" customWidth="1"/>
    <col min="5131" max="5131" width="8" style="19" customWidth="1"/>
    <col min="5132" max="5132" width="12.125" style="19" bestFit="1" customWidth="1"/>
    <col min="5133" max="5133" width="9" style="19"/>
    <col min="5134" max="5135" width="11.125" style="19" customWidth="1"/>
    <col min="5136" max="5136" width="12.5" style="19" bestFit="1" customWidth="1"/>
    <col min="5137" max="5148" width="9" style="19"/>
    <col min="5149" max="5149" width="48.875" style="19" customWidth="1"/>
    <col min="5150" max="5376" width="9" style="19"/>
    <col min="5377" max="5377" width="6.25" style="19" customWidth="1"/>
    <col min="5378" max="5379" width="5.875" style="19" customWidth="1"/>
    <col min="5380" max="5380" width="10.625" style="19" customWidth="1"/>
    <col min="5381" max="5381" width="8.375" style="19" customWidth="1"/>
    <col min="5382" max="5382" width="20" style="19" customWidth="1"/>
    <col min="5383" max="5383" width="13" style="19" bestFit="1" customWidth="1"/>
    <col min="5384" max="5384" width="12.125" style="19" customWidth="1"/>
    <col min="5385" max="5385" width="21.375" style="19" customWidth="1"/>
    <col min="5386" max="5386" width="5.5" style="19" customWidth="1"/>
    <col min="5387" max="5387" width="8" style="19" customWidth="1"/>
    <col min="5388" max="5388" width="12.125" style="19" bestFit="1" customWidth="1"/>
    <col min="5389" max="5389" width="9" style="19"/>
    <col min="5390" max="5391" width="11.125" style="19" customWidth="1"/>
    <col min="5392" max="5392" width="12.5" style="19" bestFit="1" customWidth="1"/>
    <col min="5393" max="5404" width="9" style="19"/>
    <col min="5405" max="5405" width="48.875" style="19" customWidth="1"/>
    <col min="5406" max="5632" width="9" style="19"/>
    <col min="5633" max="5633" width="6.25" style="19" customWidth="1"/>
    <col min="5634" max="5635" width="5.875" style="19" customWidth="1"/>
    <col min="5636" max="5636" width="10.625" style="19" customWidth="1"/>
    <col min="5637" max="5637" width="8.375" style="19" customWidth="1"/>
    <col min="5638" max="5638" width="20" style="19" customWidth="1"/>
    <col min="5639" max="5639" width="13" style="19" bestFit="1" customWidth="1"/>
    <col min="5640" max="5640" width="12.125" style="19" customWidth="1"/>
    <col min="5641" max="5641" width="21.375" style="19" customWidth="1"/>
    <col min="5642" max="5642" width="5.5" style="19" customWidth="1"/>
    <col min="5643" max="5643" width="8" style="19" customWidth="1"/>
    <col min="5644" max="5644" width="12.125" style="19" bestFit="1" customWidth="1"/>
    <col min="5645" max="5645" width="9" style="19"/>
    <col min="5646" max="5647" width="11.125" style="19" customWidth="1"/>
    <col min="5648" max="5648" width="12.5" style="19" bestFit="1" customWidth="1"/>
    <col min="5649" max="5660" width="9" style="19"/>
    <col min="5661" max="5661" width="48.875" style="19" customWidth="1"/>
    <col min="5662" max="5888" width="9" style="19"/>
    <col min="5889" max="5889" width="6.25" style="19" customWidth="1"/>
    <col min="5890" max="5891" width="5.875" style="19" customWidth="1"/>
    <col min="5892" max="5892" width="10.625" style="19" customWidth="1"/>
    <col min="5893" max="5893" width="8.375" style="19" customWidth="1"/>
    <col min="5894" max="5894" width="20" style="19" customWidth="1"/>
    <col min="5895" max="5895" width="13" style="19" bestFit="1" customWidth="1"/>
    <col min="5896" max="5896" width="12.125" style="19" customWidth="1"/>
    <col min="5897" max="5897" width="21.375" style="19" customWidth="1"/>
    <col min="5898" max="5898" width="5.5" style="19" customWidth="1"/>
    <col min="5899" max="5899" width="8" style="19" customWidth="1"/>
    <col min="5900" max="5900" width="12.125" style="19" bestFit="1" customWidth="1"/>
    <col min="5901" max="5901" width="9" style="19"/>
    <col min="5902" max="5903" width="11.125" style="19" customWidth="1"/>
    <col min="5904" max="5904" width="12.5" style="19" bestFit="1" customWidth="1"/>
    <col min="5905" max="5916" width="9" style="19"/>
    <col min="5917" max="5917" width="48.875" style="19" customWidth="1"/>
    <col min="5918" max="6144" width="9" style="19"/>
    <col min="6145" max="6145" width="6.25" style="19" customWidth="1"/>
    <col min="6146" max="6147" width="5.875" style="19" customWidth="1"/>
    <col min="6148" max="6148" width="10.625" style="19" customWidth="1"/>
    <col min="6149" max="6149" width="8.375" style="19" customWidth="1"/>
    <col min="6150" max="6150" width="20" style="19" customWidth="1"/>
    <col min="6151" max="6151" width="13" style="19" bestFit="1" customWidth="1"/>
    <col min="6152" max="6152" width="12.125" style="19" customWidth="1"/>
    <col min="6153" max="6153" width="21.375" style="19" customWidth="1"/>
    <col min="6154" max="6154" width="5.5" style="19" customWidth="1"/>
    <col min="6155" max="6155" width="8" style="19" customWidth="1"/>
    <col min="6156" max="6156" width="12.125" style="19" bestFit="1" customWidth="1"/>
    <col min="6157" max="6157" width="9" style="19"/>
    <col min="6158" max="6159" width="11.125" style="19" customWidth="1"/>
    <col min="6160" max="6160" width="12.5" style="19" bestFit="1" customWidth="1"/>
    <col min="6161" max="6172" width="9" style="19"/>
    <col min="6173" max="6173" width="48.875" style="19" customWidth="1"/>
    <col min="6174" max="6400" width="9" style="19"/>
    <col min="6401" max="6401" width="6.25" style="19" customWidth="1"/>
    <col min="6402" max="6403" width="5.875" style="19" customWidth="1"/>
    <col min="6404" max="6404" width="10.625" style="19" customWidth="1"/>
    <col min="6405" max="6405" width="8.375" style="19" customWidth="1"/>
    <col min="6406" max="6406" width="20" style="19" customWidth="1"/>
    <col min="6407" max="6407" width="13" style="19" bestFit="1" customWidth="1"/>
    <col min="6408" max="6408" width="12.125" style="19" customWidth="1"/>
    <col min="6409" max="6409" width="21.375" style="19" customWidth="1"/>
    <col min="6410" max="6410" width="5.5" style="19" customWidth="1"/>
    <col min="6411" max="6411" width="8" style="19" customWidth="1"/>
    <col min="6412" max="6412" width="12.125" style="19" bestFit="1" customWidth="1"/>
    <col min="6413" max="6413" width="9" style="19"/>
    <col min="6414" max="6415" width="11.125" style="19" customWidth="1"/>
    <col min="6416" max="6416" width="12.5" style="19" bestFit="1" customWidth="1"/>
    <col min="6417" max="6428" width="9" style="19"/>
    <col min="6429" max="6429" width="48.875" style="19" customWidth="1"/>
    <col min="6430" max="6656" width="9" style="19"/>
    <col min="6657" max="6657" width="6.25" style="19" customWidth="1"/>
    <col min="6658" max="6659" width="5.875" style="19" customWidth="1"/>
    <col min="6660" max="6660" width="10.625" style="19" customWidth="1"/>
    <col min="6661" max="6661" width="8.375" style="19" customWidth="1"/>
    <col min="6662" max="6662" width="20" style="19" customWidth="1"/>
    <col min="6663" max="6663" width="13" style="19" bestFit="1" customWidth="1"/>
    <col min="6664" max="6664" width="12.125" style="19" customWidth="1"/>
    <col min="6665" max="6665" width="21.375" style="19" customWidth="1"/>
    <col min="6666" max="6666" width="5.5" style="19" customWidth="1"/>
    <col min="6667" max="6667" width="8" style="19" customWidth="1"/>
    <col min="6668" max="6668" width="12.125" style="19" bestFit="1" customWidth="1"/>
    <col min="6669" max="6669" width="9" style="19"/>
    <col min="6670" max="6671" width="11.125" style="19" customWidth="1"/>
    <col min="6672" max="6672" width="12.5" style="19" bestFit="1" customWidth="1"/>
    <col min="6673" max="6684" width="9" style="19"/>
    <col min="6685" max="6685" width="48.875" style="19" customWidth="1"/>
    <col min="6686" max="6912" width="9" style="19"/>
    <col min="6913" max="6913" width="6.25" style="19" customWidth="1"/>
    <col min="6914" max="6915" width="5.875" style="19" customWidth="1"/>
    <col min="6916" max="6916" width="10.625" style="19" customWidth="1"/>
    <col min="6917" max="6917" width="8.375" style="19" customWidth="1"/>
    <col min="6918" max="6918" width="20" style="19" customWidth="1"/>
    <col min="6919" max="6919" width="13" style="19" bestFit="1" customWidth="1"/>
    <col min="6920" max="6920" width="12.125" style="19" customWidth="1"/>
    <col min="6921" max="6921" width="21.375" style="19" customWidth="1"/>
    <col min="6922" max="6922" width="5.5" style="19" customWidth="1"/>
    <col min="6923" max="6923" width="8" style="19" customWidth="1"/>
    <col min="6924" max="6924" width="12.125" style="19" bestFit="1" customWidth="1"/>
    <col min="6925" max="6925" width="9" style="19"/>
    <col min="6926" max="6927" width="11.125" style="19" customWidth="1"/>
    <col min="6928" max="6928" width="12.5" style="19" bestFit="1" customWidth="1"/>
    <col min="6929" max="6940" width="9" style="19"/>
    <col min="6941" max="6941" width="48.875" style="19" customWidth="1"/>
    <col min="6942" max="7168" width="9" style="19"/>
    <col min="7169" max="7169" width="6.25" style="19" customWidth="1"/>
    <col min="7170" max="7171" width="5.875" style="19" customWidth="1"/>
    <col min="7172" max="7172" width="10.625" style="19" customWidth="1"/>
    <col min="7173" max="7173" width="8.375" style="19" customWidth="1"/>
    <col min="7174" max="7174" width="20" style="19" customWidth="1"/>
    <col min="7175" max="7175" width="13" style="19" bestFit="1" customWidth="1"/>
    <col min="7176" max="7176" width="12.125" style="19" customWidth="1"/>
    <col min="7177" max="7177" width="21.375" style="19" customWidth="1"/>
    <col min="7178" max="7178" width="5.5" style="19" customWidth="1"/>
    <col min="7179" max="7179" width="8" style="19" customWidth="1"/>
    <col min="7180" max="7180" width="12.125" style="19" bestFit="1" customWidth="1"/>
    <col min="7181" max="7181" width="9" style="19"/>
    <col min="7182" max="7183" width="11.125" style="19" customWidth="1"/>
    <col min="7184" max="7184" width="12.5" style="19" bestFit="1" customWidth="1"/>
    <col min="7185" max="7196" width="9" style="19"/>
    <col min="7197" max="7197" width="48.875" style="19" customWidth="1"/>
    <col min="7198" max="7424" width="9" style="19"/>
    <col min="7425" max="7425" width="6.25" style="19" customWidth="1"/>
    <col min="7426" max="7427" width="5.875" style="19" customWidth="1"/>
    <col min="7428" max="7428" width="10.625" style="19" customWidth="1"/>
    <col min="7429" max="7429" width="8.375" style="19" customWidth="1"/>
    <col min="7430" max="7430" width="20" style="19" customWidth="1"/>
    <col min="7431" max="7431" width="13" style="19" bestFit="1" customWidth="1"/>
    <col min="7432" max="7432" width="12.125" style="19" customWidth="1"/>
    <col min="7433" max="7433" width="21.375" style="19" customWidth="1"/>
    <col min="7434" max="7434" width="5.5" style="19" customWidth="1"/>
    <col min="7435" max="7435" width="8" style="19" customWidth="1"/>
    <col min="7436" max="7436" width="12.125" style="19" bestFit="1" customWidth="1"/>
    <col min="7437" max="7437" width="9" style="19"/>
    <col min="7438" max="7439" width="11.125" style="19" customWidth="1"/>
    <col min="7440" max="7440" width="12.5" style="19" bestFit="1" customWidth="1"/>
    <col min="7441" max="7452" width="9" style="19"/>
    <col min="7453" max="7453" width="48.875" style="19" customWidth="1"/>
    <col min="7454" max="7680" width="9" style="19"/>
    <col min="7681" max="7681" width="6.25" style="19" customWidth="1"/>
    <col min="7682" max="7683" width="5.875" style="19" customWidth="1"/>
    <col min="7684" max="7684" width="10.625" style="19" customWidth="1"/>
    <col min="7685" max="7685" width="8.375" style="19" customWidth="1"/>
    <col min="7686" max="7686" width="20" style="19" customWidth="1"/>
    <col min="7687" max="7687" width="13" style="19" bestFit="1" customWidth="1"/>
    <col min="7688" max="7688" width="12.125" style="19" customWidth="1"/>
    <col min="7689" max="7689" width="21.375" style="19" customWidth="1"/>
    <col min="7690" max="7690" width="5.5" style="19" customWidth="1"/>
    <col min="7691" max="7691" width="8" style="19" customWidth="1"/>
    <col min="7692" max="7692" width="12.125" style="19" bestFit="1" customWidth="1"/>
    <col min="7693" max="7693" width="9" style="19"/>
    <col min="7694" max="7695" width="11.125" style="19" customWidth="1"/>
    <col min="7696" max="7696" width="12.5" style="19" bestFit="1" customWidth="1"/>
    <col min="7697" max="7708" width="9" style="19"/>
    <col min="7709" max="7709" width="48.875" style="19" customWidth="1"/>
    <col min="7710" max="7936" width="9" style="19"/>
    <col min="7937" max="7937" width="6.25" style="19" customWidth="1"/>
    <col min="7938" max="7939" width="5.875" style="19" customWidth="1"/>
    <col min="7940" max="7940" width="10.625" style="19" customWidth="1"/>
    <col min="7941" max="7941" width="8.375" style="19" customWidth="1"/>
    <col min="7942" max="7942" width="20" style="19" customWidth="1"/>
    <col min="7943" max="7943" width="13" style="19" bestFit="1" customWidth="1"/>
    <col min="7944" max="7944" width="12.125" style="19" customWidth="1"/>
    <col min="7945" max="7945" width="21.375" style="19" customWidth="1"/>
    <col min="7946" max="7946" width="5.5" style="19" customWidth="1"/>
    <col min="7947" max="7947" width="8" style="19" customWidth="1"/>
    <col min="7948" max="7948" width="12.125" style="19" bestFit="1" customWidth="1"/>
    <col min="7949" max="7949" width="9" style="19"/>
    <col min="7950" max="7951" width="11.125" style="19" customWidth="1"/>
    <col min="7952" max="7952" width="12.5" style="19" bestFit="1" customWidth="1"/>
    <col min="7953" max="7964" width="9" style="19"/>
    <col min="7965" max="7965" width="48.875" style="19" customWidth="1"/>
    <col min="7966" max="8192" width="9" style="19"/>
    <col min="8193" max="8193" width="6.25" style="19" customWidth="1"/>
    <col min="8194" max="8195" width="5.875" style="19" customWidth="1"/>
    <col min="8196" max="8196" width="10.625" style="19" customWidth="1"/>
    <col min="8197" max="8197" width="8.375" style="19" customWidth="1"/>
    <col min="8198" max="8198" width="20" style="19" customWidth="1"/>
    <col min="8199" max="8199" width="13" style="19" bestFit="1" customWidth="1"/>
    <col min="8200" max="8200" width="12.125" style="19" customWidth="1"/>
    <col min="8201" max="8201" width="21.375" style="19" customWidth="1"/>
    <col min="8202" max="8202" width="5.5" style="19" customWidth="1"/>
    <col min="8203" max="8203" width="8" style="19" customWidth="1"/>
    <col min="8204" max="8204" width="12.125" style="19" bestFit="1" customWidth="1"/>
    <col min="8205" max="8205" width="9" style="19"/>
    <col min="8206" max="8207" width="11.125" style="19" customWidth="1"/>
    <col min="8208" max="8208" width="12.5" style="19" bestFit="1" customWidth="1"/>
    <col min="8209" max="8220" width="9" style="19"/>
    <col min="8221" max="8221" width="48.875" style="19" customWidth="1"/>
    <col min="8222" max="8448" width="9" style="19"/>
    <col min="8449" max="8449" width="6.25" style="19" customWidth="1"/>
    <col min="8450" max="8451" width="5.875" style="19" customWidth="1"/>
    <col min="8452" max="8452" width="10.625" style="19" customWidth="1"/>
    <col min="8453" max="8453" width="8.375" style="19" customWidth="1"/>
    <col min="8454" max="8454" width="20" style="19" customWidth="1"/>
    <col min="8455" max="8455" width="13" style="19" bestFit="1" customWidth="1"/>
    <col min="8456" max="8456" width="12.125" style="19" customWidth="1"/>
    <col min="8457" max="8457" width="21.375" style="19" customWidth="1"/>
    <col min="8458" max="8458" width="5.5" style="19" customWidth="1"/>
    <col min="8459" max="8459" width="8" style="19" customWidth="1"/>
    <col min="8460" max="8460" width="12.125" style="19" bestFit="1" customWidth="1"/>
    <col min="8461" max="8461" width="9" style="19"/>
    <col min="8462" max="8463" width="11.125" style="19" customWidth="1"/>
    <col min="8464" max="8464" width="12.5" style="19" bestFit="1" customWidth="1"/>
    <col min="8465" max="8476" width="9" style="19"/>
    <col min="8477" max="8477" width="48.875" style="19" customWidth="1"/>
    <col min="8478" max="8704" width="9" style="19"/>
    <col min="8705" max="8705" width="6.25" style="19" customWidth="1"/>
    <col min="8706" max="8707" width="5.875" style="19" customWidth="1"/>
    <col min="8708" max="8708" width="10.625" style="19" customWidth="1"/>
    <col min="8709" max="8709" width="8.375" style="19" customWidth="1"/>
    <col min="8710" max="8710" width="20" style="19" customWidth="1"/>
    <col min="8711" max="8711" width="13" style="19" bestFit="1" customWidth="1"/>
    <col min="8712" max="8712" width="12.125" style="19" customWidth="1"/>
    <col min="8713" max="8713" width="21.375" style="19" customWidth="1"/>
    <col min="8714" max="8714" width="5.5" style="19" customWidth="1"/>
    <col min="8715" max="8715" width="8" style="19" customWidth="1"/>
    <col min="8716" max="8716" width="12.125" style="19" bestFit="1" customWidth="1"/>
    <col min="8717" max="8717" width="9" style="19"/>
    <col min="8718" max="8719" width="11.125" style="19" customWidth="1"/>
    <col min="8720" max="8720" width="12.5" style="19" bestFit="1" customWidth="1"/>
    <col min="8721" max="8732" width="9" style="19"/>
    <col min="8733" max="8733" width="48.875" style="19" customWidth="1"/>
    <col min="8734" max="8960" width="9" style="19"/>
    <col min="8961" max="8961" width="6.25" style="19" customWidth="1"/>
    <col min="8962" max="8963" width="5.875" style="19" customWidth="1"/>
    <col min="8964" max="8964" width="10.625" style="19" customWidth="1"/>
    <col min="8965" max="8965" width="8.375" style="19" customWidth="1"/>
    <col min="8966" max="8966" width="20" style="19" customWidth="1"/>
    <col min="8967" max="8967" width="13" style="19" bestFit="1" customWidth="1"/>
    <col min="8968" max="8968" width="12.125" style="19" customWidth="1"/>
    <col min="8969" max="8969" width="21.375" style="19" customWidth="1"/>
    <col min="8970" max="8970" width="5.5" style="19" customWidth="1"/>
    <col min="8971" max="8971" width="8" style="19" customWidth="1"/>
    <col min="8972" max="8972" width="12.125" style="19" bestFit="1" customWidth="1"/>
    <col min="8973" max="8973" width="9" style="19"/>
    <col min="8974" max="8975" width="11.125" style="19" customWidth="1"/>
    <col min="8976" max="8976" width="12.5" style="19" bestFit="1" customWidth="1"/>
    <col min="8977" max="8988" width="9" style="19"/>
    <col min="8989" max="8989" width="48.875" style="19" customWidth="1"/>
    <col min="8990" max="9216" width="9" style="19"/>
    <col min="9217" max="9217" width="6.25" style="19" customWidth="1"/>
    <col min="9218" max="9219" width="5.875" style="19" customWidth="1"/>
    <col min="9220" max="9220" width="10.625" style="19" customWidth="1"/>
    <col min="9221" max="9221" width="8.375" style="19" customWidth="1"/>
    <col min="9222" max="9222" width="20" style="19" customWidth="1"/>
    <col min="9223" max="9223" width="13" style="19" bestFit="1" customWidth="1"/>
    <col min="9224" max="9224" width="12.125" style="19" customWidth="1"/>
    <col min="9225" max="9225" width="21.375" style="19" customWidth="1"/>
    <col min="9226" max="9226" width="5.5" style="19" customWidth="1"/>
    <col min="9227" max="9227" width="8" style="19" customWidth="1"/>
    <col min="9228" max="9228" width="12.125" style="19" bestFit="1" customWidth="1"/>
    <col min="9229" max="9229" width="9" style="19"/>
    <col min="9230" max="9231" width="11.125" style="19" customWidth="1"/>
    <col min="9232" max="9232" width="12.5" style="19" bestFit="1" customWidth="1"/>
    <col min="9233" max="9244" width="9" style="19"/>
    <col min="9245" max="9245" width="48.875" style="19" customWidth="1"/>
    <col min="9246" max="9472" width="9" style="19"/>
    <col min="9473" max="9473" width="6.25" style="19" customWidth="1"/>
    <col min="9474" max="9475" width="5.875" style="19" customWidth="1"/>
    <col min="9476" max="9476" width="10.625" style="19" customWidth="1"/>
    <col min="9477" max="9477" width="8.375" style="19" customWidth="1"/>
    <col min="9478" max="9478" width="20" style="19" customWidth="1"/>
    <col min="9479" max="9479" width="13" style="19" bestFit="1" customWidth="1"/>
    <col min="9480" max="9480" width="12.125" style="19" customWidth="1"/>
    <col min="9481" max="9481" width="21.375" style="19" customWidth="1"/>
    <col min="9482" max="9482" width="5.5" style="19" customWidth="1"/>
    <col min="9483" max="9483" width="8" style="19" customWidth="1"/>
    <col min="9484" max="9484" width="12.125" style="19" bestFit="1" customWidth="1"/>
    <col min="9485" max="9485" width="9" style="19"/>
    <col min="9486" max="9487" width="11.125" style="19" customWidth="1"/>
    <col min="9488" max="9488" width="12.5" style="19" bestFit="1" customWidth="1"/>
    <col min="9489" max="9500" width="9" style="19"/>
    <col min="9501" max="9501" width="48.875" style="19" customWidth="1"/>
    <col min="9502" max="9728" width="9" style="19"/>
    <col min="9729" max="9729" width="6.25" style="19" customWidth="1"/>
    <col min="9730" max="9731" width="5.875" style="19" customWidth="1"/>
    <col min="9732" max="9732" width="10.625" style="19" customWidth="1"/>
    <col min="9733" max="9733" width="8.375" style="19" customWidth="1"/>
    <col min="9734" max="9734" width="20" style="19" customWidth="1"/>
    <col min="9735" max="9735" width="13" style="19" bestFit="1" customWidth="1"/>
    <col min="9736" max="9736" width="12.125" style="19" customWidth="1"/>
    <col min="9737" max="9737" width="21.375" style="19" customWidth="1"/>
    <col min="9738" max="9738" width="5.5" style="19" customWidth="1"/>
    <col min="9739" max="9739" width="8" style="19" customWidth="1"/>
    <col min="9740" max="9740" width="12.125" style="19" bestFit="1" customWidth="1"/>
    <col min="9741" max="9741" width="9" style="19"/>
    <col min="9742" max="9743" width="11.125" style="19" customWidth="1"/>
    <col min="9744" max="9744" width="12.5" style="19" bestFit="1" customWidth="1"/>
    <col min="9745" max="9756" width="9" style="19"/>
    <col min="9757" max="9757" width="48.875" style="19" customWidth="1"/>
    <col min="9758" max="9984" width="9" style="19"/>
    <col min="9985" max="9985" width="6.25" style="19" customWidth="1"/>
    <col min="9986" max="9987" width="5.875" style="19" customWidth="1"/>
    <col min="9988" max="9988" width="10.625" style="19" customWidth="1"/>
    <col min="9989" max="9989" width="8.375" style="19" customWidth="1"/>
    <col min="9990" max="9990" width="20" style="19" customWidth="1"/>
    <col min="9991" max="9991" width="13" style="19" bestFit="1" customWidth="1"/>
    <col min="9992" max="9992" width="12.125" style="19" customWidth="1"/>
    <col min="9993" max="9993" width="21.375" style="19" customWidth="1"/>
    <col min="9994" max="9994" width="5.5" style="19" customWidth="1"/>
    <col min="9995" max="9995" width="8" style="19" customWidth="1"/>
    <col min="9996" max="9996" width="12.125" style="19" bestFit="1" customWidth="1"/>
    <col min="9997" max="9997" width="9" style="19"/>
    <col min="9998" max="9999" width="11.125" style="19" customWidth="1"/>
    <col min="10000" max="10000" width="12.5" style="19" bestFit="1" customWidth="1"/>
    <col min="10001" max="10012" width="9" style="19"/>
    <col min="10013" max="10013" width="48.875" style="19" customWidth="1"/>
    <col min="10014" max="10240" width="9" style="19"/>
    <col min="10241" max="10241" width="6.25" style="19" customWidth="1"/>
    <col min="10242" max="10243" width="5.875" style="19" customWidth="1"/>
    <col min="10244" max="10244" width="10.625" style="19" customWidth="1"/>
    <col min="10245" max="10245" width="8.375" style="19" customWidth="1"/>
    <col min="10246" max="10246" width="20" style="19" customWidth="1"/>
    <col min="10247" max="10247" width="13" style="19" bestFit="1" customWidth="1"/>
    <col min="10248" max="10248" width="12.125" style="19" customWidth="1"/>
    <col min="10249" max="10249" width="21.375" style="19" customWidth="1"/>
    <col min="10250" max="10250" width="5.5" style="19" customWidth="1"/>
    <col min="10251" max="10251" width="8" style="19" customWidth="1"/>
    <col min="10252" max="10252" width="12.125" style="19" bestFit="1" customWidth="1"/>
    <col min="10253" max="10253" width="9" style="19"/>
    <col min="10254" max="10255" width="11.125" style="19" customWidth="1"/>
    <col min="10256" max="10256" width="12.5" style="19" bestFit="1" customWidth="1"/>
    <col min="10257" max="10268" width="9" style="19"/>
    <col min="10269" max="10269" width="48.875" style="19" customWidth="1"/>
    <col min="10270" max="10496" width="9" style="19"/>
    <col min="10497" max="10497" width="6.25" style="19" customWidth="1"/>
    <col min="10498" max="10499" width="5.875" style="19" customWidth="1"/>
    <col min="10500" max="10500" width="10.625" style="19" customWidth="1"/>
    <col min="10501" max="10501" width="8.375" style="19" customWidth="1"/>
    <col min="10502" max="10502" width="20" style="19" customWidth="1"/>
    <col min="10503" max="10503" width="13" style="19" bestFit="1" customWidth="1"/>
    <col min="10504" max="10504" width="12.125" style="19" customWidth="1"/>
    <col min="10505" max="10505" width="21.375" style="19" customWidth="1"/>
    <col min="10506" max="10506" width="5.5" style="19" customWidth="1"/>
    <col min="10507" max="10507" width="8" style="19" customWidth="1"/>
    <col min="10508" max="10508" width="12.125" style="19" bestFit="1" customWidth="1"/>
    <col min="10509" max="10509" width="9" style="19"/>
    <col min="10510" max="10511" width="11.125" style="19" customWidth="1"/>
    <col min="10512" max="10512" width="12.5" style="19" bestFit="1" customWidth="1"/>
    <col min="10513" max="10524" width="9" style="19"/>
    <col min="10525" max="10525" width="48.875" style="19" customWidth="1"/>
    <col min="10526" max="10752" width="9" style="19"/>
    <col min="10753" max="10753" width="6.25" style="19" customWidth="1"/>
    <col min="10754" max="10755" width="5.875" style="19" customWidth="1"/>
    <col min="10756" max="10756" width="10.625" style="19" customWidth="1"/>
    <col min="10757" max="10757" width="8.375" style="19" customWidth="1"/>
    <col min="10758" max="10758" width="20" style="19" customWidth="1"/>
    <col min="10759" max="10759" width="13" style="19" bestFit="1" customWidth="1"/>
    <col min="10760" max="10760" width="12.125" style="19" customWidth="1"/>
    <col min="10761" max="10761" width="21.375" style="19" customWidth="1"/>
    <col min="10762" max="10762" width="5.5" style="19" customWidth="1"/>
    <col min="10763" max="10763" width="8" style="19" customWidth="1"/>
    <col min="10764" max="10764" width="12.125" style="19" bestFit="1" customWidth="1"/>
    <col min="10765" max="10765" width="9" style="19"/>
    <col min="10766" max="10767" width="11.125" style="19" customWidth="1"/>
    <col min="10768" max="10768" width="12.5" style="19" bestFit="1" customWidth="1"/>
    <col min="10769" max="10780" width="9" style="19"/>
    <col min="10781" max="10781" width="48.875" style="19" customWidth="1"/>
    <col min="10782" max="11008" width="9" style="19"/>
    <col min="11009" max="11009" width="6.25" style="19" customWidth="1"/>
    <col min="11010" max="11011" width="5.875" style="19" customWidth="1"/>
    <col min="11012" max="11012" width="10.625" style="19" customWidth="1"/>
    <col min="11013" max="11013" width="8.375" style="19" customWidth="1"/>
    <col min="11014" max="11014" width="20" style="19" customWidth="1"/>
    <col min="11015" max="11015" width="13" style="19" bestFit="1" customWidth="1"/>
    <col min="11016" max="11016" width="12.125" style="19" customWidth="1"/>
    <col min="11017" max="11017" width="21.375" style="19" customWidth="1"/>
    <col min="11018" max="11018" width="5.5" style="19" customWidth="1"/>
    <col min="11019" max="11019" width="8" style="19" customWidth="1"/>
    <col min="11020" max="11020" width="12.125" style="19" bestFit="1" customWidth="1"/>
    <col min="11021" max="11021" width="9" style="19"/>
    <col min="11022" max="11023" width="11.125" style="19" customWidth="1"/>
    <col min="11024" max="11024" width="12.5" style="19" bestFit="1" customWidth="1"/>
    <col min="11025" max="11036" width="9" style="19"/>
    <col min="11037" max="11037" width="48.875" style="19" customWidth="1"/>
    <col min="11038" max="11264" width="9" style="19"/>
    <col min="11265" max="11265" width="6.25" style="19" customWidth="1"/>
    <col min="11266" max="11267" width="5.875" style="19" customWidth="1"/>
    <col min="11268" max="11268" width="10.625" style="19" customWidth="1"/>
    <col min="11269" max="11269" width="8.375" style="19" customWidth="1"/>
    <col min="11270" max="11270" width="20" style="19" customWidth="1"/>
    <col min="11271" max="11271" width="13" style="19" bestFit="1" customWidth="1"/>
    <col min="11272" max="11272" width="12.125" style="19" customWidth="1"/>
    <col min="11273" max="11273" width="21.375" style="19" customWidth="1"/>
    <col min="11274" max="11274" width="5.5" style="19" customWidth="1"/>
    <col min="11275" max="11275" width="8" style="19" customWidth="1"/>
    <col min="11276" max="11276" width="12.125" style="19" bestFit="1" customWidth="1"/>
    <col min="11277" max="11277" width="9" style="19"/>
    <col min="11278" max="11279" width="11.125" style="19" customWidth="1"/>
    <col min="11280" max="11280" width="12.5" style="19" bestFit="1" customWidth="1"/>
    <col min="11281" max="11292" width="9" style="19"/>
    <col min="11293" max="11293" width="48.875" style="19" customWidth="1"/>
    <col min="11294" max="11520" width="9" style="19"/>
    <col min="11521" max="11521" width="6.25" style="19" customWidth="1"/>
    <col min="11522" max="11523" width="5.875" style="19" customWidth="1"/>
    <col min="11524" max="11524" width="10.625" style="19" customWidth="1"/>
    <col min="11525" max="11525" width="8.375" style="19" customWidth="1"/>
    <col min="11526" max="11526" width="20" style="19" customWidth="1"/>
    <col min="11527" max="11527" width="13" style="19" bestFit="1" customWidth="1"/>
    <col min="11528" max="11528" width="12.125" style="19" customWidth="1"/>
    <col min="11529" max="11529" width="21.375" style="19" customWidth="1"/>
    <col min="11530" max="11530" width="5.5" style="19" customWidth="1"/>
    <col min="11531" max="11531" width="8" style="19" customWidth="1"/>
    <col min="11532" max="11532" width="12.125" style="19" bestFit="1" customWidth="1"/>
    <col min="11533" max="11533" width="9" style="19"/>
    <col min="11534" max="11535" width="11.125" style="19" customWidth="1"/>
    <col min="11536" max="11536" width="12.5" style="19" bestFit="1" customWidth="1"/>
    <col min="11537" max="11548" width="9" style="19"/>
    <col min="11549" max="11549" width="48.875" style="19" customWidth="1"/>
    <col min="11550" max="11776" width="9" style="19"/>
    <col min="11777" max="11777" width="6.25" style="19" customWidth="1"/>
    <col min="11778" max="11779" width="5.875" style="19" customWidth="1"/>
    <col min="11780" max="11780" width="10.625" style="19" customWidth="1"/>
    <col min="11781" max="11781" width="8.375" style="19" customWidth="1"/>
    <col min="11782" max="11782" width="20" style="19" customWidth="1"/>
    <col min="11783" max="11783" width="13" style="19" bestFit="1" customWidth="1"/>
    <col min="11784" max="11784" width="12.125" style="19" customWidth="1"/>
    <col min="11785" max="11785" width="21.375" style="19" customWidth="1"/>
    <col min="11786" max="11786" width="5.5" style="19" customWidth="1"/>
    <col min="11787" max="11787" width="8" style="19" customWidth="1"/>
    <col min="11788" max="11788" width="12.125" style="19" bestFit="1" customWidth="1"/>
    <col min="11789" max="11789" width="9" style="19"/>
    <col min="11790" max="11791" width="11.125" style="19" customWidth="1"/>
    <col min="11792" max="11792" width="12.5" style="19" bestFit="1" customWidth="1"/>
    <col min="11793" max="11804" width="9" style="19"/>
    <col min="11805" max="11805" width="48.875" style="19" customWidth="1"/>
    <col min="11806" max="12032" width="9" style="19"/>
    <col min="12033" max="12033" width="6.25" style="19" customWidth="1"/>
    <col min="12034" max="12035" width="5.875" style="19" customWidth="1"/>
    <col min="12036" max="12036" width="10.625" style="19" customWidth="1"/>
    <col min="12037" max="12037" width="8.375" style="19" customWidth="1"/>
    <col min="12038" max="12038" width="20" style="19" customWidth="1"/>
    <col min="12039" max="12039" width="13" style="19" bestFit="1" customWidth="1"/>
    <col min="12040" max="12040" width="12.125" style="19" customWidth="1"/>
    <col min="12041" max="12041" width="21.375" style="19" customWidth="1"/>
    <col min="12042" max="12042" width="5.5" style="19" customWidth="1"/>
    <col min="12043" max="12043" width="8" style="19" customWidth="1"/>
    <col min="12044" max="12044" width="12.125" style="19" bestFit="1" customWidth="1"/>
    <col min="12045" max="12045" width="9" style="19"/>
    <col min="12046" max="12047" width="11.125" style="19" customWidth="1"/>
    <col min="12048" max="12048" width="12.5" style="19" bestFit="1" customWidth="1"/>
    <col min="12049" max="12060" width="9" style="19"/>
    <col min="12061" max="12061" width="48.875" style="19" customWidth="1"/>
    <col min="12062" max="12288" width="9" style="19"/>
    <col min="12289" max="12289" width="6.25" style="19" customWidth="1"/>
    <col min="12290" max="12291" width="5.875" style="19" customWidth="1"/>
    <col min="12292" max="12292" width="10.625" style="19" customWidth="1"/>
    <col min="12293" max="12293" width="8.375" style="19" customWidth="1"/>
    <col min="12294" max="12294" width="20" style="19" customWidth="1"/>
    <col min="12295" max="12295" width="13" style="19" bestFit="1" customWidth="1"/>
    <col min="12296" max="12296" width="12.125" style="19" customWidth="1"/>
    <col min="12297" max="12297" width="21.375" style="19" customWidth="1"/>
    <col min="12298" max="12298" width="5.5" style="19" customWidth="1"/>
    <col min="12299" max="12299" width="8" style="19" customWidth="1"/>
    <col min="12300" max="12300" width="12.125" style="19" bestFit="1" customWidth="1"/>
    <col min="12301" max="12301" width="9" style="19"/>
    <col min="12302" max="12303" width="11.125" style="19" customWidth="1"/>
    <col min="12304" max="12304" width="12.5" style="19" bestFit="1" customWidth="1"/>
    <col min="12305" max="12316" width="9" style="19"/>
    <col min="12317" max="12317" width="48.875" style="19" customWidth="1"/>
    <col min="12318" max="12544" width="9" style="19"/>
    <col min="12545" max="12545" width="6.25" style="19" customWidth="1"/>
    <col min="12546" max="12547" width="5.875" style="19" customWidth="1"/>
    <col min="12548" max="12548" width="10.625" style="19" customWidth="1"/>
    <col min="12549" max="12549" width="8.375" style="19" customWidth="1"/>
    <col min="12550" max="12550" width="20" style="19" customWidth="1"/>
    <col min="12551" max="12551" width="13" style="19" bestFit="1" customWidth="1"/>
    <col min="12552" max="12552" width="12.125" style="19" customWidth="1"/>
    <col min="12553" max="12553" width="21.375" style="19" customWidth="1"/>
    <col min="12554" max="12554" width="5.5" style="19" customWidth="1"/>
    <col min="12555" max="12555" width="8" style="19" customWidth="1"/>
    <col min="12556" max="12556" width="12.125" style="19" bestFit="1" customWidth="1"/>
    <col min="12557" max="12557" width="9" style="19"/>
    <col min="12558" max="12559" width="11.125" style="19" customWidth="1"/>
    <col min="12560" max="12560" width="12.5" style="19" bestFit="1" customWidth="1"/>
    <col min="12561" max="12572" width="9" style="19"/>
    <col min="12573" max="12573" width="48.875" style="19" customWidth="1"/>
    <col min="12574" max="12800" width="9" style="19"/>
    <col min="12801" max="12801" width="6.25" style="19" customWidth="1"/>
    <col min="12802" max="12803" width="5.875" style="19" customWidth="1"/>
    <col min="12804" max="12804" width="10.625" style="19" customWidth="1"/>
    <col min="12805" max="12805" width="8.375" style="19" customWidth="1"/>
    <col min="12806" max="12806" width="20" style="19" customWidth="1"/>
    <col min="12807" max="12807" width="13" style="19" bestFit="1" customWidth="1"/>
    <col min="12808" max="12808" width="12.125" style="19" customWidth="1"/>
    <col min="12809" max="12809" width="21.375" style="19" customWidth="1"/>
    <col min="12810" max="12810" width="5.5" style="19" customWidth="1"/>
    <col min="12811" max="12811" width="8" style="19" customWidth="1"/>
    <col min="12812" max="12812" width="12.125" style="19" bestFit="1" customWidth="1"/>
    <col min="12813" max="12813" width="9" style="19"/>
    <col min="12814" max="12815" width="11.125" style="19" customWidth="1"/>
    <col min="12816" max="12816" width="12.5" style="19" bestFit="1" customWidth="1"/>
    <col min="12817" max="12828" width="9" style="19"/>
    <col min="12829" max="12829" width="48.875" style="19" customWidth="1"/>
    <col min="12830" max="13056" width="9" style="19"/>
    <col min="13057" max="13057" width="6.25" style="19" customWidth="1"/>
    <col min="13058" max="13059" width="5.875" style="19" customWidth="1"/>
    <col min="13060" max="13060" width="10.625" style="19" customWidth="1"/>
    <col min="13061" max="13061" width="8.375" style="19" customWidth="1"/>
    <col min="13062" max="13062" width="20" style="19" customWidth="1"/>
    <col min="13063" max="13063" width="13" style="19" bestFit="1" customWidth="1"/>
    <col min="13064" max="13064" width="12.125" style="19" customWidth="1"/>
    <col min="13065" max="13065" width="21.375" style="19" customWidth="1"/>
    <col min="13066" max="13066" width="5.5" style="19" customWidth="1"/>
    <col min="13067" max="13067" width="8" style="19" customWidth="1"/>
    <col min="13068" max="13068" width="12.125" style="19" bestFit="1" customWidth="1"/>
    <col min="13069" max="13069" width="9" style="19"/>
    <col min="13070" max="13071" width="11.125" style="19" customWidth="1"/>
    <col min="13072" max="13072" width="12.5" style="19" bestFit="1" customWidth="1"/>
    <col min="13073" max="13084" width="9" style="19"/>
    <col min="13085" max="13085" width="48.875" style="19" customWidth="1"/>
    <col min="13086" max="13312" width="9" style="19"/>
    <col min="13313" max="13313" width="6.25" style="19" customWidth="1"/>
    <col min="13314" max="13315" width="5.875" style="19" customWidth="1"/>
    <col min="13316" max="13316" width="10.625" style="19" customWidth="1"/>
    <col min="13317" max="13317" width="8.375" style="19" customWidth="1"/>
    <col min="13318" max="13318" width="20" style="19" customWidth="1"/>
    <col min="13319" max="13319" width="13" style="19" bestFit="1" customWidth="1"/>
    <col min="13320" max="13320" width="12.125" style="19" customWidth="1"/>
    <col min="13321" max="13321" width="21.375" style="19" customWidth="1"/>
    <col min="13322" max="13322" width="5.5" style="19" customWidth="1"/>
    <col min="13323" max="13323" width="8" style="19" customWidth="1"/>
    <col min="13324" max="13324" width="12.125" style="19" bestFit="1" customWidth="1"/>
    <col min="13325" max="13325" width="9" style="19"/>
    <col min="13326" max="13327" width="11.125" style="19" customWidth="1"/>
    <col min="13328" max="13328" width="12.5" style="19" bestFit="1" customWidth="1"/>
    <col min="13329" max="13340" width="9" style="19"/>
    <col min="13341" max="13341" width="48.875" style="19" customWidth="1"/>
    <col min="13342" max="13568" width="9" style="19"/>
    <col min="13569" max="13569" width="6.25" style="19" customWidth="1"/>
    <col min="13570" max="13571" width="5.875" style="19" customWidth="1"/>
    <col min="13572" max="13572" width="10.625" style="19" customWidth="1"/>
    <col min="13573" max="13573" width="8.375" style="19" customWidth="1"/>
    <col min="13574" max="13574" width="20" style="19" customWidth="1"/>
    <col min="13575" max="13575" width="13" style="19" bestFit="1" customWidth="1"/>
    <col min="13576" max="13576" width="12.125" style="19" customWidth="1"/>
    <col min="13577" max="13577" width="21.375" style="19" customWidth="1"/>
    <col min="13578" max="13578" width="5.5" style="19" customWidth="1"/>
    <col min="13579" max="13579" width="8" style="19" customWidth="1"/>
    <col min="13580" max="13580" width="12.125" style="19" bestFit="1" customWidth="1"/>
    <col min="13581" max="13581" width="9" style="19"/>
    <col min="13582" max="13583" width="11.125" style="19" customWidth="1"/>
    <col min="13584" max="13584" width="12.5" style="19" bestFit="1" customWidth="1"/>
    <col min="13585" max="13596" width="9" style="19"/>
    <col min="13597" max="13597" width="48.875" style="19" customWidth="1"/>
    <col min="13598" max="13824" width="9" style="19"/>
    <col min="13825" max="13825" width="6.25" style="19" customWidth="1"/>
    <col min="13826" max="13827" width="5.875" style="19" customWidth="1"/>
    <col min="13828" max="13828" width="10.625" style="19" customWidth="1"/>
    <col min="13829" max="13829" width="8.375" style="19" customWidth="1"/>
    <col min="13830" max="13830" width="20" style="19" customWidth="1"/>
    <col min="13831" max="13831" width="13" style="19" bestFit="1" customWidth="1"/>
    <col min="13832" max="13832" width="12.125" style="19" customWidth="1"/>
    <col min="13833" max="13833" width="21.375" style="19" customWidth="1"/>
    <col min="13834" max="13834" width="5.5" style="19" customWidth="1"/>
    <col min="13835" max="13835" width="8" style="19" customWidth="1"/>
    <col min="13836" max="13836" width="12.125" style="19" bestFit="1" customWidth="1"/>
    <col min="13837" max="13837" width="9" style="19"/>
    <col min="13838" max="13839" width="11.125" style="19" customWidth="1"/>
    <col min="13840" max="13840" width="12.5" style="19" bestFit="1" customWidth="1"/>
    <col min="13841" max="13852" width="9" style="19"/>
    <col min="13853" max="13853" width="48.875" style="19" customWidth="1"/>
    <col min="13854" max="14080" width="9" style="19"/>
    <col min="14081" max="14081" width="6.25" style="19" customWidth="1"/>
    <col min="14082" max="14083" width="5.875" style="19" customWidth="1"/>
    <col min="14084" max="14084" width="10.625" style="19" customWidth="1"/>
    <col min="14085" max="14085" width="8.375" style="19" customWidth="1"/>
    <col min="14086" max="14086" width="20" style="19" customWidth="1"/>
    <col min="14087" max="14087" width="13" style="19" bestFit="1" customWidth="1"/>
    <col min="14088" max="14088" width="12.125" style="19" customWidth="1"/>
    <col min="14089" max="14089" width="21.375" style="19" customWidth="1"/>
    <col min="14090" max="14090" width="5.5" style="19" customWidth="1"/>
    <col min="14091" max="14091" width="8" style="19" customWidth="1"/>
    <col min="14092" max="14092" width="12.125" style="19" bestFit="1" customWidth="1"/>
    <col min="14093" max="14093" width="9" style="19"/>
    <col min="14094" max="14095" width="11.125" style="19" customWidth="1"/>
    <col min="14096" max="14096" width="12.5" style="19" bestFit="1" customWidth="1"/>
    <col min="14097" max="14108" width="9" style="19"/>
    <col min="14109" max="14109" width="48.875" style="19" customWidth="1"/>
    <col min="14110" max="14336" width="9" style="19"/>
    <col min="14337" max="14337" width="6.25" style="19" customWidth="1"/>
    <col min="14338" max="14339" width="5.875" style="19" customWidth="1"/>
    <col min="14340" max="14340" width="10.625" style="19" customWidth="1"/>
    <col min="14341" max="14341" width="8.375" style="19" customWidth="1"/>
    <col min="14342" max="14342" width="20" style="19" customWidth="1"/>
    <col min="14343" max="14343" width="13" style="19" bestFit="1" customWidth="1"/>
    <col min="14344" max="14344" width="12.125" style="19" customWidth="1"/>
    <col min="14345" max="14345" width="21.375" style="19" customWidth="1"/>
    <col min="14346" max="14346" width="5.5" style="19" customWidth="1"/>
    <col min="14347" max="14347" width="8" style="19" customWidth="1"/>
    <col min="14348" max="14348" width="12.125" style="19" bestFit="1" customWidth="1"/>
    <col min="14349" max="14349" width="9" style="19"/>
    <col min="14350" max="14351" width="11.125" style="19" customWidth="1"/>
    <col min="14352" max="14352" width="12.5" style="19" bestFit="1" customWidth="1"/>
    <col min="14353" max="14364" width="9" style="19"/>
    <col min="14365" max="14365" width="48.875" style="19" customWidth="1"/>
    <col min="14366" max="14592" width="9" style="19"/>
    <col min="14593" max="14593" width="6.25" style="19" customWidth="1"/>
    <col min="14594" max="14595" width="5.875" style="19" customWidth="1"/>
    <col min="14596" max="14596" width="10.625" style="19" customWidth="1"/>
    <col min="14597" max="14597" width="8.375" style="19" customWidth="1"/>
    <col min="14598" max="14598" width="20" style="19" customWidth="1"/>
    <col min="14599" max="14599" width="13" style="19" bestFit="1" customWidth="1"/>
    <col min="14600" max="14600" width="12.125" style="19" customWidth="1"/>
    <col min="14601" max="14601" width="21.375" style="19" customWidth="1"/>
    <col min="14602" max="14602" width="5.5" style="19" customWidth="1"/>
    <col min="14603" max="14603" width="8" style="19" customWidth="1"/>
    <col min="14604" max="14604" width="12.125" style="19" bestFit="1" customWidth="1"/>
    <col min="14605" max="14605" width="9" style="19"/>
    <col min="14606" max="14607" width="11.125" style="19" customWidth="1"/>
    <col min="14608" max="14608" width="12.5" style="19" bestFit="1" customWidth="1"/>
    <col min="14609" max="14620" width="9" style="19"/>
    <col min="14621" max="14621" width="48.875" style="19" customWidth="1"/>
    <col min="14622" max="14848" width="9" style="19"/>
    <col min="14849" max="14849" width="6.25" style="19" customWidth="1"/>
    <col min="14850" max="14851" width="5.875" style="19" customWidth="1"/>
    <col min="14852" max="14852" width="10.625" style="19" customWidth="1"/>
    <col min="14853" max="14853" width="8.375" style="19" customWidth="1"/>
    <col min="14854" max="14854" width="20" style="19" customWidth="1"/>
    <col min="14855" max="14855" width="13" style="19" bestFit="1" customWidth="1"/>
    <col min="14856" max="14856" width="12.125" style="19" customWidth="1"/>
    <col min="14857" max="14857" width="21.375" style="19" customWidth="1"/>
    <col min="14858" max="14858" width="5.5" style="19" customWidth="1"/>
    <col min="14859" max="14859" width="8" style="19" customWidth="1"/>
    <col min="14860" max="14860" width="12.125" style="19" bestFit="1" customWidth="1"/>
    <col min="14861" max="14861" width="9" style="19"/>
    <col min="14862" max="14863" width="11.125" style="19" customWidth="1"/>
    <col min="14864" max="14864" width="12.5" style="19" bestFit="1" customWidth="1"/>
    <col min="14865" max="14876" width="9" style="19"/>
    <col min="14877" max="14877" width="48.875" style="19" customWidth="1"/>
    <col min="14878" max="15104" width="9" style="19"/>
    <col min="15105" max="15105" width="6.25" style="19" customWidth="1"/>
    <col min="15106" max="15107" width="5.875" style="19" customWidth="1"/>
    <col min="15108" max="15108" width="10.625" style="19" customWidth="1"/>
    <col min="15109" max="15109" width="8.375" style="19" customWidth="1"/>
    <col min="15110" max="15110" width="20" style="19" customWidth="1"/>
    <col min="15111" max="15111" width="13" style="19" bestFit="1" customWidth="1"/>
    <col min="15112" max="15112" width="12.125" style="19" customWidth="1"/>
    <col min="15113" max="15113" width="21.375" style="19" customWidth="1"/>
    <col min="15114" max="15114" width="5.5" style="19" customWidth="1"/>
    <col min="15115" max="15115" width="8" style="19" customWidth="1"/>
    <col min="15116" max="15116" width="12.125" style="19" bestFit="1" customWidth="1"/>
    <col min="15117" max="15117" width="9" style="19"/>
    <col min="15118" max="15119" width="11.125" style="19" customWidth="1"/>
    <col min="15120" max="15120" width="12.5" style="19" bestFit="1" customWidth="1"/>
    <col min="15121" max="15132" width="9" style="19"/>
    <col min="15133" max="15133" width="48.875" style="19" customWidth="1"/>
    <col min="15134" max="15360" width="9" style="19"/>
    <col min="15361" max="15361" width="6.25" style="19" customWidth="1"/>
    <col min="15362" max="15363" width="5.875" style="19" customWidth="1"/>
    <col min="15364" max="15364" width="10.625" style="19" customWidth="1"/>
    <col min="15365" max="15365" width="8.375" style="19" customWidth="1"/>
    <col min="15366" max="15366" width="20" style="19" customWidth="1"/>
    <col min="15367" max="15367" width="13" style="19" bestFit="1" customWidth="1"/>
    <col min="15368" max="15368" width="12.125" style="19" customWidth="1"/>
    <col min="15369" max="15369" width="21.375" style="19" customWidth="1"/>
    <col min="15370" max="15370" width="5.5" style="19" customWidth="1"/>
    <col min="15371" max="15371" width="8" style="19" customWidth="1"/>
    <col min="15372" max="15372" width="12.125" style="19" bestFit="1" customWidth="1"/>
    <col min="15373" max="15373" width="9" style="19"/>
    <col min="15374" max="15375" width="11.125" style="19" customWidth="1"/>
    <col min="15376" max="15376" width="12.5" style="19" bestFit="1" customWidth="1"/>
    <col min="15377" max="15388" width="9" style="19"/>
    <col min="15389" max="15389" width="48.875" style="19" customWidth="1"/>
    <col min="15390" max="15616" width="9" style="19"/>
    <col min="15617" max="15617" width="6.25" style="19" customWidth="1"/>
    <col min="15618" max="15619" width="5.875" style="19" customWidth="1"/>
    <col min="15620" max="15620" width="10.625" style="19" customWidth="1"/>
    <col min="15621" max="15621" width="8.375" style="19" customWidth="1"/>
    <col min="15622" max="15622" width="20" style="19" customWidth="1"/>
    <col min="15623" max="15623" width="13" style="19" bestFit="1" customWidth="1"/>
    <col min="15624" max="15624" width="12.125" style="19" customWidth="1"/>
    <col min="15625" max="15625" width="21.375" style="19" customWidth="1"/>
    <col min="15626" max="15626" width="5.5" style="19" customWidth="1"/>
    <col min="15627" max="15627" width="8" style="19" customWidth="1"/>
    <col min="15628" max="15628" width="12.125" style="19" bestFit="1" customWidth="1"/>
    <col min="15629" max="15629" width="9" style="19"/>
    <col min="15630" max="15631" width="11.125" style="19" customWidth="1"/>
    <col min="15632" max="15632" width="12.5" style="19" bestFit="1" customWidth="1"/>
    <col min="15633" max="15644" width="9" style="19"/>
    <col min="15645" max="15645" width="48.875" style="19" customWidth="1"/>
    <col min="15646" max="15872" width="9" style="19"/>
    <col min="15873" max="15873" width="6.25" style="19" customWidth="1"/>
    <col min="15874" max="15875" width="5.875" style="19" customWidth="1"/>
    <col min="15876" max="15876" width="10.625" style="19" customWidth="1"/>
    <col min="15877" max="15877" width="8.375" style="19" customWidth="1"/>
    <col min="15878" max="15878" width="20" style="19" customWidth="1"/>
    <col min="15879" max="15879" width="13" style="19" bestFit="1" customWidth="1"/>
    <col min="15880" max="15880" width="12.125" style="19" customWidth="1"/>
    <col min="15881" max="15881" width="21.375" style="19" customWidth="1"/>
    <col min="15882" max="15882" width="5.5" style="19" customWidth="1"/>
    <col min="15883" max="15883" width="8" style="19" customWidth="1"/>
    <col min="15884" max="15884" width="12.125" style="19" bestFit="1" customWidth="1"/>
    <col min="15885" max="15885" width="9" style="19"/>
    <col min="15886" max="15887" width="11.125" style="19" customWidth="1"/>
    <col min="15888" max="15888" width="12.5" style="19" bestFit="1" customWidth="1"/>
    <col min="15889" max="15900" width="9" style="19"/>
    <col min="15901" max="15901" width="48.875" style="19" customWidth="1"/>
    <col min="15902" max="16128" width="9" style="19"/>
    <col min="16129" max="16129" width="6.25" style="19" customWidth="1"/>
    <col min="16130" max="16131" width="5.875" style="19" customWidth="1"/>
    <col min="16132" max="16132" width="10.625" style="19" customWidth="1"/>
    <col min="16133" max="16133" width="8.375" style="19" customWidth="1"/>
    <col min="16134" max="16134" width="20" style="19" customWidth="1"/>
    <col min="16135" max="16135" width="13" style="19" bestFit="1" customWidth="1"/>
    <col min="16136" max="16136" width="12.125" style="19" customWidth="1"/>
    <col min="16137" max="16137" width="21.375" style="19" customWidth="1"/>
    <col min="16138" max="16138" width="5.5" style="19" customWidth="1"/>
    <col min="16139" max="16139" width="8" style="19" customWidth="1"/>
    <col min="16140" max="16140" width="12.125" style="19" bestFit="1" customWidth="1"/>
    <col min="16141" max="16141" width="9" style="19"/>
    <col min="16142" max="16143" width="11.125" style="19" customWidth="1"/>
    <col min="16144" max="16144" width="12.5" style="19" bestFit="1" customWidth="1"/>
    <col min="16145" max="16156" width="9" style="19"/>
    <col min="16157" max="16157" width="48.875" style="19" customWidth="1"/>
    <col min="16158" max="16384" width="9" style="19"/>
  </cols>
  <sheetData>
    <row r="1" spans="1:38" ht="96.75" customHeight="1">
      <c r="A1" s="976" t="s">
        <v>405</v>
      </c>
      <c r="B1" s="976"/>
      <c r="C1" s="976"/>
      <c r="D1" s="976"/>
      <c r="E1" s="313"/>
      <c r="F1" s="313"/>
      <c r="G1" s="35"/>
      <c r="H1" s="986" t="s">
        <v>681</v>
      </c>
      <c r="I1" s="986"/>
      <c r="J1" s="986"/>
      <c r="K1" s="986"/>
    </row>
    <row r="2" spans="1:38" ht="10.5" customHeight="1">
      <c r="A2" s="150"/>
      <c r="B2" s="150"/>
      <c r="C2" s="150"/>
      <c r="D2" s="150"/>
      <c r="E2" s="150"/>
      <c r="F2" s="150"/>
      <c r="G2" s="35"/>
      <c r="H2" s="171"/>
    </row>
    <row r="3" spans="1:38" ht="21.75" customHeight="1">
      <c r="A3" s="987" t="s">
        <v>675</v>
      </c>
      <c r="B3" s="987"/>
      <c r="C3" s="987"/>
      <c r="D3" s="987"/>
      <c r="E3" s="987"/>
      <c r="F3" s="987"/>
      <c r="G3" s="35"/>
      <c r="H3" s="563" t="s">
        <v>593</v>
      </c>
      <c r="R3" s="194"/>
      <c r="S3" s="194"/>
      <c r="T3" s="171"/>
      <c r="U3" s="171"/>
      <c r="V3" s="171"/>
      <c r="W3" s="171"/>
      <c r="X3" s="171"/>
      <c r="Y3" s="171"/>
      <c r="Z3" s="171"/>
      <c r="AA3" s="171"/>
      <c r="AB3" s="171"/>
      <c r="AC3" s="171"/>
      <c r="AD3" s="171"/>
      <c r="AE3" s="171"/>
      <c r="AF3" s="171"/>
      <c r="AG3" s="171"/>
      <c r="AH3" s="171"/>
      <c r="AI3" s="171"/>
      <c r="AJ3" s="171"/>
      <c r="AK3" s="171"/>
    </row>
    <row r="4" spans="1:38" ht="18" customHeight="1">
      <c r="A4" s="33"/>
      <c r="B4" s="33"/>
      <c r="C4" s="33"/>
      <c r="D4" s="33"/>
      <c r="E4" s="33"/>
      <c r="F4" s="33"/>
      <c r="G4" s="33"/>
      <c r="R4" s="199"/>
      <c r="S4" s="199"/>
      <c r="T4" s="199"/>
      <c r="U4" s="199"/>
      <c r="V4" s="199"/>
      <c r="W4" s="199"/>
      <c r="X4" s="199"/>
      <c r="Y4" s="199"/>
      <c r="Z4" s="199"/>
      <c r="AA4" s="199"/>
      <c r="AB4" s="199"/>
      <c r="AC4" s="199"/>
      <c r="AD4" s="199"/>
      <c r="AE4" s="199"/>
      <c r="AF4" s="199"/>
      <c r="AG4" s="199"/>
      <c r="AH4" s="199"/>
      <c r="AI4" s="199"/>
      <c r="AJ4" s="199"/>
      <c r="AK4" s="199"/>
    </row>
    <row r="5" spans="1:38" s="197" customFormat="1" ht="18" customHeight="1">
      <c r="A5" s="195" t="s">
        <v>682</v>
      </c>
      <c r="B5" s="195"/>
      <c r="C5" s="195"/>
      <c r="D5" s="195"/>
      <c r="E5" s="195"/>
      <c r="F5" s="195"/>
      <c r="G5" s="195"/>
      <c r="H5" s="200"/>
      <c r="I5" s="196"/>
      <c r="R5" s="198"/>
      <c r="S5" s="198"/>
      <c r="T5" s="198"/>
      <c r="U5" s="198"/>
      <c r="V5" s="198"/>
      <c r="W5" s="198"/>
      <c r="X5" s="198"/>
      <c r="Y5" s="198"/>
      <c r="Z5" s="198"/>
      <c r="AA5" s="198"/>
      <c r="AB5" s="198"/>
      <c r="AC5" s="198"/>
      <c r="AD5" s="198"/>
      <c r="AE5" s="198"/>
      <c r="AF5" s="198"/>
      <c r="AG5" s="198"/>
      <c r="AH5" s="198"/>
      <c r="AI5" s="198"/>
      <c r="AJ5" s="198"/>
      <c r="AK5" s="198"/>
      <c r="AL5" s="19"/>
    </row>
    <row r="6" spans="1:38" ht="18" customHeight="1">
      <c r="A6" s="33"/>
      <c r="B6" s="33"/>
      <c r="C6" s="33"/>
      <c r="D6" s="33"/>
      <c r="E6" s="33"/>
      <c r="F6" s="325"/>
      <c r="G6" s="325"/>
      <c r="H6" s="325"/>
    </row>
    <row r="7" spans="1:38" ht="18" customHeight="1">
      <c r="A7" s="919" t="s">
        <v>230</v>
      </c>
      <c r="B7" s="919"/>
      <c r="C7" s="919"/>
      <c r="D7" s="170" t="s">
        <v>231</v>
      </c>
      <c r="E7" s="170" t="s">
        <v>232</v>
      </c>
      <c r="F7" s="170" t="s">
        <v>233</v>
      </c>
      <c r="G7" s="201" t="s">
        <v>234</v>
      </c>
      <c r="H7" s="202" t="s">
        <v>235</v>
      </c>
      <c r="I7" s="170" t="s">
        <v>236</v>
      </c>
      <c r="J7" s="170" t="s">
        <v>267</v>
      </c>
      <c r="R7" s="198"/>
      <c r="S7" s="198"/>
      <c r="T7" s="198"/>
      <c r="U7" s="198"/>
      <c r="V7" s="198"/>
      <c r="W7" s="198"/>
      <c r="X7" s="198"/>
      <c r="Y7" s="198"/>
      <c r="Z7" s="198"/>
      <c r="AA7" s="198"/>
      <c r="AB7" s="198"/>
      <c r="AC7" s="198"/>
      <c r="AD7" s="198"/>
      <c r="AE7" s="198"/>
      <c r="AF7" s="198"/>
      <c r="AG7" s="198"/>
      <c r="AH7" s="198"/>
      <c r="AI7" s="198"/>
      <c r="AJ7" s="198"/>
      <c r="AK7" s="198"/>
    </row>
    <row r="8" spans="1:38" ht="18" customHeight="1">
      <c r="A8" s="980" t="s">
        <v>676</v>
      </c>
      <c r="B8" s="981"/>
      <c r="C8" s="982"/>
      <c r="D8" s="203" t="s">
        <v>237</v>
      </c>
      <c r="E8" s="172">
        <v>6504</v>
      </c>
      <c r="F8" s="172" t="s">
        <v>415</v>
      </c>
      <c r="G8" s="172" t="s">
        <v>238</v>
      </c>
      <c r="H8" s="204" t="str">
        <f>IF(G8="","",IF(G8="특급","적격",IF(AND(F8="고급이상",OR(G8="특급",G8="고급")),"적격",IF(AND(F8="중급이상",OR(G8="특급",G8="고급",G8="중급")),"적격","부적격"))))</f>
        <v>적격</v>
      </c>
      <c r="I8" s="172"/>
      <c r="J8" s="173"/>
      <c r="R8" s="198"/>
      <c r="S8" s="198"/>
      <c r="T8" s="198"/>
      <c r="U8" s="198"/>
      <c r="V8" s="198"/>
      <c r="W8" s="198"/>
      <c r="X8" s="198"/>
      <c r="Y8" s="198"/>
      <c r="Z8" s="198"/>
      <c r="AA8" s="198"/>
      <c r="AB8" s="198"/>
      <c r="AC8" s="198"/>
      <c r="AD8" s="198"/>
      <c r="AE8" s="198"/>
      <c r="AF8" s="198"/>
      <c r="AG8" s="198"/>
      <c r="AH8" s="198"/>
      <c r="AI8" s="198"/>
      <c r="AJ8" s="198"/>
      <c r="AK8" s="198"/>
    </row>
    <row r="9" spans="1:38" ht="18" customHeight="1">
      <c r="A9" s="33"/>
      <c r="B9" s="33"/>
      <c r="C9" s="33"/>
      <c r="D9" s="33"/>
      <c r="E9" s="33"/>
      <c r="F9" s="165"/>
      <c r="G9" s="165"/>
      <c r="H9" s="160"/>
      <c r="R9" s="198"/>
      <c r="S9" s="198"/>
      <c r="T9" s="198"/>
      <c r="U9" s="198"/>
      <c r="V9" s="198"/>
      <c r="W9" s="198"/>
      <c r="X9" s="198"/>
      <c r="Y9" s="198"/>
      <c r="Z9" s="198"/>
      <c r="AA9" s="198"/>
      <c r="AB9" s="198"/>
      <c r="AC9" s="198"/>
      <c r="AD9" s="198"/>
      <c r="AE9" s="198"/>
      <c r="AF9" s="198"/>
      <c r="AG9" s="198"/>
      <c r="AH9" s="198"/>
      <c r="AI9" s="198"/>
      <c r="AJ9" s="198"/>
      <c r="AK9" s="198"/>
    </row>
    <row r="10" spans="1:38" s="197" customFormat="1" ht="18" customHeight="1">
      <c r="A10" s="195" t="s">
        <v>677</v>
      </c>
      <c r="B10" s="195"/>
      <c r="C10" s="195"/>
      <c r="D10" s="195"/>
      <c r="E10" s="983"/>
      <c r="F10" s="983"/>
      <c r="G10" s="983"/>
      <c r="H10" s="983"/>
      <c r="I10" s="983"/>
      <c r="R10" s="19"/>
      <c r="S10" s="19"/>
      <c r="T10" s="19"/>
      <c r="U10" s="19"/>
      <c r="V10" s="19"/>
      <c r="W10" s="19"/>
      <c r="X10" s="19"/>
      <c r="Y10" s="19"/>
      <c r="Z10" s="19"/>
      <c r="AA10" s="19"/>
      <c r="AB10" s="19"/>
      <c r="AC10" s="19"/>
      <c r="AD10" s="19"/>
      <c r="AE10" s="19"/>
      <c r="AF10" s="19"/>
      <c r="AG10" s="19"/>
      <c r="AH10" s="19"/>
      <c r="AI10" s="19"/>
      <c r="AJ10" s="19"/>
      <c r="AK10" s="19"/>
      <c r="AL10" s="19"/>
    </row>
    <row r="11" spans="1:38" s="205" customFormat="1" ht="27">
      <c r="A11" s="919" t="s">
        <v>230</v>
      </c>
      <c r="B11" s="919"/>
      <c r="C11" s="919"/>
      <c r="D11" s="170" t="s">
        <v>231</v>
      </c>
      <c r="E11" s="170" t="s">
        <v>232</v>
      </c>
      <c r="F11" s="170" t="s">
        <v>233</v>
      </c>
      <c r="G11" s="201" t="s">
        <v>234</v>
      </c>
      <c r="H11" s="202" t="s">
        <v>235</v>
      </c>
      <c r="I11" s="170" t="s">
        <v>236</v>
      </c>
      <c r="J11" s="170" t="s">
        <v>267</v>
      </c>
      <c r="K11" s="565" t="s">
        <v>620</v>
      </c>
      <c r="R11" s="198"/>
      <c r="S11" s="198"/>
      <c r="T11" s="198"/>
      <c r="U11" s="198"/>
      <c r="V11" s="198"/>
      <c r="W11" s="198"/>
      <c r="X11" s="198"/>
      <c r="Y11" s="198"/>
      <c r="Z11" s="198"/>
      <c r="AA11" s="198"/>
      <c r="AB11" s="198"/>
      <c r="AC11" s="198"/>
      <c r="AD11" s="198"/>
      <c r="AE11" s="198"/>
      <c r="AF11" s="198"/>
      <c r="AG11" s="198"/>
      <c r="AH11" s="198"/>
      <c r="AI11" s="198"/>
      <c r="AJ11" s="198"/>
      <c r="AK11" s="198"/>
      <c r="AL11" s="19"/>
    </row>
    <row r="12" spans="1:38" s="205" customFormat="1" ht="18" customHeight="1">
      <c r="A12" s="970" t="s">
        <v>239</v>
      </c>
      <c r="B12" s="970" t="s">
        <v>240</v>
      </c>
      <c r="C12" s="970"/>
      <c r="D12" s="203" t="s">
        <v>239</v>
      </c>
      <c r="E12" s="172">
        <v>6504</v>
      </c>
      <c r="F12" s="172" t="s">
        <v>415</v>
      </c>
      <c r="G12" s="172" t="s">
        <v>625</v>
      </c>
      <c r="H12" s="204" t="str">
        <f>IF(F12="","행을 삭제하시오",IF(AND(F12="기술사",G12="기술사"),"적격",IF(AND(F12="특급",G12="특급"),"적격",IF(AND(F12="고급이상",OR(G12="특급",G12="고급")),"적격",IF(AND(F12="중급이상",OR(G12="특급",G12="고급",G12="중급")),"적격",IF(AND(F12="초급이상",OR(G12="특급",G12="고급",G12="중급",G12="초급")),"적격",IF(AND(F12="초급이상중급이하",OR(G12="초급",G12="중급")),"적격","부적격")))))))</f>
        <v>적격</v>
      </c>
      <c r="I12" s="172"/>
      <c r="J12" s="172"/>
      <c r="K12" s="564"/>
      <c r="R12" s="198"/>
      <c r="S12" s="198"/>
      <c r="T12" s="198"/>
      <c r="U12" s="198"/>
      <c r="V12" s="198"/>
      <c r="W12" s="198"/>
      <c r="X12" s="198"/>
      <c r="Y12" s="198"/>
      <c r="Z12" s="198"/>
      <c r="AA12" s="198"/>
      <c r="AB12" s="198"/>
      <c r="AC12" s="198"/>
      <c r="AD12" s="198"/>
      <c r="AE12" s="198"/>
      <c r="AF12" s="198"/>
      <c r="AG12" s="198"/>
      <c r="AH12" s="198"/>
      <c r="AI12" s="198"/>
      <c r="AJ12" s="198"/>
      <c r="AK12" s="198"/>
      <c r="AL12" s="19"/>
    </row>
    <row r="13" spans="1:38" s="205" customFormat="1" ht="18" customHeight="1">
      <c r="A13" s="970"/>
      <c r="B13" s="970" t="s">
        <v>567</v>
      </c>
      <c r="C13" s="970"/>
      <c r="D13" s="203" t="s">
        <v>568</v>
      </c>
      <c r="E13" s="172">
        <v>6504</v>
      </c>
      <c r="F13" s="172" t="s">
        <v>432</v>
      </c>
      <c r="G13" s="172" t="s">
        <v>619</v>
      </c>
      <c r="H13" s="204" t="str">
        <f t="shared" ref="H13:H30" si="0">IF(F13="","행을 삭제하시오",IF(AND(F13="기술사",G13="기술사"),"적격",IF(AND(F13="특급",G13="특급"),"적격",IF(AND(F13="고급이상",OR(G13="특급",G13="고급")),"적격",IF(AND(F13="중급이상",OR(G13="특급",G13="고급",G13="중급")),"적격",IF(AND(F13="초급이상",OR(G13="특급",G13="고급",G13="중급",G13="초급")),"적격",IF(AND(F13="초급이상중급이하",OR(G13="초급",G13="중급")),"적격","부적격")))))))</f>
        <v>적격</v>
      </c>
      <c r="I13" s="172"/>
      <c r="J13" s="172"/>
      <c r="K13" s="258"/>
      <c r="R13" s="198"/>
      <c r="S13" s="198"/>
      <c r="T13" s="198"/>
      <c r="U13" s="198"/>
      <c r="V13" s="198"/>
      <c r="W13" s="198"/>
      <c r="X13" s="198"/>
      <c r="Y13" s="198"/>
      <c r="Z13" s="198"/>
      <c r="AA13" s="198"/>
      <c r="AB13" s="198"/>
      <c r="AC13" s="198"/>
      <c r="AD13" s="198"/>
      <c r="AE13" s="198"/>
      <c r="AF13" s="198"/>
      <c r="AG13" s="198"/>
      <c r="AH13" s="198"/>
      <c r="AI13" s="198"/>
      <c r="AJ13" s="198"/>
      <c r="AK13" s="198"/>
      <c r="AL13" s="19"/>
    </row>
    <row r="14" spans="1:38" s="205" customFormat="1" ht="18" customHeight="1">
      <c r="A14" s="612" t="s">
        <v>242</v>
      </c>
      <c r="B14" s="970" t="s">
        <v>240</v>
      </c>
      <c r="C14" s="970"/>
      <c r="D14" s="203" t="s">
        <v>242</v>
      </c>
      <c r="E14" s="172">
        <v>6504</v>
      </c>
      <c r="F14" s="172" t="s">
        <v>665</v>
      </c>
      <c r="G14" s="172" t="s">
        <v>238</v>
      </c>
      <c r="H14" s="204" t="str">
        <f t="shared" si="0"/>
        <v>적격</v>
      </c>
      <c r="I14" s="172"/>
      <c r="J14" s="172"/>
      <c r="K14" s="564"/>
      <c r="R14" s="198"/>
      <c r="S14" s="198"/>
      <c r="T14" s="198"/>
      <c r="U14" s="198"/>
      <c r="V14" s="198"/>
      <c r="W14" s="198"/>
      <c r="X14" s="198"/>
      <c r="Y14" s="198"/>
      <c r="Z14" s="198"/>
      <c r="AA14" s="198"/>
      <c r="AB14" s="198"/>
      <c r="AC14" s="198"/>
      <c r="AD14" s="198"/>
      <c r="AE14" s="198"/>
      <c r="AF14" s="198"/>
      <c r="AG14" s="198"/>
      <c r="AH14" s="198"/>
      <c r="AI14" s="198"/>
      <c r="AJ14" s="198"/>
      <c r="AK14" s="198"/>
      <c r="AL14" s="19"/>
    </row>
    <row r="15" spans="1:38" s="205" customFormat="1" ht="18" customHeight="1">
      <c r="A15" s="612" t="s">
        <v>243</v>
      </c>
      <c r="B15" s="970" t="s">
        <v>240</v>
      </c>
      <c r="C15" s="970"/>
      <c r="D15" s="203" t="s">
        <v>243</v>
      </c>
      <c r="E15" s="172">
        <v>6504</v>
      </c>
      <c r="F15" s="172" t="s">
        <v>665</v>
      </c>
      <c r="G15" s="172" t="s">
        <v>666</v>
      </c>
      <c r="H15" s="204" t="str">
        <f t="shared" si="0"/>
        <v>적격</v>
      </c>
      <c r="I15" s="172"/>
      <c r="J15" s="172"/>
      <c r="K15" s="564"/>
      <c r="R15" s="198"/>
      <c r="S15" s="198"/>
      <c r="T15" s="198"/>
      <c r="U15" s="198"/>
      <c r="V15" s="198"/>
      <c r="W15" s="198"/>
      <c r="X15" s="198"/>
      <c r="Y15" s="198"/>
      <c r="Z15" s="198"/>
      <c r="AA15" s="198"/>
      <c r="AB15" s="198"/>
      <c r="AC15" s="198"/>
      <c r="AD15" s="198"/>
      <c r="AE15" s="198"/>
      <c r="AF15" s="198"/>
      <c r="AG15" s="198"/>
      <c r="AH15" s="198"/>
      <c r="AI15" s="198"/>
      <c r="AJ15" s="198"/>
      <c r="AK15" s="198"/>
      <c r="AL15" s="19"/>
    </row>
    <row r="16" spans="1:38" s="205" customFormat="1" ht="18" customHeight="1">
      <c r="A16" s="614" t="s">
        <v>82</v>
      </c>
      <c r="B16" s="970" t="s">
        <v>240</v>
      </c>
      <c r="C16" s="970"/>
      <c r="D16" s="203" t="s">
        <v>82</v>
      </c>
      <c r="E16" s="172">
        <v>6504</v>
      </c>
      <c r="F16" s="172" t="s">
        <v>665</v>
      </c>
      <c r="G16" s="172" t="s">
        <v>238</v>
      </c>
      <c r="H16" s="204" t="str">
        <f t="shared" si="0"/>
        <v>적격</v>
      </c>
      <c r="I16" s="172"/>
      <c r="J16" s="172"/>
      <c r="K16" s="258"/>
      <c r="R16" s="198"/>
      <c r="S16" s="198"/>
      <c r="T16" s="198"/>
      <c r="U16" s="198"/>
      <c r="V16" s="198"/>
      <c r="W16" s="198"/>
      <c r="X16" s="198"/>
      <c r="Y16" s="198"/>
      <c r="Z16" s="198"/>
      <c r="AA16" s="198"/>
      <c r="AB16" s="198"/>
      <c r="AC16" s="198"/>
      <c r="AD16" s="198"/>
      <c r="AE16" s="198"/>
      <c r="AF16" s="198"/>
      <c r="AG16" s="198"/>
      <c r="AH16" s="198"/>
      <c r="AI16" s="198"/>
      <c r="AJ16" s="198"/>
      <c r="AK16" s="198"/>
      <c r="AL16" s="19"/>
    </row>
    <row r="17" spans="1:38" s="205" customFormat="1" ht="18" customHeight="1">
      <c r="A17" s="614" t="s">
        <v>245</v>
      </c>
      <c r="B17" s="970" t="s">
        <v>240</v>
      </c>
      <c r="C17" s="970"/>
      <c r="D17" s="203" t="s">
        <v>245</v>
      </c>
      <c r="E17" s="172">
        <v>6504</v>
      </c>
      <c r="F17" s="172" t="s">
        <v>665</v>
      </c>
      <c r="G17" s="172" t="s">
        <v>666</v>
      </c>
      <c r="H17" s="204" t="str">
        <f t="shared" si="0"/>
        <v>적격</v>
      </c>
      <c r="I17" s="172"/>
      <c r="J17" s="172"/>
      <c r="K17" s="258"/>
      <c r="R17" s="19"/>
      <c r="S17" s="19"/>
      <c r="T17" s="19"/>
      <c r="U17" s="19"/>
      <c r="V17" s="19"/>
      <c r="W17" s="19"/>
      <c r="X17" s="19"/>
      <c r="Y17" s="19"/>
      <c r="Z17" s="19"/>
      <c r="AA17" s="19"/>
      <c r="AB17" s="19"/>
      <c r="AC17" s="19"/>
      <c r="AD17" s="19"/>
      <c r="AE17" s="19"/>
      <c r="AF17" s="19"/>
      <c r="AG17" s="19"/>
      <c r="AH17" s="19"/>
      <c r="AI17" s="19"/>
      <c r="AJ17" s="19"/>
      <c r="AK17" s="19"/>
      <c r="AL17" s="19"/>
    </row>
    <row r="18" spans="1:38" ht="18" customHeight="1">
      <c r="A18" s="984" t="s">
        <v>93</v>
      </c>
      <c r="B18" s="974" t="s">
        <v>240</v>
      </c>
      <c r="C18" s="975"/>
      <c r="D18" s="203" t="s">
        <v>617</v>
      </c>
      <c r="E18" s="172">
        <v>6504</v>
      </c>
      <c r="F18" s="172" t="s">
        <v>665</v>
      </c>
      <c r="G18" s="172" t="s">
        <v>238</v>
      </c>
      <c r="H18" s="204" t="str">
        <f t="shared" si="0"/>
        <v>적격</v>
      </c>
      <c r="I18" s="172"/>
      <c r="J18" s="172"/>
      <c r="K18" s="258"/>
      <c r="R18" s="198"/>
      <c r="S18" s="198"/>
      <c r="T18" s="198"/>
      <c r="U18" s="198"/>
      <c r="V18" s="198"/>
      <c r="W18" s="198"/>
      <c r="X18" s="198"/>
      <c r="Y18" s="198"/>
      <c r="Z18" s="198"/>
      <c r="AA18" s="198"/>
      <c r="AB18" s="198"/>
      <c r="AC18" s="198"/>
      <c r="AD18" s="198"/>
      <c r="AE18" s="198"/>
      <c r="AF18" s="198"/>
      <c r="AG18" s="198"/>
      <c r="AH18" s="198"/>
      <c r="AI18" s="198"/>
      <c r="AJ18" s="198"/>
      <c r="AK18" s="198"/>
    </row>
    <row r="19" spans="1:38" ht="18" customHeight="1">
      <c r="A19" s="985"/>
      <c r="B19" s="974" t="s">
        <v>244</v>
      </c>
      <c r="C19" s="975"/>
      <c r="D19" s="203" t="s">
        <v>618</v>
      </c>
      <c r="E19" s="172">
        <v>6504</v>
      </c>
      <c r="F19" s="172" t="s">
        <v>665</v>
      </c>
      <c r="G19" s="172" t="s">
        <v>666</v>
      </c>
      <c r="H19" s="204" t="str">
        <f t="shared" si="0"/>
        <v>적격</v>
      </c>
      <c r="I19" s="172"/>
      <c r="J19" s="172"/>
      <c r="K19" s="258"/>
      <c r="R19" s="198"/>
      <c r="S19" s="198"/>
      <c r="T19" s="198"/>
      <c r="U19" s="198"/>
      <c r="V19" s="198"/>
      <c r="W19" s="198"/>
      <c r="X19" s="198"/>
      <c r="Y19" s="198"/>
      <c r="Z19" s="198"/>
      <c r="AA19" s="198"/>
      <c r="AB19" s="198"/>
      <c r="AC19" s="198"/>
      <c r="AD19" s="198"/>
      <c r="AE19" s="198"/>
      <c r="AF19" s="198"/>
      <c r="AG19" s="198"/>
      <c r="AH19" s="198"/>
      <c r="AI19" s="198"/>
      <c r="AJ19" s="198"/>
      <c r="AK19" s="198"/>
    </row>
    <row r="20" spans="1:38" s="197" customFormat="1" ht="18" customHeight="1">
      <c r="A20" s="206" t="s">
        <v>71</v>
      </c>
      <c r="B20" s="970" t="s">
        <v>240</v>
      </c>
      <c r="C20" s="970"/>
      <c r="D20" s="203" t="s">
        <v>71</v>
      </c>
      <c r="E20" s="172">
        <v>6504</v>
      </c>
      <c r="F20" s="172" t="s">
        <v>665</v>
      </c>
      <c r="G20" s="172" t="s">
        <v>238</v>
      </c>
      <c r="H20" s="204" t="str">
        <f t="shared" si="0"/>
        <v>적격</v>
      </c>
      <c r="I20" s="172"/>
      <c r="J20" s="172"/>
      <c r="K20" s="564"/>
      <c r="R20" s="198"/>
      <c r="S20" s="198"/>
      <c r="T20" s="198"/>
      <c r="U20" s="198"/>
      <c r="V20" s="198"/>
      <c r="W20" s="198"/>
      <c r="X20" s="198"/>
      <c r="Y20" s="198"/>
      <c r="Z20" s="198"/>
      <c r="AA20" s="198"/>
      <c r="AB20" s="198"/>
      <c r="AC20" s="198"/>
      <c r="AD20" s="198"/>
      <c r="AE20" s="198"/>
      <c r="AF20" s="198"/>
      <c r="AG20" s="198"/>
      <c r="AH20" s="198"/>
      <c r="AI20" s="198"/>
      <c r="AJ20" s="198"/>
      <c r="AK20" s="198"/>
      <c r="AL20" s="19"/>
    </row>
    <row r="21" spans="1:38" s="197" customFormat="1" ht="18" customHeight="1">
      <c r="A21" s="207"/>
      <c r="B21" s="207"/>
      <c r="C21" s="207"/>
      <c r="D21" s="207"/>
      <c r="E21" s="208"/>
      <c r="F21" s="208"/>
      <c r="G21" s="208"/>
      <c r="H21" s="209"/>
      <c r="I21" s="208"/>
      <c r="R21" s="198"/>
      <c r="S21" s="198"/>
      <c r="T21" s="198"/>
      <c r="U21" s="198"/>
      <c r="V21" s="198"/>
      <c r="W21" s="198"/>
      <c r="X21" s="198"/>
      <c r="Y21" s="198"/>
      <c r="Z21" s="198"/>
      <c r="AA21" s="198"/>
      <c r="AB21" s="198"/>
      <c r="AC21" s="198"/>
      <c r="AD21" s="198"/>
      <c r="AE21" s="198"/>
      <c r="AF21" s="198"/>
      <c r="AG21" s="198"/>
      <c r="AH21" s="198"/>
      <c r="AI21" s="198"/>
      <c r="AJ21" s="198"/>
      <c r="AK21" s="198"/>
      <c r="AL21" s="19"/>
    </row>
    <row r="22" spans="1:38" ht="18" customHeight="1">
      <c r="A22" s="195" t="s">
        <v>678</v>
      </c>
      <c r="B22" s="195"/>
      <c r="C22" s="195"/>
      <c r="D22" s="195"/>
      <c r="E22" s="195"/>
      <c r="F22" s="158"/>
      <c r="G22" s="158"/>
      <c r="H22" s="209"/>
      <c r="I22" s="196"/>
      <c r="R22" s="198"/>
      <c r="S22" s="198"/>
      <c r="T22" s="198"/>
      <c r="U22" s="198"/>
      <c r="V22" s="198"/>
      <c r="W22" s="198"/>
      <c r="X22" s="198"/>
      <c r="Y22" s="198"/>
      <c r="Z22" s="198"/>
      <c r="AA22" s="198"/>
      <c r="AB22" s="198"/>
      <c r="AC22" s="198"/>
      <c r="AD22" s="198"/>
      <c r="AE22" s="198"/>
      <c r="AF22" s="198"/>
      <c r="AG22" s="198"/>
      <c r="AH22" s="198"/>
      <c r="AI22" s="198"/>
      <c r="AJ22" s="198"/>
      <c r="AK22" s="198"/>
    </row>
    <row r="23" spans="1:38" ht="18" customHeight="1">
      <c r="A23" s="919" t="s">
        <v>230</v>
      </c>
      <c r="B23" s="919"/>
      <c r="C23" s="919"/>
      <c r="D23" s="170" t="s">
        <v>231</v>
      </c>
      <c r="E23" s="170" t="s">
        <v>232</v>
      </c>
      <c r="F23" s="170" t="s">
        <v>233</v>
      </c>
      <c r="G23" s="523" t="s">
        <v>234</v>
      </c>
      <c r="H23" s="525" t="str">
        <f t="shared" si="0"/>
        <v>부적격</v>
      </c>
      <c r="I23" s="519" t="s">
        <v>236</v>
      </c>
      <c r="J23" s="170" t="s">
        <v>267</v>
      </c>
    </row>
    <row r="24" spans="1:38" s="205" customFormat="1" ht="18" customHeight="1">
      <c r="A24" s="970" t="s">
        <v>239</v>
      </c>
      <c r="B24" s="970"/>
      <c r="C24" s="970"/>
      <c r="D24" s="203" t="s">
        <v>241</v>
      </c>
      <c r="E24" s="172">
        <v>6504</v>
      </c>
      <c r="F24" s="172" t="s">
        <v>665</v>
      </c>
      <c r="G24" s="172" t="s">
        <v>415</v>
      </c>
      <c r="H24" s="524" t="str">
        <f t="shared" si="0"/>
        <v>적격</v>
      </c>
      <c r="I24" s="172"/>
      <c r="J24" s="172"/>
      <c r="R24" s="198"/>
      <c r="S24" s="198"/>
      <c r="T24" s="198"/>
      <c r="U24" s="198"/>
      <c r="V24" s="198"/>
      <c r="W24" s="198"/>
      <c r="X24" s="198"/>
      <c r="Y24" s="198"/>
      <c r="Z24" s="198"/>
      <c r="AA24" s="198"/>
      <c r="AB24" s="198"/>
      <c r="AC24" s="198"/>
      <c r="AD24" s="198"/>
      <c r="AE24" s="198"/>
      <c r="AF24" s="198"/>
      <c r="AG24" s="198"/>
      <c r="AH24" s="198"/>
      <c r="AI24" s="198"/>
      <c r="AJ24" s="198"/>
      <c r="AK24" s="198"/>
      <c r="AL24" s="19"/>
    </row>
    <row r="25" spans="1:38" s="205" customFormat="1" ht="18" customHeight="1">
      <c r="A25" s="970" t="s">
        <v>242</v>
      </c>
      <c r="B25" s="970"/>
      <c r="C25" s="970"/>
      <c r="D25" s="203" t="s">
        <v>246</v>
      </c>
      <c r="E25" s="172">
        <v>6504</v>
      </c>
      <c r="F25" s="172" t="s">
        <v>665</v>
      </c>
      <c r="G25" s="172" t="s">
        <v>238</v>
      </c>
      <c r="H25" s="204" t="str">
        <f t="shared" si="0"/>
        <v>적격</v>
      </c>
      <c r="I25" s="172"/>
      <c r="J25" s="172"/>
      <c r="R25" s="198"/>
      <c r="S25" s="198"/>
      <c r="T25" s="198"/>
      <c r="U25" s="198"/>
      <c r="V25" s="198"/>
      <c r="W25" s="198"/>
      <c r="X25" s="198"/>
      <c r="Y25" s="198"/>
      <c r="Z25" s="198"/>
      <c r="AA25" s="198"/>
      <c r="AB25" s="198"/>
      <c r="AC25" s="198"/>
      <c r="AD25" s="198"/>
      <c r="AE25" s="198"/>
      <c r="AF25" s="198"/>
      <c r="AG25" s="198"/>
      <c r="AH25" s="198"/>
      <c r="AI25" s="198"/>
      <c r="AJ25" s="198"/>
      <c r="AK25" s="198"/>
      <c r="AL25" s="19"/>
    </row>
    <row r="26" spans="1:38" s="205" customFormat="1" ht="18" customHeight="1">
      <c r="A26" s="970" t="s">
        <v>243</v>
      </c>
      <c r="B26" s="970"/>
      <c r="C26" s="970"/>
      <c r="D26" s="203" t="s">
        <v>247</v>
      </c>
      <c r="E26" s="172">
        <v>6504</v>
      </c>
      <c r="F26" s="172" t="s">
        <v>665</v>
      </c>
      <c r="G26" s="172" t="s">
        <v>415</v>
      </c>
      <c r="H26" s="204" t="str">
        <f t="shared" si="0"/>
        <v>적격</v>
      </c>
      <c r="I26" s="172"/>
      <c r="J26" s="172"/>
      <c r="R26" s="198"/>
      <c r="S26" s="198"/>
      <c r="T26" s="198"/>
      <c r="U26" s="198"/>
      <c r="V26" s="198"/>
      <c r="W26" s="198"/>
      <c r="X26" s="198"/>
      <c r="Y26" s="198"/>
      <c r="Z26" s="198"/>
      <c r="AA26" s="198"/>
      <c r="AB26" s="198"/>
      <c r="AC26" s="198"/>
      <c r="AD26" s="198"/>
      <c r="AE26" s="198"/>
      <c r="AF26" s="198"/>
      <c r="AG26" s="198"/>
      <c r="AH26" s="198"/>
      <c r="AI26" s="198"/>
      <c r="AJ26" s="198"/>
      <c r="AK26" s="198"/>
      <c r="AL26" s="19"/>
    </row>
    <row r="27" spans="1:38" s="205" customFormat="1" ht="18" customHeight="1">
      <c r="A27" s="970" t="s">
        <v>82</v>
      </c>
      <c r="B27" s="970"/>
      <c r="C27" s="970"/>
      <c r="D27" s="203" t="s">
        <v>248</v>
      </c>
      <c r="E27" s="172">
        <v>6504</v>
      </c>
      <c r="F27" s="172" t="s">
        <v>665</v>
      </c>
      <c r="G27" s="172" t="s">
        <v>415</v>
      </c>
      <c r="H27" s="204" t="str">
        <f t="shared" si="0"/>
        <v>적격</v>
      </c>
      <c r="I27" s="172"/>
      <c r="J27" s="172"/>
      <c r="R27" s="19"/>
      <c r="S27" s="19"/>
      <c r="T27" s="19"/>
      <c r="U27" s="19"/>
      <c r="V27" s="19"/>
      <c r="W27" s="19"/>
      <c r="X27" s="19"/>
      <c r="Y27" s="19"/>
      <c r="Z27" s="19"/>
      <c r="AA27" s="19"/>
      <c r="AB27" s="19"/>
      <c r="AC27" s="19"/>
      <c r="AD27" s="19"/>
      <c r="AE27" s="19"/>
      <c r="AF27" s="19"/>
      <c r="AG27" s="19"/>
      <c r="AH27" s="19"/>
      <c r="AI27" s="19"/>
      <c r="AJ27" s="19"/>
      <c r="AK27" s="19"/>
      <c r="AL27" s="19"/>
    </row>
    <row r="28" spans="1:38" s="205" customFormat="1" ht="18" customHeight="1">
      <c r="A28" s="970" t="s">
        <v>69</v>
      </c>
      <c r="B28" s="970"/>
      <c r="C28" s="970"/>
      <c r="D28" s="203" t="s">
        <v>94</v>
      </c>
      <c r="E28" s="172">
        <v>6504</v>
      </c>
      <c r="F28" s="172" t="s">
        <v>665</v>
      </c>
      <c r="G28" s="172" t="s">
        <v>415</v>
      </c>
      <c r="H28" s="204" t="str">
        <f t="shared" si="0"/>
        <v>적격</v>
      </c>
      <c r="I28" s="172"/>
      <c r="J28" s="172"/>
      <c r="R28" s="19"/>
      <c r="S28" s="19"/>
      <c r="T28" s="19"/>
      <c r="U28" s="19"/>
      <c r="V28" s="19"/>
      <c r="W28" s="19"/>
      <c r="X28" s="19"/>
      <c r="Y28" s="19"/>
      <c r="Z28" s="19"/>
      <c r="AA28" s="19"/>
      <c r="AB28" s="19"/>
      <c r="AC28" s="19"/>
      <c r="AD28" s="19"/>
      <c r="AE28" s="19"/>
      <c r="AF28" s="19"/>
      <c r="AG28" s="19"/>
      <c r="AH28" s="19"/>
      <c r="AI28" s="19"/>
      <c r="AJ28" s="19"/>
      <c r="AK28" s="19"/>
      <c r="AL28" s="19"/>
    </row>
    <row r="29" spans="1:38" s="205" customFormat="1" ht="18" customHeight="1">
      <c r="A29" s="970" t="s">
        <v>249</v>
      </c>
      <c r="B29" s="970"/>
      <c r="C29" s="970"/>
      <c r="D29" s="203" t="s">
        <v>411</v>
      </c>
      <c r="E29" s="172">
        <v>6504</v>
      </c>
      <c r="F29" s="172" t="s">
        <v>665</v>
      </c>
      <c r="G29" s="172" t="s">
        <v>415</v>
      </c>
      <c r="H29" s="204" t="str">
        <f t="shared" si="0"/>
        <v>적격</v>
      </c>
      <c r="I29" s="172"/>
      <c r="J29" s="172"/>
      <c r="R29" s="198"/>
      <c r="S29" s="198"/>
      <c r="T29" s="198"/>
      <c r="U29" s="198"/>
      <c r="V29" s="198"/>
      <c r="W29" s="198"/>
      <c r="X29" s="198"/>
      <c r="Y29" s="198"/>
      <c r="Z29" s="198"/>
      <c r="AA29" s="198"/>
      <c r="AB29" s="198"/>
      <c r="AC29" s="198"/>
      <c r="AD29" s="198"/>
      <c r="AE29" s="198"/>
      <c r="AF29" s="198"/>
      <c r="AG29" s="198"/>
      <c r="AH29" s="198"/>
      <c r="AI29" s="198"/>
      <c r="AJ29" s="198"/>
      <c r="AK29" s="198"/>
      <c r="AL29" s="19"/>
    </row>
    <row r="30" spans="1:38" s="211" customFormat="1" ht="18" customHeight="1">
      <c r="A30" s="970" t="s">
        <v>71</v>
      </c>
      <c r="B30" s="970"/>
      <c r="C30" s="970"/>
      <c r="D30" s="203" t="s">
        <v>250</v>
      </c>
      <c r="E30" s="172">
        <v>6504</v>
      </c>
      <c r="F30" s="172" t="s">
        <v>665</v>
      </c>
      <c r="G30" s="172" t="s">
        <v>415</v>
      </c>
      <c r="H30" s="204" t="str">
        <f t="shared" si="0"/>
        <v>적격</v>
      </c>
      <c r="I30" s="210"/>
      <c r="J30" s="172"/>
      <c r="R30" s="198"/>
      <c r="S30" s="198"/>
      <c r="T30" s="198"/>
      <c r="U30" s="198"/>
      <c r="V30" s="198"/>
      <c r="W30" s="198"/>
      <c r="X30" s="198"/>
      <c r="Y30" s="198"/>
      <c r="Z30" s="198"/>
      <c r="AA30" s="198"/>
      <c r="AB30" s="198"/>
      <c r="AC30" s="198"/>
      <c r="AD30" s="198"/>
      <c r="AE30" s="198"/>
      <c r="AF30" s="198"/>
      <c r="AG30" s="198"/>
      <c r="AH30" s="198"/>
      <c r="AI30" s="198"/>
      <c r="AJ30" s="198"/>
      <c r="AK30" s="198"/>
      <c r="AL30" s="19"/>
    </row>
    <row r="31" spans="1:38" s="211" customFormat="1" ht="18" customHeight="1">
      <c r="A31" s="207"/>
      <c r="B31" s="207"/>
      <c r="C31" s="207"/>
      <c r="D31" s="207"/>
      <c r="E31" s="208"/>
      <c r="F31" s="208"/>
      <c r="G31" s="208"/>
      <c r="H31" s="209"/>
      <c r="I31" s="212"/>
      <c r="R31" s="198"/>
      <c r="S31" s="198"/>
      <c r="T31" s="198"/>
      <c r="U31" s="198"/>
      <c r="V31" s="198"/>
      <c r="W31" s="198"/>
      <c r="X31" s="198"/>
      <c r="Y31" s="198"/>
      <c r="Z31" s="198"/>
      <c r="AA31" s="198"/>
      <c r="AB31" s="198"/>
      <c r="AC31" s="198"/>
      <c r="AD31" s="198"/>
      <c r="AE31" s="198"/>
      <c r="AF31" s="198"/>
      <c r="AG31" s="198"/>
      <c r="AH31" s="198"/>
      <c r="AI31" s="198"/>
      <c r="AJ31" s="198"/>
      <c r="AK31" s="198"/>
      <c r="AL31" s="19"/>
    </row>
    <row r="32" spans="1:38" s="211" customFormat="1" ht="18" customHeight="1">
      <c r="A32" s="195" t="s">
        <v>251</v>
      </c>
      <c r="B32" s="195"/>
      <c r="C32" s="195"/>
      <c r="D32" s="195"/>
      <c r="E32" s="195"/>
      <c r="F32" s="158"/>
      <c r="G32" s="158"/>
      <c r="H32" s="180"/>
      <c r="I32" s="196"/>
      <c r="R32" s="198"/>
      <c r="S32" s="198"/>
      <c r="T32" s="198"/>
      <c r="U32" s="198"/>
      <c r="V32" s="198"/>
      <c r="W32" s="198"/>
      <c r="X32" s="198"/>
      <c r="Y32" s="198"/>
      <c r="Z32" s="198"/>
      <c r="AA32" s="198"/>
      <c r="AB32" s="198"/>
      <c r="AC32" s="198"/>
      <c r="AD32" s="198"/>
      <c r="AE32" s="198"/>
      <c r="AF32" s="198"/>
      <c r="AG32" s="198"/>
      <c r="AH32" s="198"/>
      <c r="AI32" s="198"/>
      <c r="AJ32" s="198"/>
      <c r="AK32" s="198"/>
      <c r="AL32" s="19"/>
    </row>
    <row r="33" spans="1:38" s="211" customFormat="1" ht="18" customHeight="1">
      <c r="A33" s="611" t="s">
        <v>252</v>
      </c>
      <c r="B33" s="919" t="s">
        <v>253</v>
      </c>
      <c r="C33" s="919"/>
      <c r="D33" s="611" t="s">
        <v>231</v>
      </c>
      <c r="E33" s="611" t="s">
        <v>232</v>
      </c>
      <c r="F33" s="611" t="s">
        <v>233</v>
      </c>
      <c r="G33" s="523" t="s">
        <v>234</v>
      </c>
      <c r="H33" s="202" t="s">
        <v>235</v>
      </c>
      <c r="I33" s="213"/>
      <c r="R33" s="198"/>
      <c r="S33" s="198"/>
      <c r="T33" s="198"/>
      <c r="U33" s="198"/>
      <c r="V33" s="198"/>
      <c r="W33" s="198"/>
      <c r="X33" s="198"/>
      <c r="Y33" s="198"/>
      <c r="Z33" s="198"/>
      <c r="AA33" s="198"/>
      <c r="AB33" s="198"/>
      <c r="AC33" s="198"/>
      <c r="AD33" s="198"/>
      <c r="AE33" s="198"/>
      <c r="AF33" s="198"/>
      <c r="AG33" s="198"/>
      <c r="AH33" s="198"/>
      <c r="AI33" s="198"/>
      <c r="AJ33" s="198"/>
      <c r="AK33" s="198"/>
      <c r="AL33" s="19"/>
    </row>
    <row r="34" spans="1:38" s="211" customFormat="1" ht="18" customHeight="1">
      <c r="A34" s="613"/>
      <c r="B34" s="972" t="s">
        <v>384</v>
      </c>
      <c r="C34" s="972"/>
      <c r="D34" s="613" t="s">
        <v>72</v>
      </c>
      <c r="E34" s="172">
        <v>6504</v>
      </c>
      <c r="F34" s="172" t="s">
        <v>432</v>
      </c>
      <c r="G34" s="172" t="s">
        <v>624</v>
      </c>
      <c r="H34" s="204" t="str">
        <f t="shared" ref="H34" si="1">IF(F34="","행을 삭제하시오",IF(AND(F34="기술사",G34="기술사"),"적격",IF(AND(F34="특급",G34="특급"),"적격",IF(AND(F34="고급이상",OR(G34="특급",G34="고급")),"적격",IF(AND(F34="중급이상",OR(G34="특급",G34="고급",G34="중급")),"적격",IF(AND(F34="초급이상",OR(G34="특급",G34="고급",G34="중급",G34="초급")),"적격",IF(AND(F34="초급이상중급이하",OR(G34="초급",G34="중급")),"적격","부적격")))))))</f>
        <v>적격</v>
      </c>
      <c r="I34" s="213"/>
      <c r="R34" s="198"/>
      <c r="S34" s="198"/>
      <c r="T34" s="198"/>
      <c r="U34" s="198"/>
      <c r="V34" s="198"/>
      <c r="W34" s="198"/>
      <c r="X34" s="198"/>
      <c r="Y34" s="198"/>
      <c r="Z34" s="198"/>
      <c r="AA34" s="198"/>
      <c r="AB34" s="198"/>
      <c r="AC34" s="198"/>
      <c r="AD34" s="198"/>
      <c r="AE34" s="198"/>
      <c r="AF34" s="198"/>
      <c r="AG34" s="198"/>
      <c r="AH34" s="198"/>
      <c r="AI34" s="198"/>
      <c r="AJ34" s="198"/>
      <c r="AK34" s="198"/>
      <c r="AL34" s="19"/>
    </row>
    <row r="35" spans="1:38" s="211" customFormat="1" ht="18" customHeight="1">
      <c r="A35" s="48"/>
      <c r="B35" s="214"/>
      <c r="C35" s="214"/>
      <c r="D35" s="215"/>
      <c r="E35" s="216"/>
      <c r="F35" s="217"/>
      <c r="G35" s="186"/>
      <c r="H35" s="218"/>
      <c r="I35" s="219"/>
      <c r="R35" s="198"/>
      <c r="S35" s="198"/>
      <c r="T35" s="198"/>
      <c r="U35" s="198"/>
      <c r="V35" s="198"/>
      <c r="W35" s="198"/>
      <c r="X35" s="198"/>
      <c r="Y35" s="198"/>
      <c r="Z35" s="198"/>
      <c r="AA35" s="198"/>
      <c r="AB35" s="198"/>
      <c r="AC35" s="198"/>
      <c r="AD35" s="198"/>
      <c r="AE35" s="198"/>
      <c r="AF35" s="198"/>
      <c r="AG35" s="198"/>
      <c r="AH35" s="198"/>
      <c r="AI35" s="198"/>
      <c r="AJ35" s="198"/>
      <c r="AK35" s="198"/>
      <c r="AL35" s="19"/>
    </row>
    <row r="36" spans="1:38" s="211" customFormat="1" ht="18" customHeight="1">
      <c r="A36" s="825" t="s">
        <v>279</v>
      </c>
      <c r="B36" s="825"/>
      <c r="C36" s="825"/>
      <c r="D36" s="825"/>
      <c r="E36" s="825"/>
      <c r="F36" s="825"/>
      <c r="G36" s="825"/>
      <c r="H36" s="825"/>
      <c r="I36" s="825"/>
      <c r="J36" s="825"/>
      <c r="R36" s="198"/>
      <c r="S36" s="198"/>
      <c r="T36" s="198"/>
      <c r="U36" s="198"/>
      <c r="V36" s="198"/>
      <c r="W36" s="198"/>
      <c r="X36" s="198"/>
      <c r="Y36" s="198"/>
      <c r="Z36" s="198"/>
      <c r="AA36" s="198"/>
      <c r="AB36" s="198"/>
      <c r="AC36" s="198"/>
      <c r="AD36" s="198"/>
      <c r="AE36" s="198"/>
      <c r="AF36" s="198"/>
      <c r="AG36" s="198"/>
      <c r="AH36" s="198"/>
      <c r="AI36" s="198"/>
      <c r="AJ36" s="198"/>
      <c r="AK36" s="198"/>
      <c r="AL36" s="19"/>
    </row>
    <row r="37" spans="1:38" s="211" customFormat="1" ht="18" customHeight="1">
      <c r="A37" s="240"/>
      <c r="B37" s="241"/>
      <c r="C37" s="241"/>
      <c r="D37" s="241"/>
      <c r="E37" s="32"/>
      <c r="F37" s="217"/>
      <c r="G37" s="186"/>
      <c r="H37" s="218"/>
      <c r="I37" s="219"/>
      <c r="R37" s="198"/>
      <c r="S37" s="198"/>
      <c r="T37" s="198"/>
      <c r="U37" s="198"/>
      <c r="V37" s="198"/>
      <c r="W37" s="198"/>
      <c r="X37" s="198"/>
      <c r="Y37" s="198"/>
      <c r="Z37" s="198"/>
      <c r="AA37" s="198"/>
      <c r="AB37" s="198"/>
      <c r="AC37" s="198"/>
      <c r="AD37" s="198"/>
      <c r="AE37" s="198"/>
      <c r="AF37" s="198"/>
      <c r="AG37" s="198"/>
      <c r="AH37" s="198"/>
      <c r="AI37" s="198"/>
      <c r="AJ37" s="198"/>
      <c r="AK37" s="198"/>
      <c r="AL37" s="19"/>
    </row>
    <row r="38" spans="1:38" s="211" customFormat="1" ht="18" customHeight="1">
      <c r="A38" s="973" t="s">
        <v>412</v>
      </c>
      <c r="B38" s="973"/>
      <c r="C38" s="973"/>
      <c r="D38" s="973"/>
      <c r="E38" s="973"/>
      <c r="F38" s="973"/>
      <c r="G38" s="973"/>
      <c r="H38" s="973"/>
      <c r="I38" s="973"/>
      <c r="J38" s="973"/>
      <c r="R38" s="198"/>
      <c r="S38" s="198"/>
      <c r="T38" s="198"/>
      <c r="U38" s="198"/>
      <c r="V38" s="198"/>
      <c r="W38" s="198"/>
      <c r="X38" s="198"/>
      <c r="Y38" s="198"/>
      <c r="Z38" s="198"/>
      <c r="AA38" s="198"/>
      <c r="AB38" s="198"/>
      <c r="AC38" s="198"/>
      <c r="AD38" s="198"/>
      <c r="AE38" s="198"/>
      <c r="AF38" s="198"/>
      <c r="AG38" s="198"/>
      <c r="AH38" s="198"/>
      <c r="AI38" s="198"/>
      <c r="AJ38" s="198"/>
      <c r="AK38" s="198"/>
      <c r="AL38" s="19"/>
    </row>
    <row r="39" spans="1:38" s="211" customFormat="1" ht="18" customHeight="1">
      <c r="A39" s="242"/>
      <c r="B39" s="242"/>
      <c r="C39" s="242"/>
      <c r="D39" s="242"/>
      <c r="E39" s="243"/>
      <c r="F39" s="243"/>
      <c r="G39" s="244"/>
      <c r="H39" s="245"/>
      <c r="I39" s="246" t="s">
        <v>280</v>
      </c>
      <c r="R39" s="198"/>
      <c r="S39" s="198"/>
      <c r="T39" s="198"/>
      <c r="U39" s="198"/>
      <c r="V39" s="198"/>
      <c r="W39" s="198"/>
      <c r="X39" s="198"/>
      <c r="Y39" s="198"/>
      <c r="Z39" s="198"/>
      <c r="AA39" s="198"/>
      <c r="AB39" s="198"/>
      <c r="AC39" s="198"/>
      <c r="AD39" s="198"/>
      <c r="AE39" s="198"/>
      <c r="AF39" s="198"/>
      <c r="AG39" s="198"/>
      <c r="AH39" s="198"/>
      <c r="AI39" s="198"/>
      <c r="AJ39" s="198"/>
      <c r="AK39" s="198"/>
      <c r="AL39" s="19"/>
    </row>
    <row r="40" spans="1:38" s="220" customFormat="1" ht="15" customHeight="1">
      <c r="E40" s="243"/>
      <c r="F40" s="243"/>
      <c r="G40" s="244"/>
      <c r="H40" s="245"/>
      <c r="I40" s="246" t="s">
        <v>281</v>
      </c>
      <c r="R40" s="19"/>
      <c r="S40" s="19"/>
      <c r="T40" s="19"/>
      <c r="U40" s="19"/>
      <c r="V40" s="19"/>
      <c r="W40" s="19"/>
      <c r="X40" s="19"/>
      <c r="Y40" s="19"/>
      <c r="Z40" s="19"/>
      <c r="AA40" s="19"/>
      <c r="AB40" s="19"/>
      <c r="AC40" s="19"/>
      <c r="AD40" s="19"/>
      <c r="AE40" s="19"/>
      <c r="AF40" s="19"/>
      <c r="AG40" s="19"/>
      <c r="AH40" s="19"/>
      <c r="AI40" s="19"/>
      <c r="AJ40" s="19"/>
      <c r="AK40" s="19"/>
      <c r="AL40" s="19"/>
    </row>
    <row r="41" spans="1:38" ht="15" customHeight="1">
      <c r="F41" s="221"/>
      <c r="G41" s="221"/>
      <c r="H41" s="221"/>
      <c r="I41" s="221"/>
      <c r="R41" s="198"/>
      <c r="S41" s="198"/>
      <c r="T41" s="198"/>
      <c r="U41" s="198"/>
      <c r="V41" s="198"/>
      <c r="W41" s="198"/>
      <c r="X41" s="198"/>
      <c r="Y41" s="198"/>
      <c r="Z41" s="198"/>
      <c r="AA41" s="198"/>
      <c r="AB41" s="198"/>
      <c r="AC41" s="198"/>
      <c r="AD41" s="198"/>
      <c r="AE41" s="198"/>
      <c r="AF41" s="198"/>
      <c r="AG41" s="198"/>
      <c r="AH41" s="198"/>
      <c r="AI41" s="198"/>
      <c r="AJ41" s="198"/>
      <c r="AK41" s="198"/>
    </row>
    <row r="42" spans="1:38" s="222" customFormat="1" ht="19.5" customHeight="1">
      <c r="A42" s="221"/>
      <c r="B42" s="221"/>
      <c r="C42" s="221"/>
      <c r="D42" s="221"/>
      <c r="E42" s="221"/>
      <c r="F42" s="221"/>
      <c r="G42" s="221"/>
      <c r="H42" s="221"/>
      <c r="I42" s="221"/>
      <c r="R42" s="198"/>
      <c r="S42" s="198"/>
      <c r="T42" s="198"/>
      <c r="U42" s="198"/>
      <c r="V42" s="198"/>
      <c r="W42" s="198"/>
      <c r="X42" s="198"/>
      <c r="Y42" s="198"/>
      <c r="Z42" s="198"/>
      <c r="AA42" s="198"/>
      <c r="AB42" s="198"/>
      <c r="AC42" s="198"/>
      <c r="AD42" s="198"/>
      <c r="AE42" s="198"/>
      <c r="AF42" s="198"/>
      <c r="AG42" s="198"/>
      <c r="AH42" s="198"/>
      <c r="AI42" s="198"/>
      <c r="AJ42" s="198"/>
      <c r="AK42" s="198"/>
      <c r="AL42" s="19"/>
    </row>
    <row r="43" spans="1:38" s="32" customFormat="1" ht="14.25">
      <c r="A43" s="221"/>
      <c r="B43" s="221"/>
      <c r="C43" s="221"/>
      <c r="D43" s="221"/>
      <c r="E43" s="221"/>
      <c r="F43" s="221"/>
      <c r="G43" s="221"/>
      <c r="H43" s="221"/>
      <c r="I43" s="223"/>
      <c r="K43" s="223" t="s">
        <v>254</v>
      </c>
      <c r="L43" s="223"/>
      <c r="M43" s="223"/>
      <c r="N43" s="223"/>
      <c r="O43" s="151"/>
      <c r="P43" s="151"/>
      <c r="Q43" s="193"/>
      <c r="R43" s="198"/>
      <c r="S43" s="198"/>
      <c r="T43" s="198"/>
      <c r="U43" s="198"/>
      <c r="V43" s="198"/>
      <c r="W43" s="198"/>
      <c r="X43" s="198"/>
      <c r="Y43" s="198"/>
      <c r="Z43" s="198"/>
      <c r="AA43" s="198"/>
      <c r="AB43" s="198"/>
      <c r="AC43" s="198"/>
      <c r="AD43" s="198"/>
      <c r="AE43" s="198"/>
      <c r="AF43" s="198"/>
      <c r="AG43" s="198"/>
      <c r="AH43" s="198"/>
      <c r="AI43" s="198"/>
      <c r="AJ43" s="198"/>
      <c r="AK43" s="198"/>
      <c r="AL43" s="19"/>
    </row>
    <row r="44" spans="1:38" ht="14.25">
      <c r="A44" s="221"/>
      <c r="H44" s="191"/>
      <c r="I44" s="221"/>
      <c r="K44" s="971" t="s">
        <v>679</v>
      </c>
      <c r="L44" s="971"/>
      <c r="M44" s="971"/>
      <c r="N44" s="224"/>
      <c r="O44" s="971" t="s">
        <v>680</v>
      </c>
      <c r="P44" s="971"/>
      <c r="Q44" s="971"/>
    </row>
    <row r="45" spans="1:38" ht="14.25">
      <c r="A45" s="225"/>
      <c r="H45" s="191"/>
      <c r="I45" s="340"/>
      <c r="K45" s="977" t="s">
        <v>255</v>
      </c>
      <c r="L45" s="226" t="s">
        <v>256</v>
      </c>
      <c r="M45" s="227">
        <f>IF(자기평가서!$F$45="","",IF(AND($F$12="특급",자기평가서!$F$45&gt;=12),9,IF(AND($F$12="특급",자기평가서!$F$45&lt;12,자기평가서!$F$45&gt;=10),8,IF(AND($F$12="특급",자기평가서!$F$45&lt;10),7,"FALSE"))))</f>
        <v>9</v>
      </c>
      <c r="N45" s="198"/>
      <c r="O45" s="977" t="s">
        <v>255</v>
      </c>
      <c r="P45" s="226" t="s">
        <v>256</v>
      </c>
      <c r="Q45" s="227">
        <f>IF(자기평가서!F51="","",IF(AND(F12="특급",자기평가서!F51&gt;=60),15,IF(AND(F12="특급",자기평가서!F51&lt;60,자기평가서!F51&gt;=48),13.5,IF(AND(F12="특급",자기평가서!F51&lt;48,자기평가서!F51&gt;=36),12,IF(AND(F12="특급",자기평가서!F51&lt;36,자기평가서!F51&gt;=24),10.5,IF(AND(F12="특급",자기평가서!F51&lt;24),9))))))</f>
        <v>15</v>
      </c>
      <c r="R45" s="198"/>
      <c r="S45" s="198"/>
      <c r="T45" s="198"/>
      <c r="U45" s="198"/>
      <c r="V45" s="198"/>
      <c r="W45" s="198"/>
      <c r="X45" s="198"/>
      <c r="Y45" s="198"/>
      <c r="Z45" s="198"/>
      <c r="AA45" s="198"/>
      <c r="AB45" s="198"/>
      <c r="AC45" s="198"/>
      <c r="AD45" s="198"/>
      <c r="AE45" s="198"/>
      <c r="AF45" s="198"/>
      <c r="AG45" s="198"/>
      <c r="AH45" s="198"/>
      <c r="AI45" s="198"/>
      <c r="AJ45" s="198"/>
      <c r="AK45" s="198"/>
      <c r="AL45" s="157"/>
    </row>
    <row r="46" spans="1:38" ht="18.75">
      <c r="A46" s="228" t="s">
        <v>257</v>
      </c>
      <c r="H46" s="191"/>
      <c r="I46" s="340"/>
      <c r="K46" s="978"/>
      <c r="L46" s="226" t="s">
        <v>258</v>
      </c>
      <c r="M46" s="227" t="str">
        <f>IF(자기평가서!$F$45="","",IF(AND($F$12="고급이상",자기평가서!$F$45&gt;=8),9,IF(AND($F$12="고급이상",자기평가서!$F$45&lt;8,자기평가서!$F$45&gt;=7),8,IF(AND($F$12="고급이상",자기평가서!$F$45&lt;7),7,"FALSE"))))</f>
        <v>FALSE</v>
      </c>
      <c r="N46" s="199"/>
      <c r="O46" s="978"/>
      <c r="P46" s="226" t="s">
        <v>258</v>
      </c>
      <c r="Q46" s="227" t="b">
        <f>IF(자기평가서!F51="","",IF(AND(F12="고급이상",자기평가서!F51&gt;=48),15,IF(AND(F12="고급이상",자기평가서!F51&lt;48,자기평가서!F51&gt;=36),13.5,IF(AND(F12="고급이상",자기평가서!F51&lt;36,자기평가서!F51&gt;=24),12,IF(AND(F12="고급이상",자기평가서!F51&lt;24),10.5)))))</f>
        <v>0</v>
      </c>
      <c r="R46" s="198"/>
      <c r="S46" s="198"/>
      <c r="T46" s="198"/>
      <c r="U46" s="198"/>
      <c r="V46" s="198"/>
      <c r="W46" s="198"/>
      <c r="X46" s="198"/>
      <c r="Y46" s="198"/>
      <c r="Z46" s="198"/>
      <c r="AA46" s="198"/>
      <c r="AB46" s="198"/>
      <c r="AC46" s="198"/>
      <c r="AD46" s="198"/>
      <c r="AE46" s="198"/>
      <c r="AF46" s="198"/>
      <c r="AG46" s="198"/>
      <c r="AH46" s="198"/>
      <c r="AI46" s="198"/>
      <c r="AJ46" s="198"/>
      <c r="AK46" s="198"/>
      <c r="AL46" s="157"/>
    </row>
    <row r="47" spans="1:38" ht="14.25">
      <c r="A47" s="36"/>
      <c r="H47" s="191"/>
      <c r="I47" s="340"/>
      <c r="K47" s="978"/>
      <c r="L47" s="226" t="s">
        <v>259</v>
      </c>
      <c r="M47" s="227" t="str">
        <f>IF(자기평가서!$F$45="","",IF(AND($F$12="중급이상",자기평가서!$F$45&gt;=3),9,IF(AND($F$12="중급이상",자기평가서!$F$45&lt;3,자기평가서!$F$45&gt;=2),8,IF(AND($F$12="중급이상",자기평가서!$F$45&lt;2),7,"FALSE"))))</f>
        <v>FALSE</v>
      </c>
      <c r="N47" s="198"/>
      <c r="O47" s="978"/>
      <c r="P47" s="226" t="s">
        <v>259</v>
      </c>
      <c r="Q47" s="227" t="b">
        <f>IF(자기평가서!F51="","",IF(AND(F12="중급이상",자기평가서!F51&gt;=36),15,IF(AND(F12="중급이상",자기평가서!F51&lt;36),13.5)))</f>
        <v>0</v>
      </c>
      <c r="R47" s="198"/>
      <c r="S47" s="198"/>
      <c r="T47" s="198"/>
      <c r="U47" s="198"/>
      <c r="V47" s="198"/>
      <c r="W47" s="198"/>
      <c r="X47" s="198"/>
      <c r="Y47" s="198"/>
      <c r="Z47" s="198"/>
      <c r="AA47" s="198"/>
      <c r="AB47" s="198"/>
      <c r="AC47" s="198"/>
      <c r="AD47" s="198"/>
      <c r="AE47" s="198"/>
      <c r="AF47" s="198"/>
      <c r="AG47" s="198"/>
      <c r="AH47" s="198"/>
      <c r="AI47" s="198"/>
      <c r="AJ47" s="198"/>
      <c r="AK47" s="198"/>
      <c r="AL47" s="157"/>
    </row>
    <row r="48" spans="1:38" ht="14.25">
      <c r="A48" s="36"/>
      <c r="H48" s="191"/>
      <c r="I48" s="340"/>
      <c r="K48" s="979"/>
      <c r="L48" s="226" t="s">
        <v>433</v>
      </c>
      <c r="M48" s="227" t="str">
        <f>IF(자기평가서!$F$45="","",IF(AND($F$12="초급이상",자기평가서!$F$45&gt;=3),9,IF(AND($F$12="초급이상",자기평가서!$F$45&lt;3,자기평가서!$F$45&gt;=2),8,IF(AND($F$12="초급이상",자기평가서!$F$45&lt;2),7,"FALSE"))))</f>
        <v>FALSE</v>
      </c>
      <c r="N48" s="198"/>
      <c r="O48" s="979"/>
      <c r="P48" s="226" t="s">
        <v>433</v>
      </c>
      <c r="Q48" s="227" t="b">
        <f>IF(자기평가서!F51="","",IF(AND(F12="초급이상",자기평가서!F51&gt;=36),15,IF(AND(F12="초급이상",자기평가서!F51&lt;36),13.5)))</f>
        <v>0</v>
      </c>
      <c r="R48" s="198"/>
      <c r="S48" s="198"/>
      <c r="T48" s="198"/>
      <c r="U48" s="198"/>
      <c r="V48" s="198"/>
      <c r="W48" s="198"/>
      <c r="X48" s="198"/>
      <c r="Y48" s="198"/>
      <c r="Z48" s="198"/>
      <c r="AA48" s="198"/>
      <c r="AB48" s="198"/>
      <c r="AC48" s="198"/>
      <c r="AD48" s="198"/>
      <c r="AE48" s="198"/>
      <c r="AF48" s="198"/>
      <c r="AG48" s="198"/>
      <c r="AH48" s="198"/>
      <c r="AI48" s="198"/>
      <c r="AJ48" s="198"/>
      <c r="AK48" s="198"/>
      <c r="AL48" s="157"/>
    </row>
    <row r="49" spans="11:38">
      <c r="K49" s="229"/>
      <c r="L49" s="230"/>
      <c r="M49" s="231"/>
      <c r="O49" s="229"/>
      <c r="P49" s="230"/>
      <c r="Q49" s="231"/>
      <c r="R49" s="157"/>
      <c r="S49" s="157"/>
      <c r="T49" s="157"/>
      <c r="U49" s="157"/>
      <c r="V49" s="157"/>
      <c r="W49" s="157"/>
      <c r="X49" s="157"/>
      <c r="Y49" s="157"/>
      <c r="Z49" s="157"/>
      <c r="AA49" s="157"/>
      <c r="AB49" s="157"/>
      <c r="AC49" s="157"/>
      <c r="AD49" s="157"/>
      <c r="AE49" s="157"/>
      <c r="AF49" s="157"/>
      <c r="AG49" s="157"/>
      <c r="AH49" s="157"/>
      <c r="AI49" s="157"/>
      <c r="AJ49" s="157"/>
      <c r="AK49" s="157"/>
      <c r="AL49" s="157"/>
    </row>
    <row r="50" spans="11:38" ht="14.25">
      <c r="K50" s="977" t="s">
        <v>260</v>
      </c>
      <c r="L50" s="226" t="s">
        <v>256</v>
      </c>
      <c r="M50" s="227" t="str">
        <f>IF(자기평가서!$F$46="","",IF(AND($F$14="특급",자기평가서!$F$46&gt;=12),9,IF(AND($F$14="특급",자기평가서!$F$46&lt;12,자기평가서!$F$46&gt;=10),8,IF(AND($F$14="특급",자기평가서!$F$46&lt;10),7,"FALSE"))))</f>
        <v>FALSE</v>
      </c>
      <c r="N50" s="198"/>
      <c r="O50" s="977" t="s">
        <v>260</v>
      </c>
      <c r="P50" s="226" t="s">
        <v>256</v>
      </c>
      <c r="Q50" s="227" t="b">
        <f>IF(자기평가서!F52="","",IF(AND(F14="특급",자기평가서!F52&gt;=60),15,IF(AND(F14="특급",자기평가서!F52&lt;60,자기평가서!F52&gt;=48),13.5,IF(AND(F14="특급",자기평가서!F52&lt;48,자기평가서!F52&gt;=36),12,IF(AND(F14="특급",자기평가서!F52&lt;36,자기평가서!F52&gt;=24),10.5,IF(AND(F14="특급",자기평가서!F52&lt;24),9))))))</f>
        <v>0</v>
      </c>
      <c r="R50" s="157"/>
      <c r="S50" s="157"/>
      <c r="T50" s="157"/>
      <c r="U50" s="157"/>
      <c r="V50" s="157"/>
      <c r="W50" s="157"/>
      <c r="X50" s="157"/>
      <c r="Y50" s="157"/>
      <c r="Z50" s="157"/>
      <c r="AA50" s="157"/>
      <c r="AB50" s="157"/>
      <c r="AC50" s="157"/>
      <c r="AD50" s="157"/>
      <c r="AE50" s="157"/>
      <c r="AF50" s="157"/>
      <c r="AG50" s="157"/>
      <c r="AH50" s="157"/>
      <c r="AI50" s="157"/>
      <c r="AJ50" s="157"/>
      <c r="AK50" s="157"/>
      <c r="AL50" s="157"/>
    </row>
    <row r="51" spans="11:38" ht="14.25">
      <c r="K51" s="978"/>
      <c r="L51" s="226" t="s">
        <v>258</v>
      </c>
      <c r="M51" s="227">
        <f>IF(자기평가서!$F$46="","",IF(AND($F$14="고급이상",자기평가서!$F$46&gt;=8),9,IF(AND($F$14="고급이상",자기평가서!$F$46&lt;8,자기평가서!$F$46&gt;=7),8,IF(AND($F$14="고급이상",자기평가서!$F$46&lt;7),7,"FALSE"))))</f>
        <v>9</v>
      </c>
      <c r="N51" s="198"/>
      <c r="O51" s="978"/>
      <c r="P51" s="226" t="s">
        <v>258</v>
      </c>
      <c r="Q51" s="227">
        <f>IF(자기평가서!F52="","",IF(AND(F14="고급이상",자기평가서!F52&gt;=48),15,IF(AND(F14="고급이상",자기평가서!F52&lt;48,자기평가서!F52&gt;=36),13.5,IF(AND(F14="고급이상",자기평가서!F52&lt;36,자기평가서!F52&gt;=24),12,IF(AND(F14="고급이상",자기평가서!F52&lt;24),10.5)))))</f>
        <v>15</v>
      </c>
      <c r="R51" s="157"/>
      <c r="S51" s="157"/>
      <c r="T51" s="157"/>
      <c r="U51" s="157"/>
      <c r="V51" s="157"/>
      <c r="W51" s="157"/>
      <c r="X51" s="157"/>
      <c r="Y51" s="157"/>
      <c r="Z51" s="157"/>
      <c r="AA51" s="157"/>
      <c r="AB51" s="157"/>
      <c r="AC51" s="157"/>
      <c r="AD51" s="157"/>
      <c r="AE51" s="157"/>
      <c r="AF51" s="157"/>
      <c r="AG51" s="157"/>
      <c r="AH51" s="157"/>
      <c r="AI51" s="157"/>
      <c r="AJ51" s="157"/>
      <c r="AK51" s="157"/>
      <c r="AL51" s="157"/>
    </row>
    <row r="52" spans="11:38" ht="14.25">
      <c r="K52" s="978"/>
      <c r="L52" s="226" t="s">
        <v>259</v>
      </c>
      <c r="M52" s="227" t="str">
        <f>IF(자기평가서!$F$46="","",IF(AND($F$14="중급이상",자기평가서!$F$46&gt;=3),9,IF(AND($F$14="중급이상",자기평가서!$F$46&lt;3,자기평가서!$F$46&gt;=2),8,IF(AND($F$14="중급이상",자기평가서!$F$46&lt;2),7,"FALSE"))))</f>
        <v>FALSE</v>
      </c>
      <c r="N52" s="198"/>
      <c r="O52" s="978"/>
      <c r="P52" s="226" t="s">
        <v>259</v>
      </c>
      <c r="Q52" s="227" t="b">
        <f>IF(자기평가서!F52="","",IF(AND(F14="중급이상",자기평가서!F52&gt;=36),15,IF(AND(F14="중급이상",자기평가서!F52&lt;36),13.5)))</f>
        <v>0</v>
      </c>
      <c r="R52" s="157"/>
      <c r="S52" s="157"/>
      <c r="T52" s="157"/>
      <c r="U52" s="157"/>
      <c r="V52" s="157"/>
      <c r="W52" s="157"/>
      <c r="X52" s="157"/>
      <c r="Y52" s="157"/>
      <c r="Z52" s="157"/>
      <c r="AA52" s="157"/>
      <c r="AB52" s="157"/>
      <c r="AC52" s="157"/>
      <c r="AD52" s="157"/>
      <c r="AE52" s="157"/>
      <c r="AF52" s="157"/>
      <c r="AG52" s="157"/>
      <c r="AH52" s="157"/>
      <c r="AI52" s="157"/>
      <c r="AJ52" s="157"/>
      <c r="AK52" s="157"/>
      <c r="AL52" s="157"/>
    </row>
    <row r="53" spans="11:38" ht="14.25">
      <c r="K53" s="979"/>
      <c r="L53" s="226" t="s">
        <v>433</v>
      </c>
      <c r="M53" s="227" t="str">
        <f>IF(자기평가서!$F$46="","",IF(AND($F$14="초급이상",자기평가서!$F$46&gt;=3),9,IF(AND($F$14="초급이상",자기평가서!$F$46&lt;3,자기평가서!$F$46&gt;=2),8,IF(AND($F$14="초급이상",자기평가서!$F$46&lt;2),7,"FALSE"))))</f>
        <v>FALSE</v>
      </c>
      <c r="N53" s="198"/>
      <c r="O53" s="979"/>
      <c r="P53" s="226" t="s">
        <v>433</v>
      </c>
      <c r="Q53" s="227" t="b">
        <f>IF(자기평가서!F52="","",IF(AND(F14="초급이상",자기평가서!F52&gt;=36),15,IF(AND(F14="초급이상",자기평가서!F52&lt;36),13.5)))</f>
        <v>0</v>
      </c>
      <c r="R53" s="157"/>
      <c r="S53" s="157"/>
      <c r="T53" s="157"/>
      <c r="U53" s="157"/>
      <c r="V53" s="157"/>
      <c r="W53" s="157"/>
      <c r="X53" s="157"/>
      <c r="Y53" s="157"/>
      <c r="Z53" s="157"/>
      <c r="AA53" s="157"/>
      <c r="AB53" s="157"/>
      <c r="AC53" s="157"/>
      <c r="AD53" s="157"/>
      <c r="AE53" s="157"/>
      <c r="AF53" s="157"/>
      <c r="AG53" s="157"/>
      <c r="AH53" s="157"/>
      <c r="AI53" s="157"/>
      <c r="AJ53" s="157"/>
      <c r="AK53" s="157"/>
      <c r="AL53" s="157"/>
    </row>
    <row r="54" spans="11:38">
      <c r="K54" s="229"/>
      <c r="L54" s="230"/>
      <c r="M54" s="231"/>
      <c r="O54" s="229"/>
      <c r="P54" s="230"/>
      <c r="Q54" s="231"/>
      <c r="R54" s="157"/>
      <c r="S54" s="157"/>
      <c r="T54" s="157"/>
      <c r="U54" s="157"/>
      <c r="V54" s="157"/>
      <c r="W54" s="157"/>
      <c r="X54" s="157"/>
      <c r="Y54" s="157"/>
      <c r="Z54" s="157"/>
      <c r="AA54" s="157"/>
      <c r="AB54" s="157"/>
      <c r="AC54" s="157"/>
      <c r="AD54" s="157"/>
      <c r="AE54" s="157"/>
      <c r="AF54" s="157"/>
      <c r="AG54" s="157"/>
      <c r="AH54" s="157"/>
      <c r="AI54" s="157"/>
      <c r="AJ54" s="157"/>
      <c r="AK54" s="157"/>
      <c r="AL54" s="157"/>
    </row>
    <row r="55" spans="11:38" ht="14.25">
      <c r="K55" s="977" t="s">
        <v>261</v>
      </c>
      <c r="L55" s="226" t="s">
        <v>256</v>
      </c>
      <c r="M55" s="227" t="str">
        <f>IF(자기평가서!$F$47="","",IF(AND($F$15="특급",자기평가서!$F$47&gt;=12),9,IF(AND($F$15="특급",자기평가서!$F$47&lt;12,자기평가서!$F$47&gt;=10),8,IF(AND($F$15="특급",자기평가서!$F$47&lt;10),7,"FALSE"))))</f>
        <v>FALSE</v>
      </c>
      <c r="N55" s="198"/>
      <c r="O55" s="977" t="s">
        <v>261</v>
      </c>
      <c r="P55" s="226" t="s">
        <v>256</v>
      </c>
      <c r="Q55" s="227" t="b">
        <f>IF(자기평가서!F53="","",IF(AND(F15="특급",자기평가서!F53&gt;=60),15,IF(AND(F15="특급",자기평가서!F53&lt;60,자기평가서!F53&gt;=48),13.5,IF(AND(F15="특급",자기평가서!F53&lt;48,자기평가서!F53&gt;=36),12,IF(AND(F15="특급",자기평가서!F53&lt;36,자기평가서!F53&gt;=24),10.5,IF(AND(F15="특급",자기평가서!F53&lt;24),9))))))</f>
        <v>0</v>
      </c>
      <c r="R55" s="157"/>
      <c r="S55" s="157"/>
      <c r="T55" s="157"/>
      <c r="U55" s="157"/>
      <c r="V55" s="157"/>
      <c r="W55" s="157"/>
      <c r="X55" s="157"/>
      <c r="Y55" s="157"/>
      <c r="Z55" s="157"/>
      <c r="AA55" s="157"/>
      <c r="AB55" s="157"/>
      <c r="AC55" s="157"/>
      <c r="AD55" s="157"/>
      <c r="AE55" s="157"/>
      <c r="AF55" s="157"/>
      <c r="AG55" s="157"/>
      <c r="AH55" s="157"/>
      <c r="AI55" s="157"/>
      <c r="AJ55" s="157"/>
      <c r="AK55" s="157"/>
      <c r="AL55" s="157"/>
    </row>
    <row r="56" spans="11:38" ht="14.25">
      <c r="K56" s="978"/>
      <c r="L56" s="226" t="s">
        <v>258</v>
      </c>
      <c r="M56" s="227">
        <f>IF(자기평가서!$F$47="","",IF(AND($F$15="고급이상",자기평가서!$F$47&gt;=8),9,IF(AND($F$15="고급이상",자기평가서!$F$47&lt;8,자기평가서!$F$47&gt;=7),8,IF(AND($F$15="고급이상",자기평가서!$F$47&lt;7),7,"FALSE"))))</f>
        <v>9</v>
      </c>
      <c r="N56" s="198"/>
      <c r="O56" s="978"/>
      <c r="P56" s="226" t="s">
        <v>258</v>
      </c>
      <c r="Q56" s="227">
        <f>IF(자기평가서!F53="","",IF(AND(F15="고급이상",자기평가서!F53&gt;=48),15,IF(AND(F15="고급이상",자기평가서!F53&lt;48,자기평가서!F53&gt;=36),13.5,IF(AND(F15="고급이상",자기평가서!F53&lt;36,자기평가서!F53&gt;=24),12,IF(AND(F15="고급이상",자기평가서!F53&lt;24),10.5)))))</f>
        <v>15</v>
      </c>
      <c r="R56" s="157"/>
      <c r="S56" s="157"/>
      <c r="T56" s="157"/>
      <c r="U56" s="157"/>
      <c r="V56" s="157"/>
      <c r="W56" s="157"/>
      <c r="X56" s="157"/>
      <c r="Y56" s="157"/>
      <c r="Z56" s="157"/>
      <c r="AA56" s="157"/>
      <c r="AB56" s="157"/>
      <c r="AC56" s="157"/>
      <c r="AD56" s="157"/>
      <c r="AE56" s="157"/>
      <c r="AF56" s="157"/>
      <c r="AG56" s="157"/>
      <c r="AH56" s="157"/>
      <c r="AI56" s="157"/>
      <c r="AJ56" s="157"/>
      <c r="AK56" s="157"/>
      <c r="AL56" s="157"/>
    </row>
    <row r="57" spans="11:38" ht="14.25">
      <c r="K57" s="978"/>
      <c r="L57" s="226" t="s">
        <v>259</v>
      </c>
      <c r="M57" s="227" t="str">
        <f>IF(자기평가서!$F$47="","",IF(AND($F$15="중급이상",자기평가서!$F$47&gt;=3),9,IF(AND($F$15="중급이상",자기평가서!$F$47&lt;3,자기평가서!$F$47&gt;=2),8,IF(AND($F$15="중급이상",자기평가서!$F$47&lt;2),7,"FALSE"))))</f>
        <v>FALSE</v>
      </c>
      <c r="N57" s="198"/>
      <c r="O57" s="978"/>
      <c r="P57" s="226" t="s">
        <v>259</v>
      </c>
      <c r="Q57" s="227" t="b">
        <f>IF(자기평가서!F53="","",IF(AND(F15="중급이상",자기평가서!F53&gt;=36),15,IF(AND(F15="중급이상",자기평가서!F53&lt;36),13.5)))</f>
        <v>0</v>
      </c>
      <c r="R57" s="157"/>
      <c r="S57" s="157"/>
      <c r="T57" s="157"/>
      <c r="U57" s="157"/>
      <c r="V57" s="157"/>
      <c r="W57" s="157"/>
      <c r="X57" s="157"/>
      <c r="Y57" s="157"/>
      <c r="Z57" s="157"/>
      <c r="AA57" s="157"/>
      <c r="AB57" s="157"/>
      <c r="AC57" s="157"/>
      <c r="AD57" s="157"/>
      <c r="AE57" s="157"/>
      <c r="AF57" s="157"/>
      <c r="AG57" s="157"/>
      <c r="AH57" s="157"/>
      <c r="AI57" s="157"/>
      <c r="AJ57" s="157"/>
      <c r="AK57" s="157"/>
      <c r="AL57" s="157"/>
    </row>
    <row r="58" spans="11:38" ht="14.25">
      <c r="K58" s="979"/>
      <c r="L58" s="226" t="s">
        <v>433</v>
      </c>
      <c r="M58" s="227" t="str">
        <f>IF(자기평가서!$F$47="","",IF(AND($F$15="초급이상",자기평가서!$F$47&gt;=3),9,IF(AND($F$15="초급이상",자기평가서!$F$47&lt;3,자기평가서!$F$47&gt;=2),8,IF(AND($F$15="초급이상",자기평가서!$F$47&lt;2),7,"FALSE"))))</f>
        <v>FALSE</v>
      </c>
      <c r="N58" s="198"/>
      <c r="O58" s="979"/>
      <c r="P58" s="226" t="s">
        <v>433</v>
      </c>
      <c r="Q58" s="227" t="b">
        <f>IF(자기평가서!F53="","",IF(AND(F15="초급이상",자기평가서!F53&gt;=36),15,IF(AND(F15="초급이상",자기평가서!F53&lt;36),13.5)))</f>
        <v>0</v>
      </c>
      <c r="R58" s="157"/>
      <c r="S58" s="157"/>
      <c r="T58" s="157"/>
      <c r="U58" s="157"/>
      <c r="V58" s="157"/>
      <c r="W58" s="157"/>
      <c r="X58" s="157"/>
      <c r="Y58" s="157"/>
      <c r="Z58" s="157"/>
      <c r="AA58" s="157"/>
      <c r="AB58" s="157"/>
      <c r="AC58" s="157"/>
      <c r="AD58" s="157"/>
      <c r="AE58" s="157"/>
      <c r="AF58" s="157"/>
      <c r="AG58" s="157"/>
      <c r="AH58" s="157"/>
      <c r="AI58" s="157"/>
      <c r="AJ58" s="157"/>
      <c r="AK58" s="157"/>
      <c r="AL58" s="157"/>
    </row>
    <row r="59" spans="11:38">
      <c r="K59" s="229"/>
      <c r="L59" s="230"/>
      <c r="M59" s="231"/>
      <c r="O59" s="229"/>
      <c r="P59" s="230"/>
      <c r="Q59" s="231"/>
      <c r="R59" s="157"/>
      <c r="S59" s="157"/>
      <c r="T59" s="157"/>
      <c r="U59" s="157"/>
      <c r="V59" s="157"/>
      <c r="W59" s="157"/>
      <c r="X59" s="157"/>
      <c r="Y59" s="157"/>
      <c r="Z59" s="157"/>
      <c r="AA59" s="157"/>
      <c r="AB59" s="157"/>
      <c r="AC59" s="157"/>
      <c r="AD59" s="157"/>
      <c r="AE59" s="157"/>
      <c r="AF59" s="157"/>
      <c r="AG59" s="157"/>
      <c r="AH59" s="157"/>
      <c r="AI59" s="157"/>
      <c r="AJ59" s="157"/>
      <c r="AK59" s="157"/>
      <c r="AL59" s="157"/>
    </row>
    <row r="60" spans="11:38" ht="14.25">
      <c r="K60" s="977" t="s">
        <v>262</v>
      </c>
      <c r="L60" s="226" t="s">
        <v>256</v>
      </c>
      <c r="M60" s="227" t="str">
        <f>IF(자기평가서!$F$48="","",IF(AND($F$16="특급",자기평가서!$F$48&gt;=12),9,IF(AND($F$16="특급",자기평가서!$F$48&lt;12,자기평가서!$F$48&gt;=10),8,IF(AND($F$16="특급",자기평가서!$F$48&lt;10),7,"FALSE"))))</f>
        <v>FALSE</v>
      </c>
      <c r="N60" s="198"/>
      <c r="O60" s="977" t="s">
        <v>262</v>
      </c>
      <c r="P60" s="226" t="s">
        <v>256</v>
      </c>
      <c r="Q60" s="227" t="b">
        <f>IF(자기평가서!F54="","",IF(AND(F16="특급",자기평가서!F54&gt;=60),15,IF(AND(F16="특급",자기평가서!F54&lt;60,자기평가서!F54&gt;=48),13.5,IF(AND(F16="특급",자기평가서!F54&lt;48,자기평가서!F54&gt;=36),12,IF(AND(F16="특급",자기평가서!F54&lt;36,자기평가서!F54&gt;=24),10.5,IF(AND(F16="특급",자기평가서!F54&lt;24),9))))))</f>
        <v>0</v>
      </c>
      <c r="R60" s="157"/>
      <c r="S60" s="157"/>
      <c r="T60" s="157"/>
      <c r="U60" s="157"/>
      <c r="V60" s="157"/>
      <c r="W60" s="157"/>
      <c r="X60" s="157"/>
      <c r="Y60" s="157"/>
      <c r="Z60" s="157"/>
      <c r="AA60" s="157"/>
      <c r="AB60" s="157"/>
      <c r="AC60" s="157"/>
      <c r="AD60" s="157"/>
      <c r="AE60" s="157"/>
      <c r="AF60" s="157"/>
      <c r="AG60" s="157"/>
      <c r="AH60" s="157"/>
      <c r="AI60" s="157"/>
      <c r="AJ60" s="157"/>
      <c r="AK60" s="157"/>
      <c r="AL60" s="157"/>
    </row>
    <row r="61" spans="11:38" ht="14.25">
      <c r="K61" s="978"/>
      <c r="L61" s="226" t="s">
        <v>258</v>
      </c>
      <c r="M61" s="227">
        <f>IF(자기평가서!$F$48="","",IF(AND($F$16="고급이상",자기평가서!$F$48&gt;=8),9,IF(AND($F$16="고급이상",자기평가서!$F$48&lt;8,자기평가서!$F$48&gt;=7),8,IF(AND($F$16="고급이상",자기평가서!$F$48&lt;7),7,"FALSE"))))</f>
        <v>9</v>
      </c>
      <c r="N61" s="198"/>
      <c r="O61" s="978"/>
      <c r="P61" s="226" t="s">
        <v>258</v>
      </c>
      <c r="Q61" s="227">
        <f>IF(자기평가서!F54="","",IF(AND(F16="고급이상",자기평가서!F54&gt;=48),15,IF(AND(F16="고급이상",자기평가서!F54&lt;48,자기평가서!F54&gt;=36),13.5,IF(AND(F16="고급이상",자기평가서!F54&lt;36,자기평가서!F54&gt;=24),12,IF(AND(F16="고급이상",자기평가서!F54&lt;24),10.5)))))</f>
        <v>12</v>
      </c>
      <c r="R61" s="157"/>
      <c r="S61" s="157"/>
      <c r="T61" s="157"/>
      <c r="U61" s="157"/>
      <c r="V61" s="157"/>
      <c r="W61" s="157"/>
      <c r="X61" s="157"/>
      <c r="Y61" s="157"/>
      <c r="Z61" s="157"/>
      <c r="AA61" s="157"/>
      <c r="AB61" s="157"/>
      <c r="AC61" s="157"/>
      <c r="AD61" s="157"/>
      <c r="AE61" s="157"/>
      <c r="AF61" s="157"/>
      <c r="AG61" s="157"/>
      <c r="AH61" s="157"/>
      <c r="AI61" s="157"/>
      <c r="AJ61" s="157"/>
      <c r="AK61" s="157"/>
      <c r="AL61" s="157"/>
    </row>
    <row r="62" spans="11:38" ht="14.25">
      <c r="K62" s="978"/>
      <c r="L62" s="226" t="s">
        <v>259</v>
      </c>
      <c r="M62" s="227" t="str">
        <f>IF(자기평가서!$F$48="","",IF(AND($F$16="중급이상",자기평가서!$F$48&gt;=3),9,IF(AND($F$16="중급이상",자기평가서!$F$48&lt;3,자기평가서!$F$48&gt;=2),8,IF(AND($F$16="중급이상",자기평가서!$F$48&lt;2),7,"FALSE"))))</f>
        <v>FALSE</v>
      </c>
      <c r="N62" s="198"/>
      <c r="O62" s="978"/>
      <c r="P62" s="226" t="s">
        <v>259</v>
      </c>
      <c r="Q62" s="227" t="b">
        <f>IF(자기평가서!F54="","",IF(AND(F16="중급이상",자기평가서!F54&gt;=36),15,IF(AND(F16="중급이상",자기평가서!F54&lt;36),13.5)))</f>
        <v>0</v>
      </c>
      <c r="R62" s="157"/>
      <c r="S62" s="157"/>
      <c r="T62" s="157"/>
      <c r="U62" s="157"/>
      <c r="V62" s="157"/>
      <c r="W62" s="157"/>
      <c r="X62" s="157"/>
      <c r="Y62" s="157"/>
      <c r="Z62" s="157"/>
      <c r="AA62" s="157"/>
      <c r="AB62" s="157"/>
      <c r="AC62" s="157"/>
      <c r="AD62" s="157"/>
      <c r="AE62" s="157"/>
      <c r="AF62" s="157"/>
      <c r="AG62" s="157"/>
      <c r="AH62" s="157"/>
      <c r="AI62" s="157"/>
      <c r="AJ62" s="157"/>
      <c r="AK62" s="157"/>
      <c r="AL62" s="157"/>
    </row>
    <row r="63" spans="11:38" ht="14.25">
      <c r="K63" s="979"/>
      <c r="L63" s="226" t="s">
        <v>433</v>
      </c>
      <c r="M63" s="227" t="str">
        <f>IF(자기평가서!$F$48="","",IF(AND($F$16="초급이상",자기평가서!$F$48&gt;=3),9,IF(AND($F$16="초급이상",자기평가서!$F$48&lt;3,자기평가서!$F$48&gt;=2),8,IF(AND($F$16="초급이상",자기평가서!$F$48&lt;2),7,"FALSE"))))</f>
        <v>FALSE</v>
      </c>
      <c r="N63" s="198"/>
      <c r="O63" s="979"/>
      <c r="P63" s="226" t="s">
        <v>433</v>
      </c>
      <c r="Q63" s="227" t="b">
        <f>IF(자기평가서!F54="","",IF(AND(F16="초급이상",자기평가서!F54&gt;=36),15,IF(AND(F16="초급이상",자기평가서!F54&lt;36),13.5)))</f>
        <v>0</v>
      </c>
      <c r="R63" s="157"/>
      <c r="S63" s="157"/>
      <c r="T63" s="157"/>
      <c r="U63" s="157"/>
      <c r="V63" s="157"/>
      <c r="W63" s="157"/>
      <c r="X63" s="157"/>
      <c r="Y63" s="157"/>
      <c r="Z63" s="157"/>
      <c r="AA63" s="157"/>
      <c r="AB63" s="157"/>
      <c r="AC63" s="157"/>
      <c r="AD63" s="157"/>
      <c r="AE63" s="157"/>
      <c r="AF63" s="157"/>
      <c r="AG63" s="157"/>
      <c r="AH63" s="157"/>
      <c r="AI63" s="157"/>
      <c r="AJ63" s="157"/>
      <c r="AK63" s="157"/>
      <c r="AL63" s="157"/>
    </row>
    <row r="64" spans="11:38">
      <c r="K64" s="229"/>
      <c r="L64" s="230"/>
      <c r="M64" s="231"/>
      <c r="O64" s="229"/>
      <c r="P64" s="230"/>
      <c r="Q64" s="232"/>
      <c r="R64" s="157"/>
      <c r="S64" s="157"/>
      <c r="T64" s="157"/>
      <c r="U64" s="157"/>
      <c r="V64" s="157"/>
      <c r="W64" s="157"/>
      <c r="X64" s="157"/>
      <c r="Y64" s="157"/>
      <c r="Z64" s="157"/>
      <c r="AA64" s="157"/>
      <c r="AB64" s="157"/>
      <c r="AC64" s="157"/>
      <c r="AD64" s="157"/>
      <c r="AE64" s="157"/>
      <c r="AF64" s="157"/>
      <c r="AG64" s="157"/>
      <c r="AH64" s="157"/>
      <c r="AI64" s="157"/>
      <c r="AJ64" s="157"/>
      <c r="AK64" s="157"/>
      <c r="AL64" s="157"/>
    </row>
    <row r="65" spans="11:38" ht="14.25">
      <c r="K65" s="977" t="s">
        <v>72</v>
      </c>
      <c r="L65" s="226" t="s">
        <v>238</v>
      </c>
      <c r="M65" s="227" t="str">
        <f>IF(자기평가서!$F$49="","",IF(AND($F$34="특급",자기평가서!$F$49&gt;=12),9,IF(AND($F$34="특급",자기평가서!$F$49&lt;12,자기평가서!$F$49&gt;=10),8,IF(AND($F$34="특급",자기평가서!$F$49&lt;10),7,"FALSE"))))</f>
        <v>FALSE</v>
      </c>
      <c r="O65" s="977" t="s">
        <v>72</v>
      </c>
      <c r="P65" s="226" t="s">
        <v>238</v>
      </c>
      <c r="Q65" s="227" t="b">
        <f>IF(자기평가서!F55="","",IF(AND(F34="특급",자기평가서!F55&gt;=60),15,IF(AND(F34="특급",자기평가서!F55&lt;60,자기평가서!F55&gt;=48),13.5,IF(AND(F34="특급",자기평가서!F55&lt;48,자기평가서!F55&gt;=36),12,IF(AND(F34="특급",자기평가서!F55&lt;36,자기평가서!F55&gt;=24),10.5,IF(AND(F34="특급",자기평가서!F55&lt;24),9))))))</f>
        <v>0</v>
      </c>
      <c r="R65" s="157"/>
      <c r="S65" s="157"/>
      <c r="T65" s="157"/>
      <c r="U65" s="157"/>
      <c r="V65" s="157"/>
      <c r="W65" s="157"/>
      <c r="X65" s="157"/>
      <c r="Y65" s="157"/>
      <c r="Z65" s="157"/>
      <c r="AA65" s="157"/>
      <c r="AB65" s="157"/>
      <c r="AC65" s="157"/>
      <c r="AD65" s="157"/>
      <c r="AE65" s="157"/>
      <c r="AF65" s="157"/>
      <c r="AG65" s="157"/>
      <c r="AH65" s="157"/>
      <c r="AI65" s="157"/>
      <c r="AJ65" s="157"/>
      <c r="AK65" s="157"/>
      <c r="AL65" s="157"/>
    </row>
    <row r="66" spans="11:38" ht="14.25">
      <c r="K66" s="978"/>
      <c r="L66" s="226" t="s">
        <v>258</v>
      </c>
      <c r="M66" s="227" t="str">
        <f>IF(자기평가서!$F$49="","",IF(AND($F$34="고급이상",자기평가서!$F$49&gt;=8),9,IF(AND($F$34="고급이상",자기평가서!$F$49&lt;8,자기평가서!$F$49&gt;=7),8,IF(AND($F$34="고급이상",자기평가서!$F$49&lt;7),7,"FALSE"))))</f>
        <v>FALSE</v>
      </c>
      <c r="O66" s="978"/>
      <c r="P66" s="226" t="s">
        <v>258</v>
      </c>
      <c r="Q66" s="227" t="b">
        <f>IF(자기평가서!F55="","",IF(AND(F34="고급이상",자기평가서!F55&gt;=48),15,IF(AND(F34="고급이상",자기평가서!F55&lt;48,자기평가서!F55&gt;=36),13.5,IF(AND(F34="고급이상",자기평가서!F55&lt;36,자기평가서!F55&gt;=24),12,IF(AND(F34="고급이상",자기평가서!F55&lt;24),10.5)))))</f>
        <v>0</v>
      </c>
      <c r="R66" s="157"/>
      <c r="S66" s="157"/>
      <c r="T66" s="157"/>
      <c r="U66" s="157"/>
      <c r="V66" s="157"/>
      <c r="W66" s="157"/>
      <c r="X66" s="157"/>
      <c r="Y66" s="157"/>
      <c r="Z66" s="157"/>
      <c r="AA66" s="157"/>
      <c r="AB66" s="157"/>
      <c r="AC66" s="157"/>
      <c r="AD66" s="157"/>
      <c r="AE66" s="157"/>
      <c r="AF66" s="157"/>
      <c r="AG66" s="157"/>
      <c r="AH66" s="157"/>
      <c r="AI66" s="157"/>
      <c r="AJ66" s="157"/>
      <c r="AK66" s="157"/>
      <c r="AL66" s="157"/>
    </row>
    <row r="67" spans="11:38" ht="14.25">
      <c r="K67" s="978"/>
      <c r="L67" s="226" t="s">
        <v>259</v>
      </c>
      <c r="M67" s="227" t="str">
        <f>IF(자기평가서!$F$49="","",IF(AND($F$34="중급이상",자기평가서!$F$49&gt;=3),9,IF(AND($F$34="중급이상",자기평가서!$F$49&lt;3,자기평가서!$F$49&gt;=2),8,IF(AND($F$34="중급이상",자기평가서!$F$49&lt;2),7,"FALSE"))))</f>
        <v>FALSE</v>
      </c>
      <c r="O67" s="978"/>
      <c r="P67" s="226" t="s">
        <v>259</v>
      </c>
      <c r="Q67" s="227" t="b">
        <f>IF(자기평가서!F55="","",IF(AND(F34="중급이상",자기평가서!F55&gt;=36),15,IF(AND(F34="중급이상",자기평가서!F55&lt;36),13.5)))</f>
        <v>0</v>
      </c>
      <c r="R67" s="157"/>
      <c r="S67" s="157"/>
      <c r="T67" s="157"/>
      <c r="U67" s="157"/>
      <c r="V67" s="157"/>
      <c r="W67" s="157"/>
      <c r="X67" s="157"/>
      <c r="Y67" s="157"/>
      <c r="Z67" s="157"/>
      <c r="AA67" s="157"/>
      <c r="AB67" s="157"/>
      <c r="AC67" s="157"/>
      <c r="AD67" s="157"/>
      <c r="AE67" s="157"/>
      <c r="AF67" s="157"/>
      <c r="AG67" s="157"/>
      <c r="AH67" s="157"/>
      <c r="AI67" s="157"/>
      <c r="AJ67" s="157"/>
      <c r="AK67" s="157"/>
      <c r="AL67" s="157"/>
    </row>
    <row r="68" spans="11:38" ht="14.25">
      <c r="K68" s="979"/>
      <c r="L68" s="226" t="s">
        <v>433</v>
      </c>
      <c r="M68" s="227">
        <f>IF(자기평가서!$F$49="","",IF(AND($F$34="초급이상",자기평가서!$F$49&gt;=3),9,IF(AND($F$34="초급이상",자기평가서!$F$49&lt;3,자기평가서!$F$49&gt;=2),8,IF(AND($F$34="초급이상",자기평가서!$F$49&lt;2),7,"FALSE"))))</f>
        <v>9</v>
      </c>
      <c r="O68" s="979"/>
      <c r="P68" s="226" t="s">
        <v>433</v>
      </c>
      <c r="Q68" s="227">
        <f>IF(자기평가서!F55="","",IF(AND(F34="초급이상",자기평가서!F55&gt;=36),15,IF(AND(F34="초급이상",자기평가서!F55&lt;36),13.5)))</f>
        <v>15</v>
      </c>
      <c r="R68" s="157"/>
      <c r="S68" s="157"/>
      <c r="T68" s="157"/>
      <c r="U68" s="157"/>
      <c r="V68" s="157"/>
      <c r="W68" s="157"/>
      <c r="X68" s="157"/>
      <c r="Y68" s="157"/>
      <c r="Z68" s="157"/>
      <c r="AA68" s="157"/>
      <c r="AB68" s="157"/>
      <c r="AC68" s="157"/>
      <c r="AD68" s="157"/>
      <c r="AE68" s="157"/>
      <c r="AF68" s="157"/>
      <c r="AG68" s="157"/>
      <c r="AH68" s="157"/>
      <c r="AI68" s="157"/>
      <c r="AJ68" s="157"/>
      <c r="AK68" s="157"/>
      <c r="AL68" s="157"/>
    </row>
    <row r="69" spans="11:38">
      <c r="K69" s="229"/>
      <c r="L69" s="230"/>
      <c r="M69" s="231"/>
      <c r="O69" s="229"/>
      <c r="P69" s="230"/>
      <c r="Q69" s="232"/>
      <c r="R69" s="157"/>
      <c r="S69" s="157"/>
      <c r="T69" s="157"/>
      <c r="U69" s="157"/>
      <c r="V69" s="157"/>
      <c r="W69" s="157"/>
      <c r="X69" s="157"/>
      <c r="Y69" s="157"/>
      <c r="Z69" s="157"/>
      <c r="AA69" s="157"/>
      <c r="AB69" s="157"/>
      <c r="AC69" s="157"/>
      <c r="AD69" s="157"/>
      <c r="AE69" s="157"/>
      <c r="AF69" s="157"/>
      <c r="AG69" s="157"/>
      <c r="AH69" s="157"/>
      <c r="AI69" s="157"/>
      <c r="AJ69" s="157"/>
      <c r="AK69" s="157"/>
      <c r="AL69" s="157"/>
    </row>
    <row r="70" spans="11:38">
      <c r="R70" s="157"/>
      <c r="S70" s="157"/>
      <c r="T70" s="157"/>
      <c r="U70" s="157"/>
      <c r="V70" s="157"/>
      <c r="W70" s="157"/>
      <c r="X70" s="157"/>
      <c r="Y70" s="157"/>
      <c r="Z70" s="157"/>
      <c r="AA70" s="157"/>
      <c r="AB70" s="157"/>
      <c r="AC70" s="157"/>
      <c r="AD70" s="157"/>
      <c r="AE70" s="157"/>
      <c r="AF70" s="157"/>
      <c r="AG70" s="157"/>
      <c r="AH70" s="157"/>
      <c r="AI70" s="157"/>
      <c r="AJ70" s="157"/>
      <c r="AK70" s="157"/>
      <c r="AL70" s="157"/>
    </row>
    <row r="71" spans="11:38">
      <c r="R71" s="157"/>
      <c r="S71" s="157"/>
      <c r="T71" s="157"/>
      <c r="U71" s="157"/>
      <c r="V71" s="157"/>
      <c r="W71" s="157"/>
      <c r="X71" s="157"/>
      <c r="Y71" s="157"/>
      <c r="Z71" s="157"/>
      <c r="AA71" s="157"/>
      <c r="AB71" s="157"/>
      <c r="AC71" s="157"/>
      <c r="AD71" s="157"/>
      <c r="AE71" s="157"/>
      <c r="AF71" s="157"/>
      <c r="AG71" s="157"/>
      <c r="AH71" s="157"/>
      <c r="AI71" s="157"/>
      <c r="AJ71" s="157"/>
      <c r="AK71" s="157"/>
      <c r="AL71" s="157"/>
    </row>
    <row r="72" spans="11:38">
      <c r="R72" s="157"/>
      <c r="S72" s="157"/>
      <c r="T72" s="157"/>
      <c r="U72" s="157"/>
      <c r="V72" s="157"/>
      <c r="W72" s="157"/>
      <c r="X72" s="157"/>
      <c r="Y72" s="157"/>
      <c r="Z72" s="157"/>
      <c r="AA72" s="157"/>
      <c r="AB72" s="157"/>
      <c r="AC72" s="157"/>
      <c r="AD72" s="157"/>
      <c r="AE72" s="157"/>
      <c r="AF72" s="157"/>
      <c r="AG72" s="157"/>
      <c r="AH72" s="157"/>
      <c r="AI72" s="157"/>
      <c r="AJ72" s="157"/>
      <c r="AK72" s="157"/>
      <c r="AL72" s="157"/>
    </row>
    <row r="73" spans="11:38">
      <c r="R73" s="157"/>
      <c r="S73" s="157"/>
      <c r="T73" s="157"/>
      <c r="U73" s="157"/>
      <c r="V73" s="157"/>
      <c r="W73" s="157"/>
      <c r="X73" s="157"/>
      <c r="Y73" s="157"/>
      <c r="Z73" s="157"/>
      <c r="AA73" s="157"/>
      <c r="AB73" s="157"/>
      <c r="AC73" s="157"/>
      <c r="AD73" s="157"/>
      <c r="AE73" s="157"/>
      <c r="AF73" s="157"/>
      <c r="AG73" s="157"/>
      <c r="AH73" s="157"/>
      <c r="AI73" s="157"/>
      <c r="AJ73" s="157"/>
      <c r="AK73" s="157"/>
      <c r="AL73" s="157"/>
    </row>
    <row r="74" spans="11:38">
      <c r="R74" s="157"/>
      <c r="S74" s="157"/>
      <c r="T74" s="157"/>
      <c r="U74" s="157"/>
      <c r="V74" s="157"/>
      <c r="W74" s="157"/>
      <c r="X74" s="157"/>
      <c r="Y74" s="157"/>
      <c r="Z74" s="157"/>
      <c r="AA74" s="157"/>
      <c r="AB74" s="157"/>
      <c r="AC74" s="157"/>
      <c r="AD74" s="157"/>
      <c r="AE74" s="157"/>
      <c r="AF74" s="157"/>
      <c r="AG74" s="157"/>
      <c r="AH74" s="157"/>
      <c r="AI74" s="157"/>
      <c r="AJ74" s="157"/>
      <c r="AK74" s="157"/>
      <c r="AL74" s="157"/>
    </row>
    <row r="75" spans="11:38">
      <c r="R75" s="157"/>
      <c r="S75" s="157"/>
      <c r="T75" s="157"/>
      <c r="U75" s="157"/>
      <c r="V75" s="157"/>
      <c r="W75" s="157"/>
      <c r="X75" s="157"/>
      <c r="Y75" s="157"/>
      <c r="Z75" s="157"/>
      <c r="AA75" s="157"/>
      <c r="AB75" s="157"/>
      <c r="AC75" s="157"/>
      <c r="AD75" s="157"/>
      <c r="AE75" s="157"/>
      <c r="AF75" s="157"/>
      <c r="AG75" s="157"/>
      <c r="AH75" s="157"/>
      <c r="AI75" s="157"/>
      <c r="AJ75" s="157"/>
      <c r="AK75" s="157"/>
      <c r="AL75" s="157"/>
    </row>
    <row r="76" spans="11:38">
      <c r="K76" s="223" t="s">
        <v>254</v>
      </c>
      <c r="R76" s="157"/>
      <c r="S76" s="157"/>
      <c r="T76" s="157"/>
      <c r="U76" s="157"/>
      <c r="V76" s="157"/>
      <c r="W76" s="157"/>
      <c r="X76" s="157"/>
      <c r="Y76" s="157"/>
      <c r="Z76" s="157"/>
      <c r="AA76" s="157"/>
      <c r="AB76" s="157"/>
      <c r="AC76" s="157"/>
      <c r="AD76" s="157"/>
      <c r="AE76" s="157"/>
      <c r="AF76" s="157"/>
      <c r="AG76" s="157"/>
      <c r="AH76" s="157"/>
      <c r="AI76" s="157"/>
      <c r="AJ76" s="157"/>
      <c r="AK76" s="157"/>
      <c r="AL76" s="157"/>
    </row>
    <row r="77" spans="11:38">
      <c r="K77" s="226" t="s">
        <v>238</v>
      </c>
      <c r="R77" s="157"/>
      <c r="S77" s="157"/>
      <c r="T77" s="157"/>
      <c r="U77" s="157"/>
      <c r="V77" s="157"/>
      <c r="W77" s="157"/>
      <c r="X77" s="157"/>
      <c r="Y77" s="157"/>
      <c r="Z77" s="157"/>
      <c r="AA77" s="157"/>
      <c r="AB77" s="157"/>
      <c r="AC77" s="157"/>
      <c r="AD77" s="157"/>
      <c r="AE77" s="157"/>
      <c r="AF77" s="157"/>
      <c r="AG77" s="157"/>
      <c r="AH77" s="157"/>
      <c r="AI77" s="157"/>
      <c r="AJ77" s="157"/>
      <c r="AK77" s="157"/>
      <c r="AL77" s="157"/>
    </row>
    <row r="78" spans="11:38">
      <c r="K78" s="226" t="s">
        <v>258</v>
      </c>
      <c r="R78" s="157"/>
      <c r="S78" s="157"/>
      <c r="T78" s="157"/>
      <c r="U78" s="157"/>
      <c r="V78" s="157"/>
      <c r="W78" s="157"/>
      <c r="X78" s="157"/>
      <c r="Y78" s="157"/>
      <c r="Z78" s="157"/>
      <c r="AA78" s="157"/>
      <c r="AB78" s="157"/>
      <c r="AC78" s="157"/>
      <c r="AD78" s="157"/>
      <c r="AE78" s="157"/>
      <c r="AF78" s="157"/>
      <c r="AG78" s="157"/>
      <c r="AH78" s="157"/>
      <c r="AI78" s="157"/>
      <c r="AJ78" s="157"/>
      <c r="AK78" s="157"/>
      <c r="AL78" s="157"/>
    </row>
    <row r="79" spans="11:38">
      <c r="K79" s="226" t="s">
        <v>416</v>
      </c>
      <c r="R79" s="157"/>
      <c r="S79" s="157"/>
      <c r="T79" s="157"/>
      <c r="U79" s="157"/>
      <c r="V79" s="157"/>
      <c r="W79" s="157"/>
      <c r="X79" s="157"/>
      <c r="Y79" s="157"/>
      <c r="Z79" s="157"/>
      <c r="AA79" s="157"/>
      <c r="AB79" s="157"/>
      <c r="AC79" s="157"/>
      <c r="AD79" s="157"/>
      <c r="AE79" s="157"/>
      <c r="AF79" s="157"/>
      <c r="AG79" s="157"/>
      <c r="AH79" s="157"/>
      <c r="AI79" s="157"/>
      <c r="AJ79" s="157"/>
      <c r="AK79" s="157"/>
      <c r="AL79" s="157"/>
    </row>
    <row r="80" spans="11:38">
      <c r="K80" s="226" t="s">
        <v>417</v>
      </c>
      <c r="R80" s="157"/>
      <c r="S80" s="157"/>
      <c r="T80" s="157"/>
      <c r="U80" s="157"/>
      <c r="V80" s="157"/>
      <c r="W80" s="157"/>
      <c r="X80" s="157"/>
      <c r="Y80" s="157"/>
      <c r="Z80" s="157"/>
      <c r="AA80" s="157"/>
      <c r="AB80" s="157"/>
      <c r="AC80" s="157"/>
      <c r="AD80" s="157"/>
      <c r="AE80" s="157"/>
      <c r="AF80" s="157"/>
      <c r="AG80" s="157"/>
      <c r="AH80" s="157"/>
      <c r="AI80" s="157"/>
      <c r="AJ80" s="157"/>
      <c r="AK80" s="157"/>
      <c r="AL80" s="157"/>
    </row>
    <row r="81" spans="11:38">
      <c r="K81" s="226" t="s">
        <v>418</v>
      </c>
      <c r="R81" s="157"/>
      <c r="S81" s="157"/>
      <c r="T81" s="157"/>
      <c r="U81" s="157"/>
      <c r="V81" s="157"/>
      <c r="W81" s="157"/>
      <c r="X81" s="157"/>
      <c r="Y81" s="157"/>
      <c r="Z81" s="157"/>
      <c r="AA81" s="157"/>
      <c r="AB81" s="157"/>
      <c r="AC81" s="157"/>
      <c r="AD81" s="157"/>
      <c r="AE81" s="157"/>
      <c r="AF81" s="157"/>
      <c r="AG81" s="157"/>
      <c r="AH81" s="157"/>
      <c r="AI81" s="157"/>
      <c r="AJ81" s="157"/>
      <c r="AK81" s="157"/>
      <c r="AL81" s="157"/>
    </row>
    <row r="82" spans="11:38">
      <c r="K82" s="223"/>
      <c r="R82" s="157"/>
      <c r="S82" s="157"/>
      <c r="T82" s="157"/>
      <c r="U82" s="157"/>
      <c r="V82" s="157"/>
      <c r="W82" s="157"/>
      <c r="X82" s="157"/>
      <c r="Y82" s="157"/>
      <c r="Z82" s="157"/>
      <c r="AA82" s="157"/>
      <c r="AB82" s="157"/>
      <c r="AC82" s="157"/>
      <c r="AD82" s="157"/>
      <c r="AE82" s="157"/>
      <c r="AF82" s="157"/>
      <c r="AG82" s="157"/>
      <c r="AH82" s="157"/>
      <c r="AI82" s="157"/>
      <c r="AJ82" s="157"/>
      <c r="AK82" s="157"/>
      <c r="AL82" s="157"/>
    </row>
    <row r="83" spans="11:38">
      <c r="K83" s="226"/>
      <c r="R83" s="157"/>
      <c r="S83" s="157"/>
      <c r="T83" s="157"/>
      <c r="U83" s="157"/>
      <c r="V83" s="157"/>
      <c r="W83" s="157"/>
      <c r="X83" s="157"/>
      <c r="Y83" s="157"/>
      <c r="Z83" s="157"/>
      <c r="AA83" s="157"/>
      <c r="AB83" s="157"/>
      <c r="AC83" s="157"/>
      <c r="AD83" s="157"/>
      <c r="AE83" s="157"/>
      <c r="AF83" s="157"/>
      <c r="AG83" s="157"/>
      <c r="AH83" s="157"/>
      <c r="AI83" s="157"/>
      <c r="AJ83" s="157"/>
      <c r="AK83" s="157"/>
      <c r="AL83" s="157"/>
    </row>
    <row r="84" spans="11:38">
      <c r="K84" s="226"/>
      <c r="R84" s="157"/>
      <c r="S84" s="157"/>
      <c r="T84" s="157"/>
      <c r="U84" s="157"/>
      <c r="V84" s="157"/>
      <c r="W84" s="157"/>
      <c r="X84" s="157"/>
      <c r="Y84" s="157"/>
      <c r="Z84" s="157"/>
      <c r="AA84" s="157"/>
      <c r="AB84" s="157"/>
      <c r="AC84" s="157"/>
      <c r="AD84" s="157"/>
      <c r="AE84" s="157"/>
      <c r="AF84" s="157"/>
      <c r="AG84" s="157"/>
      <c r="AH84" s="157"/>
      <c r="AI84" s="157"/>
      <c r="AJ84" s="157"/>
      <c r="AK84" s="157"/>
      <c r="AL84" s="157"/>
    </row>
    <row r="85" spans="11:38">
      <c r="K85" s="226"/>
      <c r="Q85" s="233"/>
      <c r="R85" s="157"/>
      <c r="S85" s="157"/>
      <c r="T85" s="157"/>
      <c r="U85" s="157"/>
      <c r="V85" s="157"/>
      <c r="W85" s="157"/>
      <c r="X85" s="157"/>
      <c r="Y85" s="157"/>
      <c r="Z85" s="157"/>
      <c r="AA85" s="157"/>
      <c r="AB85" s="157"/>
      <c r="AC85" s="157"/>
      <c r="AD85" s="157"/>
      <c r="AE85" s="157"/>
      <c r="AF85" s="157"/>
      <c r="AG85" s="157"/>
      <c r="AH85" s="157"/>
      <c r="AI85" s="157"/>
      <c r="AJ85" s="157"/>
      <c r="AK85" s="157"/>
      <c r="AL85" s="157"/>
    </row>
    <row r="86" spans="11:38">
      <c r="K86" s="226"/>
      <c r="Q86" s="233"/>
      <c r="R86" s="157"/>
      <c r="S86" s="157"/>
      <c r="T86" s="157"/>
      <c r="U86" s="157"/>
      <c r="V86" s="157"/>
      <c r="W86" s="157"/>
      <c r="X86" s="157"/>
      <c r="Y86" s="157"/>
      <c r="Z86" s="157"/>
      <c r="AA86" s="157"/>
      <c r="AB86" s="157"/>
      <c r="AC86" s="157"/>
      <c r="AD86" s="157"/>
      <c r="AE86" s="157"/>
      <c r="AF86" s="157"/>
      <c r="AG86" s="157"/>
      <c r="AH86" s="157"/>
      <c r="AI86" s="157"/>
      <c r="AJ86" s="157"/>
      <c r="AK86" s="157"/>
      <c r="AL86" s="157"/>
    </row>
    <row r="87" spans="11:38">
      <c r="K87" s="226"/>
      <c r="Q87" s="233"/>
      <c r="R87" s="157"/>
      <c r="S87" s="157"/>
      <c r="T87" s="157"/>
      <c r="U87" s="157"/>
      <c r="V87" s="157"/>
      <c r="W87" s="157"/>
      <c r="X87" s="157"/>
      <c r="Y87" s="157"/>
      <c r="Z87" s="157"/>
      <c r="AA87" s="157"/>
      <c r="AB87" s="157"/>
      <c r="AC87" s="157"/>
      <c r="AD87" s="157"/>
      <c r="AE87" s="157"/>
      <c r="AF87" s="157"/>
      <c r="AG87" s="157"/>
      <c r="AH87" s="157"/>
      <c r="AI87" s="157"/>
      <c r="AJ87" s="157"/>
      <c r="AK87" s="157"/>
      <c r="AL87" s="157"/>
    </row>
    <row r="88" spans="11:38">
      <c r="Q88" s="233"/>
      <c r="R88" s="157"/>
      <c r="S88" s="157"/>
      <c r="T88" s="157"/>
      <c r="U88" s="157"/>
      <c r="V88" s="157"/>
      <c r="W88" s="157"/>
      <c r="X88" s="157"/>
      <c r="Y88" s="157"/>
      <c r="Z88" s="157"/>
      <c r="AA88" s="157"/>
      <c r="AB88" s="157"/>
      <c r="AC88" s="157"/>
      <c r="AD88" s="157"/>
      <c r="AE88" s="157"/>
      <c r="AF88" s="157"/>
      <c r="AG88" s="157"/>
      <c r="AH88" s="157"/>
      <c r="AI88" s="157"/>
      <c r="AJ88" s="157"/>
      <c r="AK88" s="157"/>
      <c r="AL88" s="157"/>
    </row>
    <row r="89" spans="11:38">
      <c r="Q89" s="233"/>
      <c r="R89" s="157"/>
      <c r="S89" s="157"/>
      <c r="T89" s="157"/>
      <c r="U89" s="157"/>
      <c r="V89" s="157"/>
      <c r="W89" s="157"/>
      <c r="X89" s="157"/>
      <c r="Y89" s="157"/>
      <c r="Z89" s="157"/>
      <c r="AA89" s="157"/>
      <c r="AB89" s="157"/>
      <c r="AC89" s="157"/>
      <c r="AD89" s="157"/>
      <c r="AE89" s="157"/>
      <c r="AF89" s="157"/>
      <c r="AG89" s="157"/>
      <c r="AH89" s="157"/>
      <c r="AI89" s="157"/>
      <c r="AJ89" s="157"/>
      <c r="AK89" s="157"/>
      <c r="AL89" s="157"/>
    </row>
    <row r="90" spans="11:38">
      <c r="Q90" s="233"/>
      <c r="R90" s="157"/>
      <c r="S90" s="157"/>
      <c r="T90" s="157"/>
      <c r="U90" s="157"/>
      <c r="V90" s="157"/>
      <c r="W90" s="157"/>
      <c r="X90" s="157"/>
      <c r="Y90" s="157"/>
      <c r="Z90" s="157"/>
      <c r="AA90" s="157"/>
      <c r="AB90" s="157"/>
      <c r="AC90" s="157"/>
      <c r="AD90" s="157"/>
      <c r="AE90" s="157"/>
      <c r="AF90" s="157"/>
      <c r="AG90" s="157"/>
      <c r="AH90" s="157"/>
      <c r="AI90" s="157"/>
      <c r="AJ90" s="157"/>
      <c r="AK90" s="157"/>
      <c r="AL90" s="157"/>
    </row>
    <row r="91" spans="11:38">
      <c r="Q91" s="233"/>
      <c r="R91" s="157"/>
      <c r="S91" s="157"/>
      <c r="T91" s="157"/>
      <c r="U91" s="157"/>
      <c r="V91" s="157"/>
      <c r="W91" s="157"/>
      <c r="X91" s="157"/>
      <c r="Y91" s="157"/>
      <c r="Z91" s="157"/>
      <c r="AA91" s="157"/>
      <c r="AB91" s="157"/>
      <c r="AC91" s="157"/>
      <c r="AD91" s="157"/>
      <c r="AE91" s="157"/>
      <c r="AF91" s="157"/>
      <c r="AG91" s="157"/>
      <c r="AH91" s="157"/>
      <c r="AI91" s="157"/>
      <c r="AJ91" s="157"/>
      <c r="AK91" s="157"/>
      <c r="AL91" s="157"/>
    </row>
    <row r="92" spans="11:38">
      <c r="Q92" s="233"/>
      <c r="R92" s="157"/>
      <c r="S92" s="157"/>
      <c r="T92" s="157"/>
      <c r="U92" s="157"/>
      <c r="V92" s="157"/>
      <c r="W92" s="157"/>
      <c r="X92" s="157"/>
      <c r="Y92" s="157"/>
      <c r="Z92" s="157"/>
      <c r="AA92" s="157"/>
      <c r="AB92" s="157"/>
      <c r="AC92" s="157"/>
      <c r="AD92" s="157"/>
      <c r="AE92" s="157"/>
      <c r="AF92" s="157"/>
      <c r="AG92" s="157"/>
      <c r="AH92" s="157"/>
      <c r="AI92" s="157"/>
      <c r="AJ92" s="157"/>
      <c r="AK92" s="157"/>
      <c r="AL92" s="157"/>
    </row>
    <row r="93" spans="11:38">
      <c r="Q93" s="233"/>
      <c r="R93" s="157"/>
      <c r="S93" s="157"/>
      <c r="T93" s="157"/>
      <c r="U93" s="157"/>
      <c r="V93" s="157"/>
      <c r="W93" s="157"/>
      <c r="X93" s="157"/>
      <c r="Y93" s="157"/>
      <c r="Z93" s="157"/>
      <c r="AA93" s="157"/>
      <c r="AB93" s="157"/>
      <c r="AC93" s="157"/>
      <c r="AD93" s="157"/>
      <c r="AE93" s="157"/>
      <c r="AF93" s="157"/>
      <c r="AG93" s="157"/>
      <c r="AH93" s="157"/>
      <c r="AI93" s="157"/>
      <c r="AJ93" s="157"/>
      <c r="AK93" s="157"/>
      <c r="AL93" s="157"/>
    </row>
    <row r="94" spans="11:38">
      <c r="Q94" s="233"/>
      <c r="R94" s="157"/>
      <c r="S94" s="157"/>
      <c r="T94" s="157"/>
      <c r="U94" s="157"/>
      <c r="V94" s="157"/>
      <c r="W94" s="157"/>
      <c r="X94" s="157"/>
      <c r="Y94" s="157"/>
      <c r="Z94" s="157"/>
      <c r="AA94" s="157"/>
      <c r="AB94" s="157"/>
      <c r="AC94" s="157"/>
      <c r="AD94" s="157"/>
      <c r="AE94" s="157"/>
      <c r="AF94" s="157"/>
      <c r="AG94" s="157"/>
      <c r="AH94" s="157"/>
      <c r="AI94" s="157"/>
      <c r="AJ94" s="157"/>
      <c r="AK94" s="157"/>
      <c r="AL94" s="157"/>
    </row>
    <row r="95" spans="11:38">
      <c r="Q95" s="233"/>
      <c r="R95" s="157"/>
      <c r="S95" s="157"/>
      <c r="T95" s="157"/>
      <c r="U95" s="157"/>
      <c r="V95" s="157"/>
      <c r="W95" s="157"/>
      <c r="X95" s="157"/>
      <c r="Y95" s="157"/>
      <c r="Z95" s="157"/>
      <c r="AA95" s="157"/>
      <c r="AB95" s="157"/>
      <c r="AC95" s="157"/>
      <c r="AD95" s="157"/>
      <c r="AE95" s="157"/>
      <c r="AF95" s="157"/>
      <c r="AG95" s="157"/>
      <c r="AH95" s="157"/>
      <c r="AI95" s="157"/>
      <c r="AJ95" s="157"/>
      <c r="AK95" s="157"/>
      <c r="AL95" s="157"/>
    </row>
    <row r="96" spans="11:38">
      <c r="Q96" s="233"/>
      <c r="R96" s="157"/>
      <c r="S96" s="157"/>
      <c r="T96" s="157"/>
      <c r="U96" s="157"/>
      <c r="V96" s="157"/>
      <c r="W96" s="157"/>
      <c r="X96" s="157"/>
      <c r="Y96" s="157"/>
      <c r="Z96" s="157"/>
      <c r="AA96" s="157"/>
      <c r="AB96" s="157"/>
      <c r="AC96" s="157"/>
      <c r="AD96" s="157"/>
      <c r="AE96" s="157"/>
      <c r="AF96" s="157"/>
      <c r="AG96" s="157"/>
      <c r="AH96" s="157"/>
      <c r="AI96" s="157"/>
      <c r="AJ96" s="157"/>
      <c r="AK96" s="157"/>
      <c r="AL96" s="157"/>
    </row>
    <row r="97" spans="17:38">
      <c r="Q97" s="233"/>
      <c r="R97" s="157"/>
      <c r="S97" s="157"/>
      <c r="T97" s="157"/>
      <c r="U97" s="157"/>
      <c r="V97" s="157"/>
      <c r="W97" s="157"/>
      <c r="X97" s="157"/>
      <c r="Y97" s="157"/>
      <c r="Z97" s="157"/>
      <c r="AA97" s="157"/>
      <c r="AB97" s="157"/>
      <c r="AC97" s="157"/>
      <c r="AD97" s="157"/>
      <c r="AE97" s="157"/>
      <c r="AF97" s="157"/>
      <c r="AG97" s="157"/>
      <c r="AH97" s="157"/>
      <c r="AI97" s="157"/>
      <c r="AJ97" s="157"/>
      <c r="AK97" s="157"/>
      <c r="AL97" s="157"/>
    </row>
    <row r="98" spans="17:38">
      <c r="Q98" s="233"/>
      <c r="R98" s="157"/>
      <c r="S98" s="157"/>
      <c r="T98" s="157"/>
      <c r="U98" s="157"/>
      <c r="V98" s="157"/>
      <c r="W98" s="157"/>
      <c r="X98" s="157"/>
      <c r="Y98" s="157"/>
      <c r="Z98" s="157"/>
      <c r="AA98" s="157"/>
      <c r="AB98" s="157"/>
      <c r="AC98" s="157"/>
      <c r="AD98" s="157"/>
      <c r="AE98" s="157"/>
      <c r="AF98" s="157"/>
      <c r="AG98" s="157"/>
      <c r="AH98" s="157"/>
      <c r="AI98" s="157"/>
      <c r="AJ98" s="157"/>
      <c r="AK98" s="157"/>
      <c r="AL98" s="157"/>
    </row>
    <row r="99" spans="17:38">
      <c r="Q99" s="233"/>
      <c r="R99" s="157"/>
      <c r="S99" s="157"/>
      <c r="T99" s="157"/>
      <c r="U99" s="157"/>
      <c r="V99" s="157"/>
      <c r="W99" s="157"/>
      <c r="X99" s="157"/>
      <c r="Y99" s="157"/>
      <c r="Z99" s="157"/>
      <c r="AA99" s="157"/>
      <c r="AB99" s="157"/>
      <c r="AC99" s="157"/>
      <c r="AD99" s="157"/>
      <c r="AE99" s="157"/>
      <c r="AF99" s="157"/>
      <c r="AG99" s="157"/>
      <c r="AH99" s="157"/>
      <c r="AI99" s="157"/>
      <c r="AJ99" s="157"/>
      <c r="AK99" s="157"/>
      <c r="AL99" s="157"/>
    </row>
    <row r="100" spans="17:38">
      <c r="Q100" s="233"/>
      <c r="R100" s="157"/>
      <c r="S100" s="157"/>
      <c r="T100" s="157"/>
      <c r="U100" s="157"/>
      <c r="V100" s="157"/>
      <c r="W100" s="157"/>
      <c r="X100" s="157"/>
      <c r="Y100" s="157"/>
      <c r="Z100" s="157"/>
      <c r="AA100" s="157"/>
      <c r="AB100" s="157"/>
      <c r="AC100" s="157"/>
      <c r="AD100" s="157"/>
      <c r="AE100" s="157"/>
      <c r="AF100" s="157"/>
      <c r="AG100" s="157"/>
      <c r="AH100" s="157"/>
      <c r="AI100" s="157"/>
      <c r="AJ100" s="157"/>
      <c r="AK100" s="157"/>
      <c r="AL100" s="157"/>
    </row>
    <row r="101" spans="17:38">
      <c r="Q101" s="233"/>
      <c r="R101" s="157"/>
      <c r="S101" s="157"/>
      <c r="T101" s="157"/>
      <c r="U101" s="157"/>
      <c r="V101" s="157"/>
      <c r="W101" s="157"/>
      <c r="X101" s="157"/>
      <c r="Y101" s="157"/>
      <c r="Z101" s="157"/>
      <c r="AA101" s="157"/>
      <c r="AB101" s="157"/>
      <c r="AC101" s="157"/>
      <c r="AD101" s="157"/>
      <c r="AE101" s="157"/>
      <c r="AF101" s="157"/>
      <c r="AG101" s="157"/>
      <c r="AH101" s="157"/>
      <c r="AI101" s="157"/>
      <c r="AJ101" s="157"/>
      <c r="AK101" s="157"/>
      <c r="AL101" s="157"/>
    </row>
    <row r="102" spans="17:38">
      <c r="Q102" s="233"/>
      <c r="R102" s="157"/>
      <c r="S102" s="157"/>
      <c r="T102" s="157"/>
      <c r="U102" s="157"/>
      <c r="V102" s="157"/>
      <c r="W102" s="157"/>
      <c r="X102" s="157"/>
      <c r="Y102" s="157"/>
      <c r="Z102" s="157"/>
      <c r="AA102" s="157"/>
      <c r="AB102" s="157"/>
      <c r="AC102" s="157"/>
      <c r="AD102" s="157"/>
      <c r="AE102" s="157"/>
      <c r="AF102" s="157"/>
      <c r="AG102" s="157"/>
      <c r="AH102" s="157"/>
      <c r="AI102" s="157"/>
      <c r="AJ102" s="157"/>
      <c r="AK102" s="157"/>
      <c r="AL102" s="157"/>
    </row>
    <row r="103" spans="17:38">
      <c r="Q103" s="233"/>
      <c r="R103" s="157"/>
      <c r="S103" s="157"/>
      <c r="T103" s="157"/>
      <c r="U103" s="157"/>
      <c r="V103" s="157"/>
      <c r="W103" s="157"/>
      <c r="X103" s="157"/>
      <c r="Y103" s="157"/>
      <c r="Z103" s="157"/>
      <c r="AA103" s="157"/>
      <c r="AB103" s="157"/>
      <c r="AC103" s="157"/>
      <c r="AD103" s="157"/>
      <c r="AE103" s="157"/>
      <c r="AF103" s="157"/>
      <c r="AG103" s="157"/>
      <c r="AH103" s="157"/>
      <c r="AI103" s="157"/>
      <c r="AJ103" s="157"/>
      <c r="AK103" s="157"/>
      <c r="AL103" s="157"/>
    </row>
    <row r="104" spans="17:38">
      <c r="Q104" s="233"/>
      <c r="R104" s="157"/>
      <c r="S104" s="157"/>
      <c r="T104" s="157"/>
      <c r="U104" s="157"/>
      <c r="V104" s="157"/>
      <c r="W104" s="157"/>
      <c r="X104" s="157"/>
      <c r="Y104" s="157"/>
      <c r="Z104" s="157"/>
      <c r="AA104" s="157"/>
      <c r="AB104" s="157"/>
      <c r="AC104" s="157"/>
      <c r="AD104" s="157"/>
      <c r="AE104" s="157"/>
      <c r="AF104" s="157"/>
      <c r="AG104" s="157"/>
      <c r="AH104" s="157"/>
      <c r="AI104" s="157"/>
      <c r="AJ104" s="157"/>
      <c r="AK104" s="157"/>
      <c r="AL104" s="157"/>
    </row>
    <row r="105" spans="17:38">
      <c r="Q105" s="233"/>
      <c r="R105" s="157"/>
      <c r="S105" s="157"/>
      <c r="T105" s="157"/>
      <c r="U105" s="157"/>
      <c r="V105" s="157"/>
      <c r="W105" s="157"/>
      <c r="X105" s="157"/>
      <c r="Y105" s="157"/>
      <c r="Z105" s="157"/>
      <c r="AA105" s="157"/>
      <c r="AB105" s="157"/>
      <c r="AC105" s="157"/>
      <c r="AD105" s="157"/>
      <c r="AE105" s="157"/>
      <c r="AF105" s="157"/>
      <c r="AG105" s="157"/>
      <c r="AH105" s="157"/>
      <c r="AI105" s="157"/>
      <c r="AJ105" s="157"/>
      <c r="AK105" s="157"/>
      <c r="AL105" s="157"/>
    </row>
  </sheetData>
  <mergeCells count="42">
    <mergeCell ref="K44:M44"/>
    <mergeCell ref="K65:K68"/>
    <mergeCell ref="O65:O68"/>
    <mergeCell ref="K60:K63"/>
    <mergeCell ref="O60:O63"/>
    <mergeCell ref="O50:O53"/>
    <mergeCell ref="O45:O48"/>
    <mergeCell ref="O55:O58"/>
    <mergeCell ref="K55:K58"/>
    <mergeCell ref="K50:K53"/>
    <mergeCell ref="A1:D1"/>
    <mergeCell ref="K45:K48"/>
    <mergeCell ref="A7:C7"/>
    <mergeCell ref="A8:C8"/>
    <mergeCell ref="E10:I10"/>
    <mergeCell ref="A11:C11"/>
    <mergeCell ref="A12:A13"/>
    <mergeCell ref="B12:C12"/>
    <mergeCell ref="B13:C13"/>
    <mergeCell ref="B16:C16"/>
    <mergeCell ref="B17:C17"/>
    <mergeCell ref="A18:A19"/>
    <mergeCell ref="H1:K1"/>
    <mergeCell ref="A3:F3"/>
    <mergeCell ref="B15:C15"/>
    <mergeCell ref="B19:C19"/>
    <mergeCell ref="B14:C14"/>
    <mergeCell ref="O44:Q44"/>
    <mergeCell ref="B34:C34"/>
    <mergeCell ref="B20:C20"/>
    <mergeCell ref="A23:C23"/>
    <mergeCell ref="A24:C24"/>
    <mergeCell ref="A25:C25"/>
    <mergeCell ref="A26:C26"/>
    <mergeCell ref="A27:C27"/>
    <mergeCell ref="A28:C28"/>
    <mergeCell ref="A29:C29"/>
    <mergeCell ref="A30:C30"/>
    <mergeCell ref="B33:C33"/>
    <mergeCell ref="A36:J36"/>
    <mergeCell ref="A38:J38"/>
    <mergeCell ref="B18:C18"/>
  </mergeCells>
  <phoneticPr fontId="2" type="noConversion"/>
  <dataValidations disablePrompts="1" count="2">
    <dataValidation type="list" allowBlank="1" showInputMessage="1" showErrorMessage="1" sqref="F8">
      <formula1>$K$77:$K$80</formula1>
    </dataValidation>
    <dataValidation type="list" allowBlank="1" showInputMessage="1" showErrorMessage="1" sqref="F24:F30 F34 F12:F20">
      <formula1>$K$77:$K$81</formula1>
    </dataValidation>
  </dataValidations>
  <printOptions horizontalCentered="1"/>
  <pageMargins left="0.78740157480314965" right="0.47244094488188981" top="0.98425196850393704" bottom="0.27559055118110237" header="0.51181102362204722" footer="0.15748031496062992"/>
  <pageSetup paperSize="9" scale="51"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12"/>
  <sheetViews>
    <sheetView view="pageBreakPreview" zoomScaleNormal="100" zoomScaleSheetLayoutView="100" workbookViewId="0">
      <selection sqref="A1:M1"/>
    </sheetView>
  </sheetViews>
  <sheetFormatPr defaultRowHeight="13.5"/>
  <cols>
    <col min="1" max="1" width="7.75" style="19" customWidth="1"/>
    <col min="2" max="2" width="9.875" style="19" customWidth="1"/>
    <col min="3" max="3" width="12.75" style="19" bestFit="1" customWidth="1"/>
    <col min="4" max="4" width="11" style="19" customWidth="1"/>
    <col min="5" max="5" width="11.375" style="19" customWidth="1"/>
    <col min="6" max="6" width="11" style="19" customWidth="1"/>
    <col min="7" max="7" width="9.75" style="19" customWidth="1"/>
    <col min="8" max="8" width="15" style="19" bestFit="1" customWidth="1"/>
    <col min="9" max="9" width="8.125" style="19" bestFit="1" customWidth="1"/>
    <col min="10" max="11" width="13.125" style="19" bestFit="1" customWidth="1"/>
    <col min="12" max="12" width="12.375" style="19" customWidth="1"/>
    <col min="13" max="13" width="13.125" style="152" bestFit="1" customWidth="1"/>
    <col min="14" max="14" width="12.625" style="157" bestFit="1" customWidth="1"/>
    <col min="15" max="15" width="5.5" style="19" customWidth="1"/>
    <col min="16" max="17" width="9" style="151"/>
    <col min="18" max="19" width="11.125" style="151" customWidth="1"/>
    <col min="20" max="20" width="12.5" style="151" bestFit="1" customWidth="1"/>
    <col min="21" max="256" width="9" style="19"/>
    <col min="257" max="257" width="7.75" style="19" customWidth="1"/>
    <col min="258" max="258" width="9.875" style="19" customWidth="1"/>
    <col min="259" max="259" width="10.25" style="19" bestFit="1" customWidth="1"/>
    <col min="260" max="260" width="11" style="19" customWidth="1"/>
    <col min="261" max="261" width="11.375" style="19" customWidth="1"/>
    <col min="262" max="262" width="11" style="19" customWidth="1"/>
    <col min="263" max="263" width="9.75" style="19" customWidth="1"/>
    <col min="264" max="264" width="10.25" style="19" bestFit="1" customWidth="1"/>
    <col min="265" max="265" width="8.125" style="19" bestFit="1" customWidth="1"/>
    <col min="266" max="267" width="13.125" style="19" bestFit="1" customWidth="1"/>
    <col min="268" max="268" width="12.375" style="19" customWidth="1"/>
    <col min="269" max="269" width="13.125" style="19" bestFit="1" customWidth="1"/>
    <col min="270" max="270" width="12.625" style="19" bestFit="1" customWidth="1"/>
    <col min="271" max="271" width="5.5" style="19" customWidth="1"/>
    <col min="272" max="273" width="9" style="19"/>
    <col min="274" max="275" width="11.125" style="19" customWidth="1"/>
    <col min="276" max="276" width="12.5" style="19" bestFit="1" customWidth="1"/>
    <col min="277" max="512" width="9" style="19"/>
    <col min="513" max="513" width="7.75" style="19" customWidth="1"/>
    <col min="514" max="514" width="9.875" style="19" customWidth="1"/>
    <col min="515" max="515" width="10.25" style="19" bestFit="1" customWidth="1"/>
    <col min="516" max="516" width="11" style="19" customWidth="1"/>
    <col min="517" max="517" width="11.375" style="19" customWidth="1"/>
    <col min="518" max="518" width="11" style="19" customWidth="1"/>
    <col min="519" max="519" width="9.75" style="19" customWidth="1"/>
    <col min="520" max="520" width="10.25" style="19" bestFit="1" customWidth="1"/>
    <col min="521" max="521" width="8.125" style="19" bestFit="1" customWidth="1"/>
    <col min="522" max="523" width="13.125" style="19" bestFit="1" customWidth="1"/>
    <col min="524" max="524" width="12.375" style="19" customWidth="1"/>
    <col min="525" max="525" width="13.125" style="19" bestFit="1" customWidth="1"/>
    <col min="526" max="526" width="12.625" style="19" bestFit="1" customWidth="1"/>
    <col min="527" max="527" width="5.5" style="19" customWidth="1"/>
    <col min="528" max="529" width="9" style="19"/>
    <col min="530" max="531" width="11.125" style="19" customWidth="1"/>
    <col min="532" max="532" width="12.5" style="19" bestFit="1" customWidth="1"/>
    <col min="533" max="768" width="9" style="19"/>
    <col min="769" max="769" width="7.75" style="19" customWidth="1"/>
    <col min="770" max="770" width="9.875" style="19" customWidth="1"/>
    <col min="771" max="771" width="10.25" style="19" bestFit="1" customWidth="1"/>
    <col min="772" max="772" width="11" style="19" customWidth="1"/>
    <col min="773" max="773" width="11.375" style="19" customWidth="1"/>
    <col min="774" max="774" width="11" style="19" customWidth="1"/>
    <col min="775" max="775" width="9.75" style="19" customWidth="1"/>
    <col min="776" max="776" width="10.25" style="19" bestFit="1" customWidth="1"/>
    <col min="777" max="777" width="8.125" style="19" bestFit="1" customWidth="1"/>
    <col min="778" max="779" width="13.125" style="19" bestFit="1" customWidth="1"/>
    <col min="780" max="780" width="12.375" style="19" customWidth="1"/>
    <col min="781" max="781" width="13.125" style="19" bestFit="1" customWidth="1"/>
    <col min="782" max="782" width="12.625" style="19" bestFit="1" customWidth="1"/>
    <col min="783" max="783" width="5.5" style="19" customWidth="1"/>
    <col min="784" max="785" width="9" style="19"/>
    <col min="786" max="787" width="11.125" style="19" customWidth="1"/>
    <col min="788" max="788" width="12.5" style="19" bestFit="1" customWidth="1"/>
    <col min="789" max="1024" width="9" style="19"/>
    <col min="1025" max="1025" width="7.75" style="19" customWidth="1"/>
    <col min="1026" max="1026" width="9.875" style="19" customWidth="1"/>
    <col min="1027" max="1027" width="10.25" style="19" bestFit="1" customWidth="1"/>
    <col min="1028" max="1028" width="11" style="19" customWidth="1"/>
    <col min="1029" max="1029" width="11.375" style="19" customWidth="1"/>
    <col min="1030" max="1030" width="11" style="19" customWidth="1"/>
    <col min="1031" max="1031" width="9.75" style="19" customWidth="1"/>
    <col min="1032" max="1032" width="10.25" style="19" bestFit="1" customWidth="1"/>
    <col min="1033" max="1033" width="8.125" style="19" bestFit="1" customWidth="1"/>
    <col min="1034" max="1035" width="13.125" style="19" bestFit="1" customWidth="1"/>
    <col min="1036" max="1036" width="12.375" style="19" customWidth="1"/>
    <col min="1037" max="1037" width="13.125" style="19" bestFit="1" customWidth="1"/>
    <col min="1038" max="1038" width="12.625" style="19" bestFit="1" customWidth="1"/>
    <col min="1039" max="1039" width="5.5" style="19" customWidth="1"/>
    <col min="1040" max="1041" width="9" style="19"/>
    <col min="1042" max="1043" width="11.125" style="19" customWidth="1"/>
    <col min="1044" max="1044" width="12.5" style="19" bestFit="1" customWidth="1"/>
    <col min="1045" max="1280" width="9" style="19"/>
    <col min="1281" max="1281" width="7.75" style="19" customWidth="1"/>
    <col min="1282" max="1282" width="9.875" style="19" customWidth="1"/>
    <col min="1283" max="1283" width="10.25" style="19" bestFit="1" customWidth="1"/>
    <col min="1284" max="1284" width="11" style="19" customWidth="1"/>
    <col min="1285" max="1285" width="11.375" style="19" customWidth="1"/>
    <col min="1286" max="1286" width="11" style="19" customWidth="1"/>
    <col min="1287" max="1287" width="9.75" style="19" customWidth="1"/>
    <col min="1288" max="1288" width="10.25" style="19" bestFit="1" customWidth="1"/>
    <col min="1289" max="1289" width="8.125" style="19" bestFit="1" customWidth="1"/>
    <col min="1290" max="1291" width="13.125" style="19" bestFit="1" customWidth="1"/>
    <col min="1292" max="1292" width="12.375" style="19" customWidth="1"/>
    <col min="1293" max="1293" width="13.125" style="19" bestFit="1" customWidth="1"/>
    <col min="1294" max="1294" width="12.625" style="19" bestFit="1" customWidth="1"/>
    <col min="1295" max="1295" width="5.5" style="19" customWidth="1"/>
    <col min="1296" max="1297" width="9" style="19"/>
    <col min="1298" max="1299" width="11.125" style="19" customWidth="1"/>
    <col min="1300" max="1300" width="12.5" style="19" bestFit="1" customWidth="1"/>
    <col min="1301" max="1536" width="9" style="19"/>
    <col min="1537" max="1537" width="7.75" style="19" customWidth="1"/>
    <col min="1538" max="1538" width="9.875" style="19" customWidth="1"/>
    <col min="1539" max="1539" width="10.25" style="19" bestFit="1" customWidth="1"/>
    <col min="1540" max="1540" width="11" style="19" customWidth="1"/>
    <col min="1541" max="1541" width="11.375" style="19" customWidth="1"/>
    <col min="1542" max="1542" width="11" style="19" customWidth="1"/>
    <col min="1543" max="1543" width="9.75" style="19" customWidth="1"/>
    <col min="1544" max="1544" width="10.25" style="19" bestFit="1" customWidth="1"/>
    <col min="1545" max="1545" width="8.125" style="19" bestFit="1" customWidth="1"/>
    <col min="1546" max="1547" width="13.125" style="19" bestFit="1" customWidth="1"/>
    <col min="1548" max="1548" width="12.375" style="19" customWidth="1"/>
    <col min="1549" max="1549" width="13.125" style="19" bestFit="1" customWidth="1"/>
    <col min="1550" max="1550" width="12.625" style="19" bestFit="1" customWidth="1"/>
    <col min="1551" max="1551" width="5.5" style="19" customWidth="1"/>
    <col min="1552" max="1553" width="9" style="19"/>
    <col min="1554" max="1555" width="11.125" style="19" customWidth="1"/>
    <col min="1556" max="1556" width="12.5" style="19" bestFit="1" customWidth="1"/>
    <col min="1557" max="1792" width="9" style="19"/>
    <col min="1793" max="1793" width="7.75" style="19" customWidth="1"/>
    <col min="1794" max="1794" width="9.875" style="19" customWidth="1"/>
    <col min="1795" max="1795" width="10.25" style="19" bestFit="1" customWidth="1"/>
    <col min="1796" max="1796" width="11" style="19" customWidth="1"/>
    <col min="1797" max="1797" width="11.375" style="19" customWidth="1"/>
    <col min="1798" max="1798" width="11" style="19" customWidth="1"/>
    <col min="1799" max="1799" width="9.75" style="19" customWidth="1"/>
    <col min="1800" max="1800" width="10.25" style="19" bestFit="1" customWidth="1"/>
    <col min="1801" max="1801" width="8.125" style="19" bestFit="1" customWidth="1"/>
    <col min="1802" max="1803" width="13.125" style="19" bestFit="1" customWidth="1"/>
    <col min="1804" max="1804" width="12.375" style="19" customWidth="1"/>
    <col min="1805" max="1805" width="13.125" style="19" bestFit="1" customWidth="1"/>
    <col min="1806" max="1806" width="12.625" style="19" bestFit="1" customWidth="1"/>
    <col min="1807" max="1807" width="5.5" style="19" customWidth="1"/>
    <col min="1808" max="1809" width="9" style="19"/>
    <col min="1810" max="1811" width="11.125" style="19" customWidth="1"/>
    <col min="1812" max="1812" width="12.5" style="19" bestFit="1" customWidth="1"/>
    <col min="1813" max="2048" width="9" style="19"/>
    <col min="2049" max="2049" width="7.75" style="19" customWidth="1"/>
    <col min="2050" max="2050" width="9.875" style="19" customWidth="1"/>
    <col min="2051" max="2051" width="10.25" style="19" bestFit="1" customWidth="1"/>
    <col min="2052" max="2052" width="11" style="19" customWidth="1"/>
    <col min="2053" max="2053" width="11.375" style="19" customWidth="1"/>
    <col min="2054" max="2054" width="11" style="19" customWidth="1"/>
    <col min="2055" max="2055" width="9.75" style="19" customWidth="1"/>
    <col min="2056" max="2056" width="10.25" style="19" bestFit="1" customWidth="1"/>
    <col min="2057" max="2057" width="8.125" style="19" bestFit="1" customWidth="1"/>
    <col min="2058" max="2059" width="13.125" style="19" bestFit="1" customWidth="1"/>
    <col min="2060" max="2060" width="12.375" style="19" customWidth="1"/>
    <col min="2061" max="2061" width="13.125" style="19" bestFit="1" customWidth="1"/>
    <col min="2062" max="2062" width="12.625" style="19" bestFit="1" customWidth="1"/>
    <col min="2063" max="2063" width="5.5" style="19" customWidth="1"/>
    <col min="2064" max="2065" width="9" style="19"/>
    <col min="2066" max="2067" width="11.125" style="19" customWidth="1"/>
    <col min="2068" max="2068" width="12.5" style="19" bestFit="1" customWidth="1"/>
    <col min="2069" max="2304" width="9" style="19"/>
    <col min="2305" max="2305" width="7.75" style="19" customWidth="1"/>
    <col min="2306" max="2306" width="9.875" style="19" customWidth="1"/>
    <col min="2307" max="2307" width="10.25" style="19" bestFit="1" customWidth="1"/>
    <col min="2308" max="2308" width="11" style="19" customWidth="1"/>
    <col min="2309" max="2309" width="11.375" style="19" customWidth="1"/>
    <col min="2310" max="2310" width="11" style="19" customWidth="1"/>
    <col min="2311" max="2311" width="9.75" style="19" customWidth="1"/>
    <col min="2312" max="2312" width="10.25" style="19" bestFit="1" customWidth="1"/>
    <col min="2313" max="2313" width="8.125" style="19" bestFit="1" customWidth="1"/>
    <col min="2314" max="2315" width="13.125" style="19" bestFit="1" customWidth="1"/>
    <col min="2316" max="2316" width="12.375" style="19" customWidth="1"/>
    <col min="2317" max="2317" width="13.125" style="19" bestFit="1" customWidth="1"/>
    <col min="2318" max="2318" width="12.625" style="19" bestFit="1" customWidth="1"/>
    <col min="2319" max="2319" width="5.5" style="19" customWidth="1"/>
    <col min="2320" max="2321" width="9" style="19"/>
    <col min="2322" max="2323" width="11.125" style="19" customWidth="1"/>
    <col min="2324" max="2324" width="12.5" style="19" bestFit="1" customWidth="1"/>
    <col min="2325" max="2560" width="9" style="19"/>
    <col min="2561" max="2561" width="7.75" style="19" customWidth="1"/>
    <col min="2562" max="2562" width="9.875" style="19" customWidth="1"/>
    <col min="2563" max="2563" width="10.25" style="19" bestFit="1" customWidth="1"/>
    <col min="2564" max="2564" width="11" style="19" customWidth="1"/>
    <col min="2565" max="2565" width="11.375" style="19" customWidth="1"/>
    <col min="2566" max="2566" width="11" style="19" customWidth="1"/>
    <col min="2567" max="2567" width="9.75" style="19" customWidth="1"/>
    <col min="2568" max="2568" width="10.25" style="19" bestFit="1" customWidth="1"/>
    <col min="2569" max="2569" width="8.125" style="19" bestFit="1" customWidth="1"/>
    <col min="2570" max="2571" width="13.125" style="19" bestFit="1" customWidth="1"/>
    <col min="2572" max="2572" width="12.375" style="19" customWidth="1"/>
    <col min="2573" max="2573" width="13.125" style="19" bestFit="1" customWidth="1"/>
    <col min="2574" max="2574" width="12.625" style="19" bestFit="1" customWidth="1"/>
    <col min="2575" max="2575" width="5.5" style="19" customWidth="1"/>
    <col min="2576" max="2577" width="9" style="19"/>
    <col min="2578" max="2579" width="11.125" style="19" customWidth="1"/>
    <col min="2580" max="2580" width="12.5" style="19" bestFit="1" customWidth="1"/>
    <col min="2581" max="2816" width="9" style="19"/>
    <col min="2817" max="2817" width="7.75" style="19" customWidth="1"/>
    <col min="2818" max="2818" width="9.875" style="19" customWidth="1"/>
    <col min="2819" max="2819" width="10.25" style="19" bestFit="1" customWidth="1"/>
    <col min="2820" max="2820" width="11" style="19" customWidth="1"/>
    <col min="2821" max="2821" width="11.375" style="19" customWidth="1"/>
    <col min="2822" max="2822" width="11" style="19" customWidth="1"/>
    <col min="2823" max="2823" width="9.75" style="19" customWidth="1"/>
    <col min="2824" max="2824" width="10.25" style="19" bestFit="1" customWidth="1"/>
    <col min="2825" max="2825" width="8.125" style="19" bestFit="1" customWidth="1"/>
    <col min="2826" max="2827" width="13.125" style="19" bestFit="1" customWidth="1"/>
    <col min="2828" max="2828" width="12.375" style="19" customWidth="1"/>
    <col min="2829" max="2829" width="13.125" style="19" bestFit="1" customWidth="1"/>
    <col min="2830" max="2830" width="12.625" style="19" bestFit="1" customWidth="1"/>
    <col min="2831" max="2831" width="5.5" style="19" customWidth="1"/>
    <col min="2832" max="2833" width="9" style="19"/>
    <col min="2834" max="2835" width="11.125" style="19" customWidth="1"/>
    <col min="2836" max="2836" width="12.5" style="19" bestFit="1" customWidth="1"/>
    <col min="2837" max="3072" width="9" style="19"/>
    <col min="3073" max="3073" width="7.75" style="19" customWidth="1"/>
    <col min="3074" max="3074" width="9.875" style="19" customWidth="1"/>
    <col min="3075" max="3075" width="10.25" style="19" bestFit="1" customWidth="1"/>
    <col min="3076" max="3076" width="11" style="19" customWidth="1"/>
    <col min="3077" max="3077" width="11.375" style="19" customWidth="1"/>
    <col min="3078" max="3078" width="11" style="19" customWidth="1"/>
    <col min="3079" max="3079" width="9.75" style="19" customWidth="1"/>
    <col min="3080" max="3080" width="10.25" style="19" bestFit="1" customWidth="1"/>
    <col min="3081" max="3081" width="8.125" style="19" bestFit="1" customWidth="1"/>
    <col min="3082" max="3083" width="13.125" style="19" bestFit="1" customWidth="1"/>
    <col min="3084" max="3084" width="12.375" style="19" customWidth="1"/>
    <col min="3085" max="3085" width="13.125" style="19" bestFit="1" customWidth="1"/>
    <col min="3086" max="3086" width="12.625" style="19" bestFit="1" customWidth="1"/>
    <col min="3087" max="3087" width="5.5" style="19" customWidth="1"/>
    <col min="3088" max="3089" width="9" style="19"/>
    <col min="3090" max="3091" width="11.125" style="19" customWidth="1"/>
    <col min="3092" max="3092" width="12.5" style="19" bestFit="1" customWidth="1"/>
    <col min="3093" max="3328" width="9" style="19"/>
    <col min="3329" max="3329" width="7.75" style="19" customWidth="1"/>
    <col min="3330" max="3330" width="9.875" style="19" customWidth="1"/>
    <col min="3331" max="3331" width="10.25" style="19" bestFit="1" customWidth="1"/>
    <col min="3332" max="3332" width="11" style="19" customWidth="1"/>
    <col min="3333" max="3333" width="11.375" style="19" customWidth="1"/>
    <col min="3334" max="3334" width="11" style="19" customWidth="1"/>
    <col min="3335" max="3335" width="9.75" style="19" customWidth="1"/>
    <col min="3336" max="3336" width="10.25" style="19" bestFit="1" customWidth="1"/>
    <col min="3337" max="3337" width="8.125" style="19" bestFit="1" customWidth="1"/>
    <col min="3338" max="3339" width="13.125" style="19" bestFit="1" customWidth="1"/>
    <col min="3340" max="3340" width="12.375" style="19" customWidth="1"/>
    <col min="3341" max="3341" width="13.125" style="19" bestFit="1" customWidth="1"/>
    <col min="3342" max="3342" width="12.625" style="19" bestFit="1" customWidth="1"/>
    <col min="3343" max="3343" width="5.5" style="19" customWidth="1"/>
    <col min="3344" max="3345" width="9" style="19"/>
    <col min="3346" max="3347" width="11.125" style="19" customWidth="1"/>
    <col min="3348" max="3348" width="12.5" style="19" bestFit="1" customWidth="1"/>
    <col min="3349" max="3584" width="9" style="19"/>
    <col min="3585" max="3585" width="7.75" style="19" customWidth="1"/>
    <col min="3586" max="3586" width="9.875" style="19" customWidth="1"/>
    <col min="3587" max="3587" width="10.25" style="19" bestFit="1" customWidth="1"/>
    <col min="3588" max="3588" width="11" style="19" customWidth="1"/>
    <col min="3589" max="3589" width="11.375" style="19" customWidth="1"/>
    <col min="3590" max="3590" width="11" style="19" customWidth="1"/>
    <col min="3591" max="3591" width="9.75" style="19" customWidth="1"/>
    <col min="3592" max="3592" width="10.25" style="19" bestFit="1" customWidth="1"/>
    <col min="3593" max="3593" width="8.125" style="19" bestFit="1" customWidth="1"/>
    <col min="3594" max="3595" width="13.125" style="19" bestFit="1" customWidth="1"/>
    <col min="3596" max="3596" width="12.375" style="19" customWidth="1"/>
    <col min="3597" max="3597" width="13.125" style="19" bestFit="1" customWidth="1"/>
    <col min="3598" max="3598" width="12.625" style="19" bestFit="1" customWidth="1"/>
    <col min="3599" max="3599" width="5.5" style="19" customWidth="1"/>
    <col min="3600" max="3601" width="9" style="19"/>
    <col min="3602" max="3603" width="11.125" style="19" customWidth="1"/>
    <col min="3604" max="3604" width="12.5" style="19" bestFit="1" customWidth="1"/>
    <col min="3605" max="3840" width="9" style="19"/>
    <col min="3841" max="3841" width="7.75" style="19" customWidth="1"/>
    <col min="3842" max="3842" width="9.875" style="19" customWidth="1"/>
    <col min="3843" max="3843" width="10.25" style="19" bestFit="1" customWidth="1"/>
    <col min="3844" max="3844" width="11" style="19" customWidth="1"/>
    <col min="3845" max="3845" width="11.375" style="19" customWidth="1"/>
    <col min="3846" max="3846" width="11" style="19" customWidth="1"/>
    <col min="3847" max="3847" width="9.75" style="19" customWidth="1"/>
    <col min="3848" max="3848" width="10.25" style="19" bestFit="1" customWidth="1"/>
    <col min="3849" max="3849" width="8.125" style="19" bestFit="1" customWidth="1"/>
    <col min="3850" max="3851" width="13.125" style="19" bestFit="1" customWidth="1"/>
    <col min="3852" max="3852" width="12.375" style="19" customWidth="1"/>
    <col min="3853" max="3853" width="13.125" style="19" bestFit="1" customWidth="1"/>
    <col min="3854" max="3854" width="12.625" style="19" bestFit="1" customWidth="1"/>
    <col min="3855" max="3855" width="5.5" style="19" customWidth="1"/>
    <col min="3856" max="3857" width="9" style="19"/>
    <col min="3858" max="3859" width="11.125" style="19" customWidth="1"/>
    <col min="3860" max="3860" width="12.5" style="19" bestFit="1" customWidth="1"/>
    <col min="3861" max="4096" width="9" style="19"/>
    <col min="4097" max="4097" width="7.75" style="19" customWidth="1"/>
    <col min="4098" max="4098" width="9.875" style="19" customWidth="1"/>
    <col min="4099" max="4099" width="10.25" style="19" bestFit="1" customWidth="1"/>
    <col min="4100" max="4100" width="11" style="19" customWidth="1"/>
    <col min="4101" max="4101" width="11.375" style="19" customWidth="1"/>
    <col min="4102" max="4102" width="11" style="19" customWidth="1"/>
    <col min="4103" max="4103" width="9.75" style="19" customWidth="1"/>
    <col min="4104" max="4104" width="10.25" style="19" bestFit="1" customWidth="1"/>
    <col min="4105" max="4105" width="8.125" style="19" bestFit="1" customWidth="1"/>
    <col min="4106" max="4107" width="13.125" style="19" bestFit="1" customWidth="1"/>
    <col min="4108" max="4108" width="12.375" style="19" customWidth="1"/>
    <col min="4109" max="4109" width="13.125" style="19" bestFit="1" customWidth="1"/>
    <col min="4110" max="4110" width="12.625" style="19" bestFit="1" customWidth="1"/>
    <col min="4111" max="4111" width="5.5" style="19" customWidth="1"/>
    <col min="4112" max="4113" width="9" style="19"/>
    <col min="4114" max="4115" width="11.125" style="19" customWidth="1"/>
    <col min="4116" max="4116" width="12.5" style="19" bestFit="1" customWidth="1"/>
    <col min="4117" max="4352" width="9" style="19"/>
    <col min="4353" max="4353" width="7.75" style="19" customWidth="1"/>
    <col min="4354" max="4354" width="9.875" style="19" customWidth="1"/>
    <col min="4355" max="4355" width="10.25" style="19" bestFit="1" customWidth="1"/>
    <col min="4356" max="4356" width="11" style="19" customWidth="1"/>
    <col min="4357" max="4357" width="11.375" style="19" customWidth="1"/>
    <col min="4358" max="4358" width="11" style="19" customWidth="1"/>
    <col min="4359" max="4359" width="9.75" style="19" customWidth="1"/>
    <col min="4360" max="4360" width="10.25" style="19" bestFit="1" customWidth="1"/>
    <col min="4361" max="4361" width="8.125" style="19" bestFit="1" customWidth="1"/>
    <col min="4362" max="4363" width="13.125" style="19" bestFit="1" customWidth="1"/>
    <col min="4364" max="4364" width="12.375" style="19" customWidth="1"/>
    <col min="4365" max="4365" width="13.125" style="19" bestFit="1" customWidth="1"/>
    <col min="4366" max="4366" width="12.625" style="19" bestFit="1" customWidth="1"/>
    <col min="4367" max="4367" width="5.5" style="19" customWidth="1"/>
    <col min="4368" max="4369" width="9" style="19"/>
    <col min="4370" max="4371" width="11.125" style="19" customWidth="1"/>
    <col min="4372" max="4372" width="12.5" style="19" bestFit="1" customWidth="1"/>
    <col min="4373" max="4608" width="9" style="19"/>
    <col min="4609" max="4609" width="7.75" style="19" customWidth="1"/>
    <col min="4610" max="4610" width="9.875" style="19" customWidth="1"/>
    <col min="4611" max="4611" width="10.25" style="19" bestFit="1" customWidth="1"/>
    <col min="4612" max="4612" width="11" style="19" customWidth="1"/>
    <col min="4613" max="4613" width="11.375" style="19" customWidth="1"/>
    <col min="4614" max="4614" width="11" style="19" customWidth="1"/>
    <col min="4615" max="4615" width="9.75" style="19" customWidth="1"/>
    <col min="4616" max="4616" width="10.25" style="19" bestFit="1" customWidth="1"/>
    <col min="4617" max="4617" width="8.125" style="19" bestFit="1" customWidth="1"/>
    <col min="4618" max="4619" width="13.125" style="19" bestFit="1" customWidth="1"/>
    <col min="4620" max="4620" width="12.375" style="19" customWidth="1"/>
    <col min="4621" max="4621" width="13.125" style="19" bestFit="1" customWidth="1"/>
    <col min="4622" max="4622" width="12.625" style="19" bestFit="1" customWidth="1"/>
    <col min="4623" max="4623" width="5.5" style="19" customWidth="1"/>
    <col min="4624" max="4625" width="9" style="19"/>
    <col min="4626" max="4627" width="11.125" style="19" customWidth="1"/>
    <col min="4628" max="4628" width="12.5" style="19" bestFit="1" customWidth="1"/>
    <col min="4629" max="4864" width="9" style="19"/>
    <col min="4865" max="4865" width="7.75" style="19" customWidth="1"/>
    <col min="4866" max="4866" width="9.875" style="19" customWidth="1"/>
    <col min="4867" max="4867" width="10.25" style="19" bestFit="1" customWidth="1"/>
    <col min="4868" max="4868" width="11" style="19" customWidth="1"/>
    <col min="4869" max="4869" width="11.375" style="19" customWidth="1"/>
    <col min="4870" max="4870" width="11" style="19" customWidth="1"/>
    <col min="4871" max="4871" width="9.75" style="19" customWidth="1"/>
    <col min="4872" max="4872" width="10.25" style="19" bestFit="1" customWidth="1"/>
    <col min="4873" max="4873" width="8.125" style="19" bestFit="1" customWidth="1"/>
    <col min="4874" max="4875" width="13.125" style="19" bestFit="1" customWidth="1"/>
    <col min="4876" max="4876" width="12.375" style="19" customWidth="1"/>
    <col min="4877" max="4877" width="13.125" style="19" bestFit="1" customWidth="1"/>
    <col min="4878" max="4878" width="12.625" style="19" bestFit="1" customWidth="1"/>
    <col min="4879" max="4879" width="5.5" style="19" customWidth="1"/>
    <col min="4880" max="4881" width="9" style="19"/>
    <col min="4882" max="4883" width="11.125" style="19" customWidth="1"/>
    <col min="4884" max="4884" width="12.5" style="19" bestFit="1" customWidth="1"/>
    <col min="4885" max="5120" width="9" style="19"/>
    <col min="5121" max="5121" width="7.75" style="19" customWidth="1"/>
    <col min="5122" max="5122" width="9.875" style="19" customWidth="1"/>
    <col min="5123" max="5123" width="10.25" style="19" bestFit="1" customWidth="1"/>
    <col min="5124" max="5124" width="11" style="19" customWidth="1"/>
    <col min="5125" max="5125" width="11.375" style="19" customWidth="1"/>
    <col min="5126" max="5126" width="11" style="19" customWidth="1"/>
    <col min="5127" max="5127" width="9.75" style="19" customWidth="1"/>
    <col min="5128" max="5128" width="10.25" style="19" bestFit="1" customWidth="1"/>
    <col min="5129" max="5129" width="8.125" style="19" bestFit="1" customWidth="1"/>
    <col min="5130" max="5131" width="13.125" style="19" bestFit="1" customWidth="1"/>
    <col min="5132" max="5132" width="12.375" style="19" customWidth="1"/>
    <col min="5133" max="5133" width="13.125" style="19" bestFit="1" customWidth="1"/>
    <col min="5134" max="5134" width="12.625" style="19" bestFit="1" customWidth="1"/>
    <col min="5135" max="5135" width="5.5" style="19" customWidth="1"/>
    <col min="5136" max="5137" width="9" style="19"/>
    <col min="5138" max="5139" width="11.125" style="19" customWidth="1"/>
    <col min="5140" max="5140" width="12.5" style="19" bestFit="1" customWidth="1"/>
    <col min="5141" max="5376" width="9" style="19"/>
    <col min="5377" max="5377" width="7.75" style="19" customWidth="1"/>
    <col min="5378" max="5378" width="9.875" style="19" customWidth="1"/>
    <col min="5379" max="5379" width="10.25" style="19" bestFit="1" customWidth="1"/>
    <col min="5380" max="5380" width="11" style="19" customWidth="1"/>
    <col min="5381" max="5381" width="11.375" style="19" customWidth="1"/>
    <col min="5382" max="5382" width="11" style="19" customWidth="1"/>
    <col min="5383" max="5383" width="9.75" style="19" customWidth="1"/>
    <col min="5384" max="5384" width="10.25" style="19" bestFit="1" customWidth="1"/>
    <col min="5385" max="5385" width="8.125" style="19" bestFit="1" customWidth="1"/>
    <col min="5386" max="5387" width="13.125" style="19" bestFit="1" customWidth="1"/>
    <col min="5388" max="5388" width="12.375" style="19" customWidth="1"/>
    <col min="5389" max="5389" width="13.125" style="19" bestFit="1" customWidth="1"/>
    <col min="5390" max="5390" width="12.625" style="19" bestFit="1" customWidth="1"/>
    <col min="5391" max="5391" width="5.5" style="19" customWidth="1"/>
    <col min="5392" max="5393" width="9" style="19"/>
    <col min="5394" max="5395" width="11.125" style="19" customWidth="1"/>
    <col min="5396" max="5396" width="12.5" style="19" bestFit="1" customWidth="1"/>
    <col min="5397" max="5632" width="9" style="19"/>
    <col min="5633" max="5633" width="7.75" style="19" customWidth="1"/>
    <col min="5634" max="5634" width="9.875" style="19" customWidth="1"/>
    <col min="5635" max="5635" width="10.25" style="19" bestFit="1" customWidth="1"/>
    <col min="5636" max="5636" width="11" style="19" customWidth="1"/>
    <col min="5637" max="5637" width="11.375" style="19" customWidth="1"/>
    <col min="5638" max="5638" width="11" style="19" customWidth="1"/>
    <col min="5639" max="5639" width="9.75" style="19" customWidth="1"/>
    <col min="5640" max="5640" width="10.25" style="19" bestFit="1" customWidth="1"/>
    <col min="5641" max="5641" width="8.125" style="19" bestFit="1" customWidth="1"/>
    <col min="5642" max="5643" width="13.125" style="19" bestFit="1" customWidth="1"/>
    <col min="5644" max="5644" width="12.375" style="19" customWidth="1"/>
    <col min="5645" max="5645" width="13.125" style="19" bestFit="1" customWidth="1"/>
    <col min="5646" max="5646" width="12.625" style="19" bestFit="1" customWidth="1"/>
    <col min="5647" max="5647" width="5.5" style="19" customWidth="1"/>
    <col min="5648" max="5649" width="9" style="19"/>
    <col min="5650" max="5651" width="11.125" style="19" customWidth="1"/>
    <col min="5652" max="5652" width="12.5" style="19" bestFit="1" customWidth="1"/>
    <col min="5653" max="5888" width="9" style="19"/>
    <col min="5889" max="5889" width="7.75" style="19" customWidth="1"/>
    <col min="5890" max="5890" width="9.875" style="19" customWidth="1"/>
    <col min="5891" max="5891" width="10.25" style="19" bestFit="1" customWidth="1"/>
    <col min="5892" max="5892" width="11" style="19" customWidth="1"/>
    <col min="5893" max="5893" width="11.375" style="19" customWidth="1"/>
    <col min="5894" max="5894" width="11" style="19" customWidth="1"/>
    <col min="5895" max="5895" width="9.75" style="19" customWidth="1"/>
    <col min="5896" max="5896" width="10.25" style="19" bestFit="1" customWidth="1"/>
    <col min="5897" max="5897" width="8.125" style="19" bestFit="1" customWidth="1"/>
    <col min="5898" max="5899" width="13.125" style="19" bestFit="1" customWidth="1"/>
    <col min="5900" max="5900" width="12.375" style="19" customWidth="1"/>
    <col min="5901" max="5901" width="13.125" style="19" bestFit="1" customWidth="1"/>
    <col min="5902" max="5902" width="12.625" style="19" bestFit="1" customWidth="1"/>
    <col min="5903" max="5903" width="5.5" style="19" customWidth="1"/>
    <col min="5904" max="5905" width="9" style="19"/>
    <col min="5906" max="5907" width="11.125" style="19" customWidth="1"/>
    <col min="5908" max="5908" width="12.5" style="19" bestFit="1" customWidth="1"/>
    <col min="5909" max="6144" width="9" style="19"/>
    <col min="6145" max="6145" width="7.75" style="19" customWidth="1"/>
    <col min="6146" max="6146" width="9.875" style="19" customWidth="1"/>
    <col min="6147" max="6147" width="10.25" style="19" bestFit="1" customWidth="1"/>
    <col min="6148" max="6148" width="11" style="19" customWidth="1"/>
    <col min="6149" max="6149" width="11.375" style="19" customWidth="1"/>
    <col min="6150" max="6150" width="11" style="19" customWidth="1"/>
    <col min="6151" max="6151" width="9.75" style="19" customWidth="1"/>
    <col min="6152" max="6152" width="10.25" style="19" bestFit="1" customWidth="1"/>
    <col min="6153" max="6153" width="8.125" style="19" bestFit="1" customWidth="1"/>
    <col min="6154" max="6155" width="13.125" style="19" bestFit="1" customWidth="1"/>
    <col min="6156" max="6156" width="12.375" style="19" customWidth="1"/>
    <col min="6157" max="6157" width="13.125" style="19" bestFit="1" customWidth="1"/>
    <col min="6158" max="6158" width="12.625" style="19" bestFit="1" customWidth="1"/>
    <col min="6159" max="6159" width="5.5" style="19" customWidth="1"/>
    <col min="6160" max="6161" width="9" style="19"/>
    <col min="6162" max="6163" width="11.125" style="19" customWidth="1"/>
    <col min="6164" max="6164" width="12.5" style="19" bestFit="1" customWidth="1"/>
    <col min="6165" max="6400" width="9" style="19"/>
    <col min="6401" max="6401" width="7.75" style="19" customWidth="1"/>
    <col min="6402" max="6402" width="9.875" style="19" customWidth="1"/>
    <col min="6403" max="6403" width="10.25" style="19" bestFit="1" customWidth="1"/>
    <col min="6404" max="6404" width="11" style="19" customWidth="1"/>
    <col min="6405" max="6405" width="11.375" style="19" customWidth="1"/>
    <col min="6406" max="6406" width="11" style="19" customWidth="1"/>
    <col min="6407" max="6407" width="9.75" style="19" customWidth="1"/>
    <col min="6408" max="6408" width="10.25" style="19" bestFit="1" customWidth="1"/>
    <col min="6409" max="6409" width="8.125" style="19" bestFit="1" customWidth="1"/>
    <col min="6410" max="6411" width="13.125" style="19" bestFit="1" customWidth="1"/>
    <col min="6412" max="6412" width="12.375" style="19" customWidth="1"/>
    <col min="6413" max="6413" width="13.125" style="19" bestFit="1" customWidth="1"/>
    <col min="6414" max="6414" width="12.625" style="19" bestFit="1" customWidth="1"/>
    <col min="6415" max="6415" width="5.5" style="19" customWidth="1"/>
    <col min="6416" max="6417" width="9" style="19"/>
    <col min="6418" max="6419" width="11.125" style="19" customWidth="1"/>
    <col min="6420" max="6420" width="12.5" style="19" bestFit="1" customWidth="1"/>
    <col min="6421" max="6656" width="9" style="19"/>
    <col min="6657" max="6657" width="7.75" style="19" customWidth="1"/>
    <col min="6658" max="6658" width="9.875" style="19" customWidth="1"/>
    <col min="6659" max="6659" width="10.25" style="19" bestFit="1" customWidth="1"/>
    <col min="6660" max="6660" width="11" style="19" customWidth="1"/>
    <col min="6661" max="6661" width="11.375" style="19" customWidth="1"/>
    <col min="6662" max="6662" width="11" style="19" customWidth="1"/>
    <col min="6663" max="6663" width="9.75" style="19" customWidth="1"/>
    <col min="6664" max="6664" width="10.25" style="19" bestFit="1" customWidth="1"/>
    <col min="6665" max="6665" width="8.125" style="19" bestFit="1" customWidth="1"/>
    <col min="6666" max="6667" width="13.125" style="19" bestFit="1" customWidth="1"/>
    <col min="6668" max="6668" width="12.375" style="19" customWidth="1"/>
    <col min="6669" max="6669" width="13.125" style="19" bestFit="1" customWidth="1"/>
    <col min="6670" max="6670" width="12.625" style="19" bestFit="1" customWidth="1"/>
    <col min="6671" max="6671" width="5.5" style="19" customWidth="1"/>
    <col min="6672" max="6673" width="9" style="19"/>
    <col min="6674" max="6675" width="11.125" style="19" customWidth="1"/>
    <col min="6676" max="6676" width="12.5" style="19" bestFit="1" customWidth="1"/>
    <col min="6677" max="6912" width="9" style="19"/>
    <col min="6913" max="6913" width="7.75" style="19" customWidth="1"/>
    <col min="6914" max="6914" width="9.875" style="19" customWidth="1"/>
    <col min="6915" max="6915" width="10.25" style="19" bestFit="1" customWidth="1"/>
    <col min="6916" max="6916" width="11" style="19" customWidth="1"/>
    <col min="6917" max="6917" width="11.375" style="19" customWidth="1"/>
    <col min="6918" max="6918" width="11" style="19" customWidth="1"/>
    <col min="6919" max="6919" width="9.75" style="19" customWidth="1"/>
    <col min="6920" max="6920" width="10.25" style="19" bestFit="1" customWidth="1"/>
    <col min="6921" max="6921" width="8.125" style="19" bestFit="1" customWidth="1"/>
    <col min="6922" max="6923" width="13.125" style="19" bestFit="1" customWidth="1"/>
    <col min="6924" max="6924" width="12.375" style="19" customWidth="1"/>
    <col min="6925" max="6925" width="13.125" style="19" bestFit="1" customWidth="1"/>
    <col min="6926" max="6926" width="12.625" style="19" bestFit="1" customWidth="1"/>
    <col min="6927" max="6927" width="5.5" style="19" customWidth="1"/>
    <col min="6928" max="6929" width="9" style="19"/>
    <col min="6930" max="6931" width="11.125" style="19" customWidth="1"/>
    <col min="6932" max="6932" width="12.5" style="19" bestFit="1" customWidth="1"/>
    <col min="6933" max="7168" width="9" style="19"/>
    <col min="7169" max="7169" width="7.75" style="19" customWidth="1"/>
    <col min="7170" max="7170" width="9.875" style="19" customWidth="1"/>
    <col min="7171" max="7171" width="10.25" style="19" bestFit="1" customWidth="1"/>
    <col min="7172" max="7172" width="11" style="19" customWidth="1"/>
    <col min="7173" max="7173" width="11.375" style="19" customWidth="1"/>
    <col min="7174" max="7174" width="11" style="19" customWidth="1"/>
    <col min="7175" max="7175" width="9.75" style="19" customWidth="1"/>
    <col min="7176" max="7176" width="10.25" style="19" bestFit="1" customWidth="1"/>
    <col min="7177" max="7177" width="8.125" style="19" bestFit="1" customWidth="1"/>
    <col min="7178" max="7179" width="13.125" style="19" bestFit="1" customWidth="1"/>
    <col min="7180" max="7180" width="12.375" style="19" customWidth="1"/>
    <col min="7181" max="7181" width="13.125" style="19" bestFit="1" customWidth="1"/>
    <col min="7182" max="7182" width="12.625" style="19" bestFit="1" customWidth="1"/>
    <col min="7183" max="7183" width="5.5" style="19" customWidth="1"/>
    <col min="7184" max="7185" width="9" style="19"/>
    <col min="7186" max="7187" width="11.125" style="19" customWidth="1"/>
    <col min="7188" max="7188" width="12.5" style="19" bestFit="1" customWidth="1"/>
    <col min="7189" max="7424" width="9" style="19"/>
    <col min="7425" max="7425" width="7.75" style="19" customWidth="1"/>
    <col min="7426" max="7426" width="9.875" style="19" customWidth="1"/>
    <col min="7427" max="7427" width="10.25" style="19" bestFit="1" customWidth="1"/>
    <col min="7428" max="7428" width="11" style="19" customWidth="1"/>
    <col min="7429" max="7429" width="11.375" style="19" customWidth="1"/>
    <col min="7430" max="7430" width="11" style="19" customWidth="1"/>
    <col min="7431" max="7431" width="9.75" style="19" customWidth="1"/>
    <col min="7432" max="7432" width="10.25" style="19" bestFit="1" customWidth="1"/>
    <col min="7433" max="7433" width="8.125" style="19" bestFit="1" customWidth="1"/>
    <col min="7434" max="7435" width="13.125" style="19" bestFit="1" customWidth="1"/>
    <col min="7436" max="7436" width="12.375" style="19" customWidth="1"/>
    <col min="7437" max="7437" width="13.125" style="19" bestFit="1" customWidth="1"/>
    <col min="7438" max="7438" width="12.625" style="19" bestFit="1" customWidth="1"/>
    <col min="7439" max="7439" width="5.5" style="19" customWidth="1"/>
    <col min="7440" max="7441" width="9" style="19"/>
    <col min="7442" max="7443" width="11.125" style="19" customWidth="1"/>
    <col min="7444" max="7444" width="12.5" style="19" bestFit="1" customWidth="1"/>
    <col min="7445" max="7680" width="9" style="19"/>
    <col min="7681" max="7681" width="7.75" style="19" customWidth="1"/>
    <col min="7682" max="7682" width="9.875" style="19" customWidth="1"/>
    <col min="7683" max="7683" width="10.25" style="19" bestFit="1" customWidth="1"/>
    <col min="7684" max="7684" width="11" style="19" customWidth="1"/>
    <col min="7685" max="7685" width="11.375" style="19" customWidth="1"/>
    <col min="7686" max="7686" width="11" style="19" customWidth="1"/>
    <col min="7687" max="7687" width="9.75" style="19" customWidth="1"/>
    <col min="7688" max="7688" width="10.25" style="19" bestFit="1" customWidth="1"/>
    <col min="7689" max="7689" width="8.125" style="19" bestFit="1" customWidth="1"/>
    <col min="7690" max="7691" width="13.125" style="19" bestFit="1" customWidth="1"/>
    <col min="7692" max="7692" width="12.375" style="19" customWidth="1"/>
    <col min="7693" max="7693" width="13.125" style="19" bestFit="1" customWidth="1"/>
    <col min="7694" max="7694" width="12.625" style="19" bestFit="1" customWidth="1"/>
    <col min="7695" max="7695" width="5.5" style="19" customWidth="1"/>
    <col min="7696" max="7697" width="9" style="19"/>
    <col min="7698" max="7699" width="11.125" style="19" customWidth="1"/>
    <col min="7700" max="7700" width="12.5" style="19" bestFit="1" customWidth="1"/>
    <col min="7701" max="7936" width="9" style="19"/>
    <col min="7937" max="7937" width="7.75" style="19" customWidth="1"/>
    <col min="7938" max="7938" width="9.875" style="19" customWidth="1"/>
    <col min="7939" max="7939" width="10.25" style="19" bestFit="1" customWidth="1"/>
    <col min="7940" max="7940" width="11" style="19" customWidth="1"/>
    <col min="7941" max="7941" width="11.375" style="19" customWidth="1"/>
    <col min="7942" max="7942" width="11" style="19" customWidth="1"/>
    <col min="7943" max="7943" width="9.75" style="19" customWidth="1"/>
    <col min="7944" max="7944" width="10.25" style="19" bestFit="1" customWidth="1"/>
    <col min="7945" max="7945" width="8.125" style="19" bestFit="1" customWidth="1"/>
    <col min="7946" max="7947" width="13.125" style="19" bestFit="1" customWidth="1"/>
    <col min="7948" max="7948" width="12.375" style="19" customWidth="1"/>
    <col min="7949" max="7949" width="13.125" style="19" bestFit="1" customWidth="1"/>
    <col min="7950" max="7950" width="12.625" style="19" bestFit="1" customWidth="1"/>
    <col min="7951" max="7951" width="5.5" style="19" customWidth="1"/>
    <col min="7952" max="7953" width="9" style="19"/>
    <col min="7954" max="7955" width="11.125" style="19" customWidth="1"/>
    <col min="7956" max="7956" width="12.5" style="19" bestFit="1" customWidth="1"/>
    <col min="7957" max="8192" width="9" style="19"/>
    <col min="8193" max="8193" width="7.75" style="19" customWidth="1"/>
    <col min="8194" max="8194" width="9.875" style="19" customWidth="1"/>
    <col min="8195" max="8195" width="10.25" style="19" bestFit="1" customWidth="1"/>
    <col min="8196" max="8196" width="11" style="19" customWidth="1"/>
    <col min="8197" max="8197" width="11.375" style="19" customWidth="1"/>
    <col min="8198" max="8198" width="11" style="19" customWidth="1"/>
    <col min="8199" max="8199" width="9.75" style="19" customWidth="1"/>
    <col min="8200" max="8200" width="10.25" style="19" bestFit="1" customWidth="1"/>
    <col min="8201" max="8201" width="8.125" style="19" bestFit="1" customWidth="1"/>
    <col min="8202" max="8203" width="13.125" style="19" bestFit="1" customWidth="1"/>
    <col min="8204" max="8204" width="12.375" style="19" customWidth="1"/>
    <col min="8205" max="8205" width="13.125" style="19" bestFit="1" customWidth="1"/>
    <col min="8206" max="8206" width="12.625" style="19" bestFit="1" customWidth="1"/>
    <col min="8207" max="8207" width="5.5" style="19" customWidth="1"/>
    <col min="8208" max="8209" width="9" style="19"/>
    <col min="8210" max="8211" width="11.125" style="19" customWidth="1"/>
    <col min="8212" max="8212" width="12.5" style="19" bestFit="1" customWidth="1"/>
    <col min="8213" max="8448" width="9" style="19"/>
    <col min="8449" max="8449" width="7.75" style="19" customWidth="1"/>
    <col min="8450" max="8450" width="9.875" style="19" customWidth="1"/>
    <col min="8451" max="8451" width="10.25" style="19" bestFit="1" customWidth="1"/>
    <col min="8452" max="8452" width="11" style="19" customWidth="1"/>
    <col min="8453" max="8453" width="11.375" style="19" customWidth="1"/>
    <col min="8454" max="8454" width="11" style="19" customWidth="1"/>
    <col min="8455" max="8455" width="9.75" style="19" customWidth="1"/>
    <col min="8456" max="8456" width="10.25" style="19" bestFit="1" customWidth="1"/>
    <col min="8457" max="8457" width="8.125" style="19" bestFit="1" customWidth="1"/>
    <col min="8458" max="8459" width="13.125" style="19" bestFit="1" customWidth="1"/>
    <col min="8460" max="8460" width="12.375" style="19" customWidth="1"/>
    <col min="8461" max="8461" width="13.125" style="19" bestFit="1" customWidth="1"/>
    <col min="8462" max="8462" width="12.625" style="19" bestFit="1" customWidth="1"/>
    <col min="8463" max="8463" width="5.5" style="19" customWidth="1"/>
    <col min="8464" max="8465" width="9" style="19"/>
    <col min="8466" max="8467" width="11.125" style="19" customWidth="1"/>
    <col min="8468" max="8468" width="12.5" style="19" bestFit="1" customWidth="1"/>
    <col min="8469" max="8704" width="9" style="19"/>
    <col min="8705" max="8705" width="7.75" style="19" customWidth="1"/>
    <col min="8706" max="8706" width="9.875" style="19" customWidth="1"/>
    <col min="8707" max="8707" width="10.25" style="19" bestFit="1" customWidth="1"/>
    <col min="8708" max="8708" width="11" style="19" customWidth="1"/>
    <col min="8709" max="8709" width="11.375" style="19" customWidth="1"/>
    <col min="8710" max="8710" width="11" style="19" customWidth="1"/>
    <col min="8711" max="8711" width="9.75" style="19" customWidth="1"/>
    <col min="8712" max="8712" width="10.25" style="19" bestFit="1" customWidth="1"/>
    <col min="8713" max="8713" width="8.125" style="19" bestFit="1" customWidth="1"/>
    <col min="8714" max="8715" width="13.125" style="19" bestFit="1" customWidth="1"/>
    <col min="8716" max="8716" width="12.375" style="19" customWidth="1"/>
    <col min="8717" max="8717" width="13.125" style="19" bestFit="1" customWidth="1"/>
    <col min="8718" max="8718" width="12.625" style="19" bestFit="1" customWidth="1"/>
    <col min="8719" max="8719" width="5.5" style="19" customWidth="1"/>
    <col min="8720" max="8721" width="9" style="19"/>
    <col min="8722" max="8723" width="11.125" style="19" customWidth="1"/>
    <col min="8724" max="8724" width="12.5" style="19" bestFit="1" customWidth="1"/>
    <col min="8725" max="8960" width="9" style="19"/>
    <col min="8961" max="8961" width="7.75" style="19" customWidth="1"/>
    <col min="8962" max="8962" width="9.875" style="19" customWidth="1"/>
    <col min="8963" max="8963" width="10.25" style="19" bestFit="1" customWidth="1"/>
    <col min="8964" max="8964" width="11" style="19" customWidth="1"/>
    <col min="8965" max="8965" width="11.375" style="19" customWidth="1"/>
    <col min="8966" max="8966" width="11" style="19" customWidth="1"/>
    <col min="8967" max="8967" width="9.75" style="19" customWidth="1"/>
    <col min="8968" max="8968" width="10.25" style="19" bestFit="1" customWidth="1"/>
    <col min="8969" max="8969" width="8.125" style="19" bestFit="1" customWidth="1"/>
    <col min="8970" max="8971" width="13.125" style="19" bestFit="1" customWidth="1"/>
    <col min="8972" max="8972" width="12.375" style="19" customWidth="1"/>
    <col min="8973" max="8973" width="13.125" style="19" bestFit="1" customWidth="1"/>
    <col min="8974" max="8974" width="12.625" style="19" bestFit="1" customWidth="1"/>
    <col min="8975" max="8975" width="5.5" style="19" customWidth="1"/>
    <col min="8976" max="8977" width="9" style="19"/>
    <col min="8978" max="8979" width="11.125" style="19" customWidth="1"/>
    <col min="8980" max="8980" width="12.5" style="19" bestFit="1" customWidth="1"/>
    <col min="8981" max="9216" width="9" style="19"/>
    <col min="9217" max="9217" width="7.75" style="19" customWidth="1"/>
    <col min="9218" max="9218" width="9.875" style="19" customWidth="1"/>
    <col min="9219" max="9219" width="10.25" style="19" bestFit="1" customWidth="1"/>
    <col min="9220" max="9220" width="11" style="19" customWidth="1"/>
    <col min="9221" max="9221" width="11.375" style="19" customWidth="1"/>
    <col min="9222" max="9222" width="11" style="19" customWidth="1"/>
    <col min="9223" max="9223" width="9.75" style="19" customWidth="1"/>
    <col min="9224" max="9224" width="10.25" style="19" bestFit="1" customWidth="1"/>
    <col min="9225" max="9225" width="8.125" style="19" bestFit="1" customWidth="1"/>
    <col min="9226" max="9227" width="13.125" style="19" bestFit="1" customWidth="1"/>
    <col min="9228" max="9228" width="12.375" style="19" customWidth="1"/>
    <col min="9229" max="9229" width="13.125" style="19" bestFit="1" customWidth="1"/>
    <col min="9230" max="9230" width="12.625" style="19" bestFit="1" customWidth="1"/>
    <col min="9231" max="9231" width="5.5" style="19" customWidth="1"/>
    <col min="9232" max="9233" width="9" style="19"/>
    <col min="9234" max="9235" width="11.125" style="19" customWidth="1"/>
    <col min="9236" max="9236" width="12.5" style="19" bestFit="1" customWidth="1"/>
    <col min="9237" max="9472" width="9" style="19"/>
    <col min="9473" max="9473" width="7.75" style="19" customWidth="1"/>
    <col min="9474" max="9474" width="9.875" style="19" customWidth="1"/>
    <col min="9475" max="9475" width="10.25" style="19" bestFit="1" customWidth="1"/>
    <col min="9476" max="9476" width="11" style="19" customWidth="1"/>
    <col min="9477" max="9477" width="11.375" style="19" customWidth="1"/>
    <col min="9478" max="9478" width="11" style="19" customWidth="1"/>
    <col min="9479" max="9479" width="9.75" style="19" customWidth="1"/>
    <col min="9480" max="9480" width="10.25" style="19" bestFit="1" customWidth="1"/>
    <col min="9481" max="9481" width="8.125" style="19" bestFit="1" customWidth="1"/>
    <col min="9482" max="9483" width="13.125" style="19" bestFit="1" customWidth="1"/>
    <col min="9484" max="9484" width="12.375" style="19" customWidth="1"/>
    <col min="9485" max="9485" width="13.125" style="19" bestFit="1" customWidth="1"/>
    <col min="9486" max="9486" width="12.625" style="19" bestFit="1" customWidth="1"/>
    <col min="9487" max="9487" width="5.5" style="19" customWidth="1"/>
    <col min="9488" max="9489" width="9" style="19"/>
    <col min="9490" max="9491" width="11.125" style="19" customWidth="1"/>
    <col min="9492" max="9492" width="12.5" style="19" bestFit="1" customWidth="1"/>
    <col min="9493" max="9728" width="9" style="19"/>
    <col min="9729" max="9729" width="7.75" style="19" customWidth="1"/>
    <col min="9730" max="9730" width="9.875" style="19" customWidth="1"/>
    <col min="9731" max="9731" width="10.25" style="19" bestFit="1" customWidth="1"/>
    <col min="9732" max="9732" width="11" style="19" customWidth="1"/>
    <col min="9733" max="9733" width="11.375" style="19" customWidth="1"/>
    <col min="9734" max="9734" width="11" style="19" customWidth="1"/>
    <col min="9735" max="9735" width="9.75" style="19" customWidth="1"/>
    <col min="9736" max="9736" width="10.25" style="19" bestFit="1" customWidth="1"/>
    <col min="9737" max="9737" width="8.125" style="19" bestFit="1" customWidth="1"/>
    <col min="9738" max="9739" width="13.125" style="19" bestFit="1" customWidth="1"/>
    <col min="9740" max="9740" width="12.375" style="19" customWidth="1"/>
    <col min="9741" max="9741" width="13.125" style="19" bestFit="1" customWidth="1"/>
    <col min="9742" max="9742" width="12.625" style="19" bestFit="1" customWidth="1"/>
    <col min="9743" max="9743" width="5.5" style="19" customWidth="1"/>
    <col min="9744" max="9745" width="9" style="19"/>
    <col min="9746" max="9747" width="11.125" style="19" customWidth="1"/>
    <col min="9748" max="9748" width="12.5" style="19" bestFit="1" customWidth="1"/>
    <col min="9749" max="9984" width="9" style="19"/>
    <col min="9985" max="9985" width="7.75" style="19" customWidth="1"/>
    <col min="9986" max="9986" width="9.875" style="19" customWidth="1"/>
    <col min="9987" max="9987" width="10.25" style="19" bestFit="1" customWidth="1"/>
    <col min="9988" max="9988" width="11" style="19" customWidth="1"/>
    <col min="9989" max="9989" width="11.375" style="19" customWidth="1"/>
    <col min="9990" max="9990" width="11" style="19" customWidth="1"/>
    <col min="9991" max="9991" width="9.75" style="19" customWidth="1"/>
    <col min="9992" max="9992" width="10.25" style="19" bestFit="1" customWidth="1"/>
    <col min="9993" max="9993" width="8.125" style="19" bestFit="1" customWidth="1"/>
    <col min="9994" max="9995" width="13.125" style="19" bestFit="1" customWidth="1"/>
    <col min="9996" max="9996" width="12.375" style="19" customWidth="1"/>
    <col min="9997" max="9997" width="13.125" style="19" bestFit="1" customWidth="1"/>
    <col min="9998" max="9998" width="12.625" style="19" bestFit="1" customWidth="1"/>
    <col min="9999" max="9999" width="5.5" style="19" customWidth="1"/>
    <col min="10000" max="10001" width="9" style="19"/>
    <col min="10002" max="10003" width="11.125" style="19" customWidth="1"/>
    <col min="10004" max="10004" width="12.5" style="19" bestFit="1" customWidth="1"/>
    <col min="10005" max="10240" width="9" style="19"/>
    <col min="10241" max="10241" width="7.75" style="19" customWidth="1"/>
    <col min="10242" max="10242" width="9.875" style="19" customWidth="1"/>
    <col min="10243" max="10243" width="10.25" style="19" bestFit="1" customWidth="1"/>
    <col min="10244" max="10244" width="11" style="19" customWidth="1"/>
    <col min="10245" max="10245" width="11.375" style="19" customWidth="1"/>
    <col min="10246" max="10246" width="11" style="19" customWidth="1"/>
    <col min="10247" max="10247" width="9.75" style="19" customWidth="1"/>
    <col min="10248" max="10248" width="10.25" style="19" bestFit="1" customWidth="1"/>
    <col min="10249" max="10249" width="8.125" style="19" bestFit="1" customWidth="1"/>
    <col min="10250" max="10251" width="13.125" style="19" bestFit="1" customWidth="1"/>
    <col min="10252" max="10252" width="12.375" style="19" customWidth="1"/>
    <col min="10253" max="10253" width="13.125" style="19" bestFit="1" customWidth="1"/>
    <col min="10254" max="10254" width="12.625" style="19" bestFit="1" customWidth="1"/>
    <col min="10255" max="10255" width="5.5" style="19" customWidth="1"/>
    <col min="10256" max="10257" width="9" style="19"/>
    <col min="10258" max="10259" width="11.125" style="19" customWidth="1"/>
    <col min="10260" max="10260" width="12.5" style="19" bestFit="1" customWidth="1"/>
    <col min="10261" max="10496" width="9" style="19"/>
    <col min="10497" max="10497" width="7.75" style="19" customWidth="1"/>
    <col min="10498" max="10498" width="9.875" style="19" customWidth="1"/>
    <col min="10499" max="10499" width="10.25" style="19" bestFit="1" customWidth="1"/>
    <col min="10500" max="10500" width="11" style="19" customWidth="1"/>
    <col min="10501" max="10501" width="11.375" style="19" customWidth="1"/>
    <col min="10502" max="10502" width="11" style="19" customWidth="1"/>
    <col min="10503" max="10503" width="9.75" style="19" customWidth="1"/>
    <col min="10504" max="10504" width="10.25" style="19" bestFit="1" customWidth="1"/>
    <col min="10505" max="10505" width="8.125" style="19" bestFit="1" customWidth="1"/>
    <col min="10506" max="10507" width="13.125" style="19" bestFit="1" customWidth="1"/>
    <col min="10508" max="10508" width="12.375" style="19" customWidth="1"/>
    <col min="10509" max="10509" width="13.125" style="19" bestFit="1" customWidth="1"/>
    <col min="10510" max="10510" width="12.625" style="19" bestFit="1" customWidth="1"/>
    <col min="10511" max="10511" width="5.5" style="19" customWidth="1"/>
    <col min="10512" max="10513" width="9" style="19"/>
    <col min="10514" max="10515" width="11.125" style="19" customWidth="1"/>
    <col min="10516" max="10516" width="12.5" style="19" bestFit="1" customWidth="1"/>
    <col min="10517" max="10752" width="9" style="19"/>
    <col min="10753" max="10753" width="7.75" style="19" customWidth="1"/>
    <col min="10754" max="10754" width="9.875" style="19" customWidth="1"/>
    <col min="10755" max="10755" width="10.25" style="19" bestFit="1" customWidth="1"/>
    <col min="10756" max="10756" width="11" style="19" customWidth="1"/>
    <col min="10757" max="10757" width="11.375" style="19" customWidth="1"/>
    <col min="10758" max="10758" width="11" style="19" customWidth="1"/>
    <col min="10759" max="10759" width="9.75" style="19" customWidth="1"/>
    <col min="10760" max="10760" width="10.25" style="19" bestFit="1" customWidth="1"/>
    <col min="10761" max="10761" width="8.125" style="19" bestFit="1" customWidth="1"/>
    <col min="10762" max="10763" width="13.125" style="19" bestFit="1" customWidth="1"/>
    <col min="10764" max="10764" width="12.375" style="19" customWidth="1"/>
    <col min="10765" max="10765" width="13.125" style="19" bestFit="1" customWidth="1"/>
    <col min="10766" max="10766" width="12.625" style="19" bestFit="1" customWidth="1"/>
    <col min="10767" max="10767" width="5.5" style="19" customWidth="1"/>
    <col min="10768" max="10769" width="9" style="19"/>
    <col min="10770" max="10771" width="11.125" style="19" customWidth="1"/>
    <col min="10772" max="10772" width="12.5" style="19" bestFit="1" customWidth="1"/>
    <col min="10773" max="11008" width="9" style="19"/>
    <col min="11009" max="11009" width="7.75" style="19" customWidth="1"/>
    <col min="11010" max="11010" width="9.875" style="19" customWidth="1"/>
    <col min="11011" max="11011" width="10.25" style="19" bestFit="1" customWidth="1"/>
    <col min="11012" max="11012" width="11" style="19" customWidth="1"/>
    <col min="11013" max="11013" width="11.375" style="19" customWidth="1"/>
    <col min="11014" max="11014" width="11" style="19" customWidth="1"/>
    <col min="11015" max="11015" width="9.75" style="19" customWidth="1"/>
    <col min="11016" max="11016" width="10.25" style="19" bestFit="1" customWidth="1"/>
    <col min="11017" max="11017" width="8.125" style="19" bestFit="1" customWidth="1"/>
    <col min="11018" max="11019" width="13.125" style="19" bestFit="1" customWidth="1"/>
    <col min="11020" max="11020" width="12.375" style="19" customWidth="1"/>
    <col min="11021" max="11021" width="13.125" style="19" bestFit="1" customWidth="1"/>
    <col min="11022" max="11022" width="12.625" style="19" bestFit="1" customWidth="1"/>
    <col min="11023" max="11023" width="5.5" style="19" customWidth="1"/>
    <col min="11024" max="11025" width="9" style="19"/>
    <col min="11026" max="11027" width="11.125" style="19" customWidth="1"/>
    <col min="11028" max="11028" width="12.5" style="19" bestFit="1" customWidth="1"/>
    <col min="11029" max="11264" width="9" style="19"/>
    <col min="11265" max="11265" width="7.75" style="19" customWidth="1"/>
    <col min="11266" max="11266" width="9.875" style="19" customWidth="1"/>
    <col min="11267" max="11267" width="10.25" style="19" bestFit="1" customWidth="1"/>
    <col min="11268" max="11268" width="11" style="19" customWidth="1"/>
    <col min="11269" max="11269" width="11.375" style="19" customWidth="1"/>
    <col min="11270" max="11270" width="11" style="19" customWidth="1"/>
    <col min="11271" max="11271" width="9.75" style="19" customWidth="1"/>
    <col min="11272" max="11272" width="10.25" style="19" bestFit="1" customWidth="1"/>
    <col min="11273" max="11273" width="8.125" style="19" bestFit="1" customWidth="1"/>
    <col min="11274" max="11275" width="13.125" style="19" bestFit="1" customWidth="1"/>
    <col min="11276" max="11276" width="12.375" style="19" customWidth="1"/>
    <col min="11277" max="11277" width="13.125" style="19" bestFit="1" customWidth="1"/>
    <col min="11278" max="11278" width="12.625" style="19" bestFit="1" customWidth="1"/>
    <col min="11279" max="11279" width="5.5" style="19" customWidth="1"/>
    <col min="11280" max="11281" width="9" style="19"/>
    <col min="11282" max="11283" width="11.125" style="19" customWidth="1"/>
    <col min="11284" max="11284" width="12.5" style="19" bestFit="1" customWidth="1"/>
    <col min="11285" max="11520" width="9" style="19"/>
    <col min="11521" max="11521" width="7.75" style="19" customWidth="1"/>
    <col min="11522" max="11522" width="9.875" style="19" customWidth="1"/>
    <col min="11523" max="11523" width="10.25" style="19" bestFit="1" customWidth="1"/>
    <col min="11524" max="11524" width="11" style="19" customWidth="1"/>
    <col min="11525" max="11525" width="11.375" style="19" customWidth="1"/>
    <col min="11526" max="11526" width="11" style="19" customWidth="1"/>
    <col min="11527" max="11527" width="9.75" style="19" customWidth="1"/>
    <col min="11528" max="11528" width="10.25" style="19" bestFit="1" customWidth="1"/>
    <col min="11529" max="11529" width="8.125" style="19" bestFit="1" customWidth="1"/>
    <col min="11530" max="11531" width="13.125" style="19" bestFit="1" customWidth="1"/>
    <col min="11532" max="11532" width="12.375" style="19" customWidth="1"/>
    <col min="11533" max="11533" width="13.125" style="19" bestFit="1" customWidth="1"/>
    <col min="11534" max="11534" width="12.625" style="19" bestFit="1" customWidth="1"/>
    <col min="11535" max="11535" width="5.5" style="19" customWidth="1"/>
    <col min="11536" max="11537" width="9" style="19"/>
    <col min="11538" max="11539" width="11.125" style="19" customWidth="1"/>
    <col min="11540" max="11540" width="12.5" style="19" bestFit="1" customWidth="1"/>
    <col min="11541" max="11776" width="9" style="19"/>
    <col min="11777" max="11777" width="7.75" style="19" customWidth="1"/>
    <col min="11778" max="11778" width="9.875" style="19" customWidth="1"/>
    <col min="11779" max="11779" width="10.25" style="19" bestFit="1" customWidth="1"/>
    <col min="11780" max="11780" width="11" style="19" customWidth="1"/>
    <col min="11781" max="11781" width="11.375" style="19" customWidth="1"/>
    <col min="11782" max="11782" width="11" style="19" customWidth="1"/>
    <col min="11783" max="11783" width="9.75" style="19" customWidth="1"/>
    <col min="11784" max="11784" width="10.25" style="19" bestFit="1" customWidth="1"/>
    <col min="11785" max="11785" width="8.125" style="19" bestFit="1" customWidth="1"/>
    <col min="11786" max="11787" width="13.125" style="19" bestFit="1" customWidth="1"/>
    <col min="11788" max="11788" width="12.375" style="19" customWidth="1"/>
    <col min="11789" max="11789" width="13.125" style="19" bestFit="1" customWidth="1"/>
    <col min="11790" max="11790" width="12.625" style="19" bestFit="1" customWidth="1"/>
    <col min="11791" max="11791" width="5.5" style="19" customWidth="1"/>
    <col min="11792" max="11793" width="9" style="19"/>
    <col min="11794" max="11795" width="11.125" style="19" customWidth="1"/>
    <col min="11796" max="11796" width="12.5" style="19" bestFit="1" customWidth="1"/>
    <col min="11797" max="12032" width="9" style="19"/>
    <col min="12033" max="12033" width="7.75" style="19" customWidth="1"/>
    <col min="12034" max="12034" width="9.875" style="19" customWidth="1"/>
    <col min="12035" max="12035" width="10.25" style="19" bestFit="1" customWidth="1"/>
    <col min="12036" max="12036" width="11" style="19" customWidth="1"/>
    <col min="12037" max="12037" width="11.375" style="19" customWidth="1"/>
    <col min="12038" max="12038" width="11" style="19" customWidth="1"/>
    <col min="12039" max="12039" width="9.75" style="19" customWidth="1"/>
    <col min="12040" max="12040" width="10.25" style="19" bestFit="1" customWidth="1"/>
    <col min="12041" max="12041" width="8.125" style="19" bestFit="1" customWidth="1"/>
    <col min="12042" max="12043" width="13.125" style="19" bestFit="1" customWidth="1"/>
    <col min="12044" max="12044" width="12.375" style="19" customWidth="1"/>
    <col min="12045" max="12045" width="13.125" style="19" bestFit="1" customWidth="1"/>
    <col min="12046" max="12046" width="12.625" style="19" bestFit="1" customWidth="1"/>
    <col min="12047" max="12047" width="5.5" style="19" customWidth="1"/>
    <col min="12048" max="12049" width="9" style="19"/>
    <col min="12050" max="12051" width="11.125" style="19" customWidth="1"/>
    <col min="12052" max="12052" width="12.5" style="19" bestFit="1" customWidth="1"/>
    <col min="12053" max="12288" width="9" style="19"/>
    <col min="12289" max="12289" width="7.75" style="19" customWidth="1"/>
    <col min="12290" max="12290" width="9.875" style="19" customWidth="1"/>
    <col min="12291" max="12291" width="10.25" style="19" bestFit="1" customWidth="1"/>
    <col min="12292" max="12292" width="11" style="19" customWidth="1"/>
    <col min="12293" max="12293" width="11.375" style="19" customWidth="1"/>
    <col min="12294" max="12294" width="11" style="19" customWidth="1"/>
    <col min="12295" max="12295" width="9.75" style="19" customWidth="1"/>
    <col min="12296" max="12296" width="10.25" style="19" bestFit="1" customWidth="1"/>
    <col min="12297" max="12297" width="8.125" style="19" bestFit="1" customWidth="1"/>
    <col min="12298" max="12299" width="13.125" style="19" bestFit="1" customWidth="1"/>
    <col min="12300" max="12300" width="12.375" style="19" customWidth="1"/>
    <col min="12301" max="12301" width="13.125" style="19" bestFit="1" customWidth="1"/>
    <col min="12302" max="12302" width="12.625" style="19" bestFit="1" customWidth="1"/>
    <col min="12303" max="12303" width="5.5" style="19" customWidth="1"/>
    <col min="12304" max="12305" width="9" style="19"/>
    <col min="12306" max="12307" width="11.125" style="19" customWidth="1"/>
    <col min="12308" max="12308" width="12.5" style="19" bestFit="1" customWidth="1"/>
    <col min="12309" max="12544" width="9" style="19"/>
    <col min="12545" max="12545" width="7.75" style="19" customWidth="1"/>
    <col min="12546" max="12546" width="9.875" style="19" customWidth="1"/>
    <col min="12547" max="12547" width="10.25" style="19" bestFit="1" customWidth="1"/>
    <col min="12548" max="12548" width="11" style="19" customWidth="1"/>
    <col min="12549" max="12549" width="11.375" style="19" customWidth="1"/>
    <col min="12550" max="12550" width="11" style="19" customWidth="1"/>
    <col min="12551" max="12551" width="9.75" style="19" customWidth="1"/>
    <col min="12552" max="12552" width="10.25" style="19" bestFit="1" customWidth="1"/>
    <col min="12553" max="12553" width="8.125" style="19" bestFit="1" customWidth="1"/>
    <col min="12554" max="12555" width="13.125" style="19" bestFit="1" customWidth="1"/>
    <col min="12556" max="12556" width="12.375" style="19" customWidth="1"/>
    <col min="12557" max="12557" width="13.125" style="19" bestFit="1" customWidth="1"/>
    <col min="12558" max="12558" width="12.625" style="19" bestFit="1" customWidth="1"/>
    <col min="12559" max="12559" width="5.5" style="19" customWidth="1"/>
    <col min="12560" max="12561" width="9" style="19"/>
    <col min="12562" max="12563" width="11.125" style="19" customWidth="1"/>
    <col min="12564" max="12564" width="12.5" style="19" bestFit="1" customWidth="1"/>
    <col min="12565" max="12800" width="9" style="19"/>
    <col min="12801" max="12801" width="7.75" style="19" customWidth="1"/>
    <col min="12802" max="12802" width="9.875" style="19" customWidth="1"/>
    <col min="12803" max="12803" width="10.25" style="19" bestFit="1" customWidth="1"/>
    <col min="12804" max="12804" width="11" style="19" customWidth="1"/>
    <col min="12805" max="12805" width="11.375" style="19" customWidth="1"/>
    <col min="12806" max="12806" width="11" style="19" customWidth="1"/>
    <col min="12807" max="12807" width="9.75" style="19" customWidth="1"/>
    <col min="12808" max="12808" width="10.25" style="19" bestFit="1" customWidth="1"/>
    <col min="12809" max="12809" width="8.125" style="19" bestFit="1" customWidth="1"/>
    <col min="12810" max="12811" width="13.125" style="19" bestFit="1" customWidth="1"/>
    <col min="12812" max="12812" width="12.375" style="19" customWidth="1"/>
    <col min="12813" max="12813" width="13.125" style="19" bestFit="1" customWidth="1"/>
    <col min="12814" max="12814" width="12.625" style="19" bestFit="1" customWidth="1"/>
    <col min="12815" max="12815" width="5.5" style="19" customWidth="1"/>
    <col min="12816" max="12817" width="9" style="19"/>
    <col min="12818" max="12819" width="11.125" style="19" customWidth="1"/>
    <col min="12820" max="12820" width="12.5" style="19" bestFit="1" customWidth="1"/>
    <col min="12821" max="13056" width="9" style="19"/>
    <col min="13057" max="13057" width="7.75" style="19" customWidth="1"/>
    <col min="13058" max="13058" width="9.875" style="19" customWidth="1"/>
    <col min="13059" max="13059" width="10.25" style="19" bestFit="1" customWidth="1"/>
    <col min="13060" max="13060" width="11" style="19" customWidth="1"/>
    <col min="13061" max="13061" width="11.375" style="19" customWidth="1"/>
    <col min="13062" max="13062" width="11" style="19" customWidth="1"/>
    <col min="13063" max="13063" width="9.75" style="19" customWidth="1"/>
    <col min="13064" max="13064" width="10.25" style="19" bestFit="1" customWidth="1"/>
    <col min="13065" max="13065" width="8.125" style="19" bestFit="1" customWidth="1"/>
    <col min="13066" max="13067" width="13.125" style="19" bestFit="1" customWidth="1"/>
    <col min="13068" max="13068" width="12.375" style="19" customWidth="1"/>
    <col min="13069" max="13069" width="13.125" style="19" bestFit="1" customWidth="1"/>
    <col min="13070" max="13070" width="12.625" style="19" bestFit="1" customWidth="1"/>
    <col min="13071" max="13071" width="5.5" style="19" customWidth="1"/>
    <col min="13072" max="13073" width="9" style="19"/>
    <col min="13074" max="13075" width="11.125" style="19" customWidth="1"/>
    <col min="13076" max="13076" width="12.5" style="19" bestFit="1" customWidth="1"/>
    <col min="13077" max="13312" width="9" style="19"/>
    <col min="13313" max="13313" width="7.75" style="19" customWidth="1"/>
    <col min="13314" max="13314" width="9.875" style="19" customWidth="1"/>
    <col min="13315" max="13315" width="10.25" style="19" bestFit="1" customWidth="1"/>
    <col min="13316" max="13316" width="11" style="19" customWidth="1"/>
    <col min="13317" max="13317" width="11.375" style="19" customWidth="1"/>
    <col min="13318" max="13318" width="11" style="19" customWidth="1"/>
    <col min="13319" max="13319" width="9.75" style="19" customWidth="1"/>
    <col min="13320" max="13320" width="10.25" style="19" bestFit="1" customWidth="1"/>
    <col min="13321" max="13321" width="8.125" style="19" bestFit="1" customWidth="1"/>
    <col min="13322" max="13323" width="13.125" style="19" bestFit="1" customWidth="1"/>
    <col min="13324" max="13324" width="12.375" style="19" customWidth="1"/>
    <col min="13325" max="13325" width="13.125" style="19" bestFit="1" customWidth="1"/>
    <col min="13326" max="13326" width="12.625" style="19" bestFit="1" customWidth="1"/>
    <col min="13327" max="13327" width="5.5" style="19" customWidth="1"/>
    <col min="13328" max="13329" width="9" style="19"/>
    <col min="13330" max="13331" width="11.125" style="19" customWidth="1"/>
    <col min="13332" max="13332" width="12.5" style="19" bestFit="1" customWidth="1"/>
    <col min="13333" max="13568" width="9" style="19"/>
    <col min="13569" max="13569" width="7.75" style="19" customWidth="1"/>
    <col min="13570" max="13570" width="9.875" style="19" customWidth="1"/>
    <col min="13571" max="13571" width="10.25" style="19" bestFit="1" customWidth="1"/>
    <col min="13572" max="13572" width="11" style="19" customWidth="1"/>
    <col min="13573" max="13573" width="11.375" style="19" customWidth="1"/>
    <col min="13574" max="13574" width="11" style="19" customWidth="1"/>
    <col min="13575" max="13575" width="9.75" style="19" customWidth="1"/>
    <col min="13576" max="13576" width="10.25" style="19" bestFit="1" customWidth="1"/>
    <col min="13577" max="13577" width="8.125" style="19" bestFit="1" customWidth="1"/>
    <col min="13578" max="13579" width="13.125" style="19" bestFit="1" customWidth="1"/>
    <col min="13580" max="13580" width="12.375" style="19" customWidth="1"/>
    <col min="13581" max="13581" width="13.125" style="19" bestFit="1" customWidth="1"/>
    <col min="13582" max="13582" width="12.625" style="19" bestFit="1" customWidth="1"/>
    <col min="13583" max="13583" width="5.5" style="19" customWidth="1"/>
    <col min="13584" max="13585" width="9" style="19"/>
    <col min="13586" max="13587" width="11.125" style="19" customWidth="1"/>
    <col min="13588" max="13588" width="12.5" style="19" bestFit="1" customWidth="1"/>
    <col min="13589" max="13824" width="9" style="19"/>
    <col min="13825" max="13825" width="7.75" style="19" customWidth="1"/>
    <col min="13826" max="13826" width="9.875" style="19" customWidth="1"/>
    <col min="13827" max="13827" width="10.25" style="19" bestFit="1" customWidth="1"/>
    <col min="13828" max="13828" width="11" style="19" customWidth="1"/>
    <col min="13829" max="13829" width="11.375" style="19" customWidth="1"/>
    <col min="13830" max="13830" width="11" style="19" customWidth="1"/>
    <col min="13831" max="13831" width="9.75" style="19" customWidth="1"/>
    <col min="13832" max="13832" width="10.25" style="19" bestFit="1" customWidth="1"/>
    <col min="13833" max="13833" width="8.125" style="19" bestFit="1" customWidth="1"/>
    <col min="13834" max="13835" width="13.125" style="19" bestFit="1" customWidth="1"/>
    <col min="13836" max="13836" width="12.375" style="19" customWidth="1"/>
    <col min="13837" max="13837" width="13.125" style="19" bestFit="1" customWidth="1"/>
    <col min="13838" max="13838" width="12.625" style="19" bestFit="1" customWidth="1"/>
    <col min="13839" max="13839" width="5.5" style="19" customWidth="1"/>
    <col min="13840" max="13841" width="9" style="19"/>
    <col min="13842" max="13843" width="11.125" style="19" customWidth="1"/>
    <col min="13844" max="13844" width="12.5" style="19" bestFit="1" customWidth="1"/>
    <col min="13845" max="14080" width="9" style="19"/>
    <col min="14081" max="14081" width="7.75" style="19" customWidth="1"/>
    <col min="14082" max="14082" width="9.875" style="19" customWidth="1"/>
    <col min="14083" max="14083" width="10.25" style="19" bestFit="1" customWidth="1"/>
    <col min="14084" max="14084" width="11" style="19" customWidth="1"/>
    <col min="14085" max="14085" width="11.375" style="19" customWidth="1"/>
    <col min="14086" max="14086" width="11" style="19" customWidth="1"/>
    <col min="14087" max="14087" width="9.75" style="19" customWidth="1"/>
    <col min="14088" max="14088" width="10.25" style="19" bestFit="1" customWidth="1"/>
    <col min="14089" max="14089" width="8.125" style="19" bestFit="1" customWidth="1"/>
    <col min="14090" max="14091" width="13.125" style="19" bestFit="1" customWidth="1"/>
    <col min="14092" max="14092" width="12.375" style="19" customWidth="1"/>
    <col min="14093" max="14093" width="13.125" style="19" bestFit="1" customWidth="1"/>
    <col min="14094" max="14094" width="12.625" style="19" bestFit="1" customWidth="1"/>
    <col min="14095" max="14095" width="5.5" style="19" customWidth="1"/>
    <col min="14096" max="14097" width="9" style="19"/>
    <col min="14098" max="14099" width="11.125" style="19" customWidth="1"/>
    <col min="14100" max="14100" width="12.5" style="19" bestFit="1" customWidth="1"/>
    <col min="14101" max="14336" width="9" style="19"/>
    <col min="14337" max="14337" width="7.75" style="19" customWidth="1"/>
    <col min="14338" max="14338" width="9.875" style="19" customWidth="1"/>
    <col min="14339" max="14339" width="10.25" style="19" bestFit="1" customWidth="1"/>
    <col min="14340" max="14340" width="11" style="19" customWidth="1"/>
    <col min="14341" max="14341" width="11.375" style="19" customWidth="1"/>
    <col min="14342" max="14342" width="11" style="19" customWidth="1"/>
    <col min="14343" max="14343" width="9.75" style="19" customWidth="1"/>
    <col min="14344" max="14344" width="10.25" style="19" bestFit="1" customWidth="1"/>
    <col min="14345" max="14345" width="8.125" style="19" bestFit="1" customWidth="1"/>
    <col min="14346" max="14347" width="13.125" style="19" bestFit="1" customWidth="1"/>
    <col min="14348" max="14348" width="12.375" style="19" customWidth="1"/>
    <col min="14349" max="14349" width="13.125" style="19" bestFit="1" customWidth="1"/>
    <col min="14350" max="14350" width="12.625" style="19" bestFit="1" customWidth="1"/>
    <col min="14351" max="14351" width="5.5" style="19" customWidth="1"/>
    <col min="14352" max="14353" width="9" style="19"/>
    <col min="14354" max="14355" width="11.125" style="19" customWidth="1"/>
    <col min="14356" max="14356" width="12.5" style="19" bestFit="1" customWidth="1"/>
    <col min="14357" max="14592" width="9" style="19"/>
    <col min="14593" max="14593" width="7.75" style="19" customWidth="1"/>
    <col min="14594" max="14594" width="9.875" style="19" customWidth="1"/>
    <col min="14595" max="14595" width="10.25" style="19" bestFit="1" customWidth="1"/>
    <col min="14596" max="14596" width="11" style="19" customWidth="1"/>
    <col min="14597" max="14597" width="11.375" style="19" customWidth="1"/>
    <col min="14598" max="14598" width="11" style="19" customWidth="1"/>
    <col min="14599" max="14599" width="9.75" style="19" customWidth="1"/>
    <col min="14600" max="14600" width="10.25" style="19" bestFit="1" customWidth="1"/>
    <col min="14601" max="14601" width="8.125" style="19" bestFit="1" customWidth="1"/>
    <col min="14602" max="14603" width="13.125" style="19" bestFit="1" customWidth="1"/>
    <col min="14604" max="14604" width="12.375" style="19" customWidth="1"/>
    <col min="14605" max="14605" width="13.125" style="19" bestFit="1" customWidth="1"/>
    <col min="14606" max="14606" width="12.625" style="19" bestFit="1" customWidth="1"/>
    <col min="14607" max="14607" width="5.5" style="19" customWidth="1"/>
    <col min="14608" max="14609" width="9" style="19"/>
    <col min="14610" max="14611" width="11.125" style="19" customWidth="1"/>
    <col min="14612" max="14612" width="12.5" style="19" bestFit="1" customWidth="1"/>
    <col min="14613" max="14848" width="9" style="19"/>
    <col min="14849" max="14849" width="7.75" style="19" customWidth="1"/>
    <col min="14850" max="14850" width="9.875" style="19" customWidth="1"/>
    <col min="14851" max="14851" width="10.25" style="19" bestFit="1" customWidth="1"/>
    <col min="14852" max="14852" width="11" style="19" customWidth="1"/>
    <col min="14853" max="14853" width="11.375" style="19" customWidth="1"/>
    <col min="14854" max="14854" width="11" style="19" customWidth="1"/>
    <col min="14855" max="14855" width="9.75" style="19" customWidth="1"/>
    <col min="14856" max="14856" width="10.25" style="19" bestFit="1" customWidth="1"/>
    <col min="14857" max="14857" width="8.125" style="19" bestFit="1" customWidth="1"/>
    <col min="14858" max="14859" width="13.125" style="19" bestFit="1" customWidth="1"/>
    <col min="14860" max="14860" width="12.375" style="19" customWidth="1"/>
    <col min="14861" max="14861" width="13.125" style="19" bestFit="1" customWidth="1"/>
    <col min="14862" max="14862" width="12.625" style="19" bestFit="1" customWidth="1"/>
    <col min="14863" max="14863" width="5.5" style="19" customWidth="1"/>
    <col min="14864" max="14865" width="9" style="19"/>
    <col min="14866" max="14867" width="11.125" style="19" customWidth="1"/>
    <col min="14868" max="14868" width="12.5" style="19" bestFit="1" customWidth="1"/>
    <col min="14869" max="15104" width="9" style="19"/>
    <col min="15105" max="15105" width="7.75" style="19" customWidth="1"/>
    <col min="15106" max="15106" width="9.875" style="19" customWidth="1"/>
    <col min="15107" max="15107" width="10.25" style="19" bestFit="1" customWidth="1"/>
    <col min="15108" max="15108" width="11" style="19" customWidth="1"/>
    <col min="15109" max="15109" width="11.375" style="19" customWidth="1"/>
    <col min="15110" max="15110" width="11" style="19" customWidth="1"/>
    <col min="15111" max="15111" width="9.75" style="19" customWidth="1"/>
    <col min="15112" max="15112" width="10.25" style="19" bestFit="1" customWidth="1"/>
    <col min="15113" max="15113" width="8.125" style="19" bestFit="1" customWidth="1"/>
    <col min="15114" max="15115" width="13.125" style="19" bestFit="1" customWidth="1"/>
    <col min="15116" max="15116" width="12.375" style="19" customWidth="1"/>
    <col min="15117" max="15117" width="13.125" style="19" bestFit="1" customWidth="1"/>
    <col min="15118" max="15118" width="12.625" style="19" bestFit="1" customWidth="1"/>
    <col min="15119" max="15119" width="5.5" style="19" customWidth="1"/>
    <col min="15120" max="15121" width="9" style="19"/>
    <col min="15122" max="15123" width="11.125" style="19" customWidth="1"/>
    <col min="15124" max="15124" width="12.5" style="19" bestFit="1" customWidth="1"/>
    <col min="15125" max="15360" width="9" style="19"/>
    <col min="15361" max="15361" width="7.75" style="19" customWidth="1"/>
    <col min="15362" max="15362" width="9.875" style="19" customWidth="1"/>
    <col min="15363" max="15363" width="10.25" style="19" bestFit="1" customWidth="1"/>
    <col min="15364" max="15364" width="11" style="19" customWidth="1"/>
    <col min="15365" max="15365" width="11.375" style="19" customWidth="1"/>
    <col min="15366" max="15366" width="11" style="19" customWidth="1"/>
    <col min="15367" max="15367" width="9.75" style="19" customWidth="1"/>
    <col min="15368" max="15368" width="10.25" style="19" bestFit="1" customWidth="1"/>
    <col min="15369" max="15369" width="8.125" style="19" bestFit="1" customWidth="1"/>
    <col min="15370" max="15371" width="13.125" style="19" bestFit="1" customWidth="1"/>
    <col min="15372" max="15372" width="12.375" style="19" customWidth="1"/>
    <col min="15373" max="15373" width="13.125" style="19" bestFit="1" customWidth="1"/>
    <col min="15374" max="15374" width="12.625" style="19" bestFit="1" customWidth="1"/>
    <col min="15375" max="15375" width="5.5" style="19" customWidth="1"/>
    <col min="15376" max="15377" width="9" style="19"/>
    <col min="15378" max="15379" width="11.125" style="19" customWidth="1"/>
    <col min="15380" max="15380" width="12.5" style="19" bestFit="1" customWidth="1"/>
    <col min="15381" max="15616" width="9" style="19"/>
    <col min="15617" max="15617" width="7.75" style="19" customWidth="1"/>
    <col min="15618" max="15618" width="9.875" style="19" customWidth="1"/>
    <col min="15619" max="15619" width="10.25" style="19" bestFit="1" customWidth="1"/>
    <col min="15620" max="15620" width="11" style="19" customWidth="1"/>
    <col min="15621" max="15621" width="11.375" style="19" customWidth="1"/>
    <col min="15622" max="15622" width="11" style="19" customWidth="1"/>
    <col min="15623" max="15623" width="9.75" style="19" customWidth="1"/>
    <col min="15624" max="15624" width="10.25" style="19" bestFit="1" customWidth="1"/>
    <col min="15625" max="15625" width="8.125" style="19" bestFit="1" customWidth="1"/>
    <col min="15626" max="15627" width="13.125" style="19" bestFit="1" customWidth="1"/>
    <col min="15628" max="15628" width="12.375" style="19" customWidth="1"/>
    <col min="15629" max="15629" width="13.125" style="19" bestFit="1" customWidth="1"/>
    <col min="15630" max="15630" width="12.625" style="19" bestFit="1" customWidth="1"/>
    <col min="15631" max="15631" width="5.5" style="19" customWidth="1"/>
    <col min="15632" max="15633" width="9" style="19"/>
    <col min="15634" max="15635" width="11.125" style="19" customWidth="1"/>
    <col min="15636" max="15636" width="12.5" style="19" bestFit="1" customWidth="1"/>
    <col min="15637" max="15872" width="9" style="19"/>
    <col min="15873" max="15873" width="7.75" style="19" customWidth="1"/>
    <col min="15874" max="15874" width="9.875" style="19" customWidth="1"/>
    <col min="15875" max="15875" width="10.25" style="19" bestFit="1" customWidth="1"/>
    <col min="15876" max="15876" width="11" style="19" customWidth="1"/>
    <col min="15877" max="15877" width="11.375" style="19" customWidth="1"/>
    <col min="15878" max="15878" width="11" style="19" customWidth="1"/>
    <col min="15879" max="15879" width="9.75" style="19" customWidth="1"/>
    <col min="15880" max="15880" width="10.25" style="19" bestFit="1" customWidth="1"/>
    <col min="15881" max="15881" width="8.125" style="19" bestFit="1" customWidth="1"/>
    <col min="15882" max="15883" width="13.125" style="19" bestFit="1" customWidth="1"/>
    <col min="15884" max="15884" width="12.375" style="19" customWidth="1"/>
    <col min="15885" max="15885" width="13.125" style="19" bestFit="1" customWidth="1"/>
    <col min="15886" max="15886" width="12.625" style="19" bestFit="1" customWidth="1"/>
    <col min="15887" max="15887" width="5.5" style="19" customWidth="1"/>
    <col min="15888" max="15889" width="9" style="19"/>
    <col min="15890" max="15891" width="11.125" style="19" customWidth="1"/>
    <col min="15892" max="15892" width="12.5" style="19" bestFit="1" customWidth="1"/>
    <col min="15893" max="16128" width="9" style="19"/>
    <col min="16129" max="16129" width="7.75" style="19" customWidth="1"/>
    <col min="16130" max="16130" width="9.875" style="19" customWidth="1"/>
    <col min="16131" max="16131" width="10.25" style="19" bestFit="1" customWidth="1"/>
    <col min="16132" max="16132" width="11" style="19" customWidth="1"/>
    <col min="16133" max="16133" width="11.375" style="19" customWidth="1"/>
    <col min="16134" max="16134" width="11" style="19" customWidth="1"/>
    <col min="16135" max="16135" width="9.75" style="19" customWidth="1"/>
    <col min="16136" max="16136" width="10.25" style="19" bestFit="1" customWidth="1"/>
    <col min="16137" max="16137" width="8.125" style="19" bestFit="1" customWidth="1"/>
    <col min="16138" max="16139" width="13.125" style="19" bestFit="1" customWidth="1"/>
    <col min="16140" max="16140" width="12.375" style="19" customWidth="1"/>
    <col min="16141" max="16141" width="13.125" style="19" bestFit="1" customWidth="1"/>
    <col min="16142" max="16142" width="12.625" style="19" bestFit="1" customWidth="1"/>
    <col min="16143" max="16143" width="5.5" style="19" customWidth="1"/>
    <col min="16144" max="16145" width="9" style="19"/>
    <col min="16146" max="16147" width="11.125" style="19" customWidth="1"/>
    <col min="16148" max="16148" width="12.5" style="19" bestFit="1" customWidth="1"/>
    <col min="16149" max="16384" width="9" style="19"/>
  </cols>
  <sheetData>
    <row r="1" spans="1:20" ht="63.75" customHeight="1">
      <c r="A1" s="988" t="s">
        <v>591</v>
      </c>
      <c r="B1" s="988"/>
      <c r="C1" s="988"/>
      <c r="D1" s="988"/>
      <c r="E1" s="988"/>
      <c r="F1" s="988"/>
      <c r="G1" s="988"/>
      <c r="H1" s="988"/>
      <c r="I1" s="988"/>
      <c r="J1" s="988"/>
      <c r="K1" s="988"/>
      <c r="L1" s="988"/>
      <c r="M1" s="988"/>
      <c r="N1" s="192"/>
    </row>
    <row r="2" spans="1:20" ht="20.25">
      <c r="A2" s="987" t="s">
        <v>686</v>
      </c>
      <c r="B2" s="987"/>
      <c r="C2" s="987"/>
      <c r="D2" s="987"/>
      <c r="E2" s="987"/>
      <c r="F2" s="987"/>
    </row>
    <row r="3" spans="1:20" ht="15" customHeight="1">
      <c r="A3" s="195"/>
      <c r="B3" s="35"/>
      <c r="C3" s="35"/>
      <c r="D3" s="35"/>
      <c r="E3" s="35"/>
      <c r="F3" s="35"/>
      <c r="G3" s="35"/>
      <c r="H3" s="992" t="s">
        <v>179</v>
      </c>
      <c r="I3" s="992"/>
      <c r="J3" s="993">
        <f>자기평가서!K4</f>
        <v>44562</v>
      </c>
      <c r="K3" s="994"/>
      <c r="L3" s="170" t="s">
        <v>295</v>
      </c>
      <c r="M3" s="528">
        <f>J3-1</f>
        <v>44561</v>
      </c>
    </row>
    <row r="4" spans="1:20" ht="15" customHeight="1">
      <c r="A4" s="35"/>
      <c r="B4" s="35"/>
      <c r="C4" s="35"/>
      <c r="D4" s="35"/>
      <c r="E4" s="35"/>
      <c r="F4" s="35"/>
      <c r="G4" s="35"/>
      <c r="H4" s="35"/>
      <c r="I4" s="35"/>
      <c r="J4" s="35"/>
      <c r="K4" s="35"/>
      <c r="L4" s="35"/>
      <c r="M4" s="171"/>
    </row>
    <row r="5" spans="1:20" s="197" customFormat="1" ht="29.25" customHeight="1">
      <c r="A5" s="195" t="s">
        <v>683</v>
      </c>
      <c r="B5" s="195"/>
      <c r="C5" s="195"/>
      <c r="D5" s="170" t="s">
        <v>296</v>
      </c>
      <c r="E5" s="201" t="s">
        <v>297</v>
      </c>
      <c r="F5" s="35"/>
      <c r="G5" s="35"/>
      <c r="H5" s="35"/>
      <c r="I5" s="35"/>
      <c r="J5" s="35"/>
      <c r="K5" s="35"/>
      <c r="L5" s="35"/>
      <c r="M5" s="35"/>
      <c r="N5" s="196"/>
      <c r="P5" s="251"/>
      <c r="Q5" s="251"/>
      <c r="R5" s="251"/>
      <c r="S5" s="251"/>
      <c r="T5" s="251"/>
    </row>
    <row r="6" spans="1:20" ht="15" customHeight="1">
      <c r="A6" s="33"/>
      <c r="B6" s="33"/>
      <c r="C6" s="33"/>
      <c r="D6" s="346" t="str">
        <f>'4-1 참여기술인(등급)'!F8</f>
        <v>특급</v>
      </c>
      <c r="E6" s="346" t="str">
        <f>'4-1 참여기술인(등급)'!G8</f>
        <v>특급</v>
      </c>
      <c r="F6" s="33"/>
      <c r="G6" s="252"/>
      <c r="H6" s="33"/>
      <c r="I6" s="33"/>
      <c r="J6" s="33"/>
      <c r="K6" s="33"/>
      <c r="L6" s="33"/>
    </row>
    <row r="7" spans="1:20" ht="32.25" customHeight="1">
      <c r="A7" s="477" t="s">
        <v>684</v>
      </c>
      <c r="B7" s="478"/>
      <c r="C7" s="478"/>
      <c r="D7" s="478"/>
      <c r="E7" s="478"/>
      <c r="F7" s="479"/>
      <c r="G7" s="478"/>
      <c r="H7" s="478"/>
      <c r="I7" s="479"/>
      <c r="J7" s="478"/>
      <c r="K7" s="478"/>
      <c r="L7" s="478"/>
      <c r="M7" s="480"/>
      <c r="N7" s="481"/>
    </row>
    <row r="8" spans="1:20" ht="21" customHeight="1">
      <c r="A8" s="253" t="s">
        <v>264</v>
      </c>
      <c r="B8" s="995" t="s">
        <v>208</v>
      </c>
      <c r="C8" s="929"/>
      <c r="D8" s="170" t="s">
        <v>298</v>
      </c>
      <c r="E8" s="170" t="s">
        <v>209</v>
      </c>
      <c r="F8" s="170" t="s">
        <v>210</v>
      </c>
      <c r="G8" s="170" t="s">
        <v>299</v>
      </c>
      <c r="H8" s="170" t="s">
        <v>300</v>
      </c>
      <c r="I8" s="170" t="s">
        <v>301</v>
      </c>
      <c r="J8" s="170" t="s">
        <v>220</v>
      </c>
      <c r="K8" s="170" t="s">
        <v>221</v>
      </c>
      <c r="L8" s="170" t="s">
        <v>302</v>
      </c>
      <c r="M8" s="170" t="s">
        <v>303</v>
      </c>
      <c r="N8" s="254"/>
      <c r="P8" s="171"/>
      <c r="Q8" s="171"/>
    </row>
    <row r="9" spans="1:20" ht="15" customHeight="1">
      <c r="A9" s="970" t="str">
        <f>'4-1 참여기술인(등급)'!D8</f>
        <v>책임</v>
      </c>
      <c r="B9" s="970" t="s">
        <v>304</v>
      </c>
      <c r="C9" s="918" t="s">
        <v>630</v>
      </c>
      <c r="D9" s="255"/>
      <c r="E9" s="255"/>
      <c r="F9" s="255"/>
      <c r="G9" s="172" t="s">
        <v>621</v>
      </c>
      <c r="H9" s="172" t="s">
        <v>622</v>
      </c>
      <c r="I9" s="256">
        <v>1</v>
      </c>
      <c r="J9" s="173">
        <v>42370</v>
      </c>
      <c r="K9" s="173">
        <v>43465</v>
      </c>
      <c r="L9" s="177">
        <f>IF(K9&gt;=$M$3,$M$3,K9)</f>
        <v>43465</v>
      </c>
      <c r="M9" s="141">
        <f>IF(J9="","",(L9-J9+1)*I9)</f>
        <v>1096</v>
      </c>
      <c r="N9" s="254"/>
      <c r="P9" s="171"/>
      <c r="Q9" s="171"/>
    </row>
    <row r="10" spans="1:20" ht="15" customHeight="1">
      <c r="A10" s="970"/>
      <c r="B10" s="970"/>
      <c r="C10" s="919"/>
      <c r="D10" s="255"/>
      <c r="E10" s="255"/>
      <c r="F10" s="255"/>
      <c r="G10" s="172" t="s">
        <v>621</v>
      </c>
      <c r="H10" s="172" t="s">
        <v>622</v>
      </c>
      <c r="I10" s="256">
        <v>1</v>
      </c>
      <c r="J10" s="173">
        <v>43466</v>
      </c>
      <c r="K10" s="173">
        <v>44561</v>
      </c>
      <c r="L10" s="177">
        <f t="shared" ref="L10:L19" si="0">IF(K10&gt;=$M$3,$M$3,K10)</f>
        <v>44561</v>
      </c>
      <c r="M10" s="141">
        <f t="shared" ref="M10:M19" si="1">IF(J10="","",(L10-J10+1)*I10)</f>
        <v>1096</v>
      </c>
    </row>
    <row r="11" spans="1:20" ht="15" customHeight="1">
      <c r="A11" s="970"/>
      <c r="B11" s="970"/>
      <c r="C11" s="919"/>
      <c r="D11" s="255"/>
      <c r="E11" s="255"/>
      <c r="F11" s="255"/>
      <c r="G11" s="172" t="s">
        <v>634</v>
      </c>
      <c r="H11" s="172" t="s">
        <v>632</v>
      </c>
      <c r="I11" s="256">
        <v>1</v>
      </c>
      <c r="J11" s="173">
        <v>41275</v>
      </c>
      <c r="K11" s="173">
        <v>41820</v>
      </c>
      <c r="L11" s="177">
        <f t="shared" si="0"/>
        <v>41820</v>
      </c>
      <c r="M11" s="141">
        <f t="shared" si="1"/>
        <v>546</v>
      </c>
    </row>
    <row r="12" spans="1:20" ht="15" customHeight="1">
      <c r="A12" s="970"/>
      <c r="B12" s="970"/>
      <c r="C12" s="919"/>
      <c r="D12" s="255"/>
      <c r="E12" s="255"/>
      <c r="F12" s="255"/>
      <c r="G12" s="172"/>
      <c r="H12" s="172"/>
      <c r="I12" s="256">
        <v>1</v>
      </c>
      <c r="J12" s="173"/>
      <c r="K12" s="173"/>
      <c r="L12" s="177">
        <f t="shared" si="0"/>
        <v>0</v>
      </c>
      <c r="M12" s="141" t="str">
        <f t="shared" si="1"/>
        <v/>
      </c>
    </row>
    <row r="13" spans="1:20" ht="15" customHeight="1">
      <c r="A13" s="970"/>
      <c r="B13" s="970"/>
      <c r="C13" s="919"/>
      <c r="D13" s="255"/>
      <c r="E13" s="255"/>
      <c r="F13" s="255"/>
      <c r="G13" s="172"/>
      <c r="H13" s="172"/>
      <c r="I13" s="256">
        <v>1</v>
      </c>
      <c r="J13" s="173"/>
      <c r="K13" s="173"/>
      <c r="L13" s="177">
        <f t="shared" si="0"/>
        <v>0</v>
      </c>
      <c r="M13" s="141" t="str">
        <f t="shared" si="1"/>
        <v/>
      </c>
    </row>
    <row r="14" spans="1:20" ht="15" customHeight="1">
      <c r="A14" s="970"/>
      <c r="B14" s="970"/>
      <c r="C14" s="919"/>
      <c r="D14" s="255"/>
      <c r="E14" s="255"/>
      <c r="F14" s="255"/>
      <c r="G14" s="172"/>
      <c r="H14" s="172"/>
      <c r="I14" s="256">
        <v>1</v>
      </c>
      <c r="J14" s="173"/>
      <c r="K14" s="173"/>
      <c r="L14" s="177">
        <f t="shared" si="0"/>
        <v>0</v>
      </c>
      <c r="M14" s="141" t="str">
        <f t="shared" si="1"/>
        <v/>
      </c>
    </row>
    <row r="15" spans="1:20" ht="15" customHeight="1">
      <c r="A15" s="970"/>
      <c r="B15" s="970"/>
      <c r="C15" s="919"/>
      <c r="D15" s="255"/>
      <c r="E15" s="255"/>
      <c r="F15" s="255"/>
      <c r="G15" s="172"/>
      <c r="H15" s="172"/>
      <c r="I15" s="256">
        <v>1</v>
      </c>
      <c r="J15" s="173"/>
      <c r="K15" s="173"/>
      <c r="L15" s="177">
        <f t="shared" si="0"/>
        <v>0</v>
      </c>
      <c r="M15" s="141" t="str">
        <f t="shared" si="1"/>
        <v/>
      </c>
    </row>
    <row r="16" spans="1:20" ht="15" customHeight="1">
      <c r="A16" s="970"/>
      <c r="B16" s="970"/>
      <c r="C16" s="919"/>
      <c r="D16" s="255"/>
      <c r="E16" s="255"/>
      <c r="F16" s="255"/>
      <c r="G16" s="172"/>
      <c r="H16" s="172"/>
      <c r="I16" s="256">
        <v>1</v>
      </c>
      <c r="J16" s="173"/>
      <c r="K16" s="173"/>
      <c r="L16" s="177">
        <f t="shared" si="0"/>
        <v>0</v>
      </c>
      <c r="M16" s="141" t="str">
        <f t="shared" si="1"/>
        <v/>
      </c>
    </row>
    <row r="17" spans="1:14" ht="15" customHeight="1">
      <c r="A17" s="970"/>
      <c r="B17" s="970"/>
      <c r="C17" s="919"/>
      <c r="D17" s="255"/>
      <c r="E17" s="255"/>
      <c r="F17" s="255"/>
      <c r="G17" s="172"/>
      <c r="H17" s="172"/>
      <c r="I17" s="256">
        <v>1</v>
      </c>
      <c r="J17" s="173"/>
      <c r="K17" s="173"/>
      <c r="L17" s="177">
        <f t="shared" si="0"/>
        <v>0</v>
      </c>
      <c r="M17" s="141" t="str">
        <f t="shared" si="1"/>
        <v/>
      </c>
    </row>
    <row r="18" spans="1:14" ht="15" customHeight="1">
      <c r="A18" s="970"/>
      <c r="B18" s="970"/>
      <c r="C18" s="919"/>
      <c r="D18" s="255"/>
      <c r="E18" s="255"/>
      <c r="F18" s="255"/>
      <c r="G18" s="172"/>
      <c r="H18" s="172"/>
      <c r="I18" s="256">
        <v>1</v>
      </c>
      <c r="J18" s="173"/>
      <c r="K18" s="173"/>
      <c r="L18" s="177">
        <f t="shared" si="0"/>
        <v>0</v>
      </c>
      <c r="M18" s="141" t="str">
        <f t="shared" si="1"/>
        <v/>
      </c>
    </row>
    <row r="19" spans="1:14" ht="15" customHeight="1">
      <c r="A19" s="970"/>
      <c r="B19" s="970"/>
      <c r="C19" s="919"/>
      <c r="D19" s="255"/>
      <c r="E19" s="255"/>
      <c r="F19" s="255"/>
      <c r="G19" s="172"/>
      <c r="H19" s="172"/>
      <c r="I19" s="256">
        <v>1</v>
      </c>
      <c r="J19" s="173"/>
      <c r="K19" s="173"/>
      <c r="L19" s="177">
        <f t="shared" si="0"/>
        <v>0</v>
      </c>
      <c r="M19" s="141" t="str">
        <f t="shared" si="1"/>
        <v/>
      </c>
    </row>
    <row r="20" spans="1:14" ht="15" customHeight="1">
      <c r="A20" s="970"/>
      <c r="B20" s="996" t="s">
        <v>623</v>
      </c>
      <c r="C20" s="997"/>
      <c r="D20" s="997"/>
      <c r="E20" s="997"/>
      <c r="F20" s="997"/>
      <c r="G20" s="997"/>
      <c r="H20" s="997"/>
      <c r="I20" s="997"/>
      <c r="J20" s="997"/>
      <c r="K20" s="997"/>
      <c r="L20" s="998"/>
      <c r="M20" s="265">
        <f>SUM(M9:M19)</f>
        <v>2738</v>
      </c>
    </row>
    <row r="21" spans="1:14" ht="24.75" customHeight="1">
      <c r="A21" s="970"/>
      <c r="B21" s="989" t="s">
        <v>305</v>
      </c>
      <c r="C21" s="990"/>
      <c r="D21" s="990"/>
      <c r="E21" s="990"/>
      <c r="F21" s="990"/>
      <c r="G21" s="990"/>
      <c r="H21" s="990"/>
      <c r="I21" s="990"/>
      <c r="J21" s="990"/>
      <c r="K21" s="990"/>
      <c r="L21" s="991"/>
      <c r="M21" s="324">
        <v>6000</v>
      </c>
      <c r="N21" s="568" t="s">
        <v>685</v>
      </c>
    </row>
    <row r="22" spans="1:14" ht="15" customHeight="1"/>
    <row r="23" spans="1:14" ht="15" customHeight="1">
      <c r="A23" s="48"/>
    </row>
    <row r="24" spans="1:14" ht="15" customHeight="1"/>
    <row r="25" spans="1:14" ht="15" customHeight="1"/>
    <row r="26" spans="1:14" ht="15" customHeight="1"/>
    <row r="27" spans="1:14" ht="15" customHeight="1"/>
    <row r="28" spans="1:14" ht="15" customHeight="1"/>
    <row r="29" spans="1:14" ht="15" customHeight="1"/>
    <row r="30" spans="1:14" ht="15" customHeight="1"/>
    <row r="31" spans="1:14" ht="15" customHeight="1"/>
    <row r="32" spans="1:14"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sheetData>
  <mergeCells count="10">
    <mergeCell ref="A1:M1"/>
    <mergeCell ref="B21:L21"/>
    <mergeCell ref="A2:F2"/>
    <mergeCell ref="H3:I3"/>
    <mergeCell ref="J3:K3"/>
    <mergeCell ref="B8:C8"/>
    <mergeCell ref="A9:A21"/>
    <mergeCell ref="B9:B19"/>
    <mergeCell ref="C9:C19"/>
    <mergeCell ref="B20:L20"/>
  </mergeCells>
  <phoneticPr fontId="2" type="noConversion"/>
  <printOptions horizontalCentered="1"/>
  <pageMargins left="0.11811023622047245" right="0.11811023622047245" top="0.74803149606299213" bottom="0.55118110236220474" header="0.31496062992125984" footer="0.31496062992125984"/>
  <pageSetup paperSize="9" scale="61" orientation="landscape" horizontalDpi="1200" verticalDpi="120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8"/>
  <sheetViews>
    <sheetView view="pageBreakPreview" zoomScaleNormal="100" zoomScaleSheetLayoutView="100" workbookViewId="0">
      <selection sqref="A1:F1"/>
    </sheetView>
  </sheetViews>
  <sheetFormatPr defaultRowHeight="13.5"/>
  <cols>
    <col min="1" max="1" width="8.5" style="19" customWidth="1"/>
    <col min="2" max="2" width="11.125" style="19" customWidth="1"/>
    <col min="3" max="3" width="12.75" style="19" bestFit="1" customWidth="1"/>
    <col min="4" max="5" width="11" style="19" customWidth="1"/>
    <col min="6" max="6" width="11.375" style="19" customWidth="1"/>
    <col min="7" max="7" width="10.25" style="19" bestFit="1" customWidth="1"/>
    <col min="8" max="8" width="15" style="19" bestFit="1" customWidth="1"/>
    <col min="9" max="9" width="8.125" style="19" bestFit="1" customWidth="1"/>
    <col min="10" max="10" width="13.125" style="19" bestFit="1" customWidth="1"/>
    <col min="11" max="12" width="12.375" style="19" customWidth="1"/>
    <col min="13" max="13" width="11.5" style="152" bestFit="1" customWidth="1"/>
    <col min="14" max="14" width="12.625" style="259" bestFit="1" customWidth="1"/>
    <col min="15" max="15" width="5.5" style="19" customWidth="1"/>
    <col min="16" max="17" width="9" style="151"/>
    <col min="18" max="19" width="11.125" style="151" customWidth="1"/>
    <col min="20" max="20" width="12.5" style="151" bestFit="1" customWidth="1"/>
    <col min="21" max="256" width="9" style="19"/>
    <col min="257" max="257" width="8.5" style="19" customWidth="1"/>
    <col min="258" max="258" width="11.125" style="19" customWidth="1"/>
    <col min="259" max="259" width="10.25" style="19" bestFit="1" customWidth="1"/>
    <col min="260" max="261" width="11" style="19" customWidth="1"/>
    <col min="262" max="262" width="11.375" style="19" customWidth="1"/>
    <col min="263" max="264" width="10.25" style="19" bestFit="1" customWidth="1"/>
    <col min="265" max="265" width="8.125" style="19" bestFit="1" customWidth="1"/>
    <col min="266" max="266" width="13.125" style="19" bestFit="1" customWidth="1"/>
    <col min="267" max="268" width="12.375" style="19" customWidth="1"/>
    <col min="269" max="269" width="11.5" style="19" bestFit="1" customWidth="1"/>
    <col min="270" max="270" width="12.625" style="19" bestFit="1" customWidth="1"/>
    <col min="271" max="271" width="5.5" style="19" customWidth="1"/>
    <col min="272" max="273" width="9" style="19"/>
    <col min="274" max="275" width="11.125" style="19" customWidth="1"/>
    <col min="276" max="276" width="12.5" style="19" bestFit="1" customWidth="1"/>
    <col min="277" max="512" width="9" style="19"/>
    <col min="513" max="513" width="8.5" style="19" customWidth="1"/>
    <col min="514" max="514" width="11.125" style="19" customWidth="1"/>
    <col min="515" max="515" width="10.25" style="19" bestFit="1" customWidth="1"/>
    <col min="516" max="517" width="11" style="19" customWidth="1"/>
    <col min="518" max="518" width="11.375" style="19" customWidth="1"/>
    <col min="519" max="520" width="10.25" style="19" bestFit="1" customWidth="1"/>
    <col min="521" max="521" width="8.125" style="19" bestFit="1" customWidth="1"/>
    <col min="522" max="522" width="13.125" style="19" bestFit="1" customWidth="1"/>
    <col min="523" max="524" width="12.375" style="19" customWidth="1"/>
    <col min="525" max="525" width="11.5" style="19" bestFit="1" customWidth="1"/>
    <col min="526" max="526" width="12.625" style="19" bestFit="1" customWidth="1"/>
    <col min="527" max="527" width="5.5" style="19" customWidth="1"/>
    <col min="528" max="529" width="9" style="19"/>
    <col min="530" max="531" width="11.125" style="19" customWidth="1"/>
    <col min="532" max="532" width="12.5" style="19" bestFit="1" customWidth="1"/>
    <col min="533" max="768" width="9" style="19"/>
    <col min="769" max="769" width="8.5" style="19" customWidth="1"/>
    <col min="770" max="770" width="11.125" style="19" customWidth="1"/>
    <col min="771" max="771" width="10.25" style="19" bestFit="1" customWidth="1"/>
    <col min="772" max="773" width="11" style="19" customWidth="1"/>
    <col min="774" max="774" width="11.375" style="19" customWidth="1"/>
    <col min="775" max="776" width="10.25" style="19" bestFit="1" customWidth="1"/>
    <col min="777" max="777" width="8.125" style="19" bestFit="1" customWidth="1"/>
    <col min="778" max="778" width="13.125" style="19" bestFit="1" customWidth="1"/>
    <col min="779" max="780" width="12.375" style="19" customWidth="1"/>
    <col min="781" max="781" width="11.5" style="19" bestFit="1" customWidth="1"/>
    <col min="782" max="782" width="12.625" style="19" bestFit="1" customWidth="1"/>
    <col min="783" max="783" width="5.5" style="19" customWidth="1"/>
    <col min="784" max="785" width="9" style="19"/>
    <col min="786" max="787" width="11.125" style="19" customWidth="1"/>
    <col min="788" max="788" width="12.5" style="19" bestFit="1" customWidth="1"/>
    <col min="789" max="1024" width="9" style="19"/>
    <col min="1025" max="1025" width="8.5" style="19" customWidth="1"/>
    <col min="1026" max="1026" width="11.125" style="19" customWidth="1"/>
    <col min="1027" max="1027" width="10.25" style="19" bestFit="1" customWidth="1"/>
    <col min="1028" max="1029" width="11" style="19" customWidth="1"/>
    <col min="1030" max="1030" width="11.375" style="19" customWidth="1"/>
    <col min="1031" max="1032" width="10.25" style="19" bestFit="1" customWidth="1"/>
    <col min="1033" max="1033" width="8.125" style="19" bestFit="1" customWidth="1"/>
    <col min="1034" max="1034" width="13.125" style="19" bestFit="1" customWidth="1"/>
    <col min="1035" max="1036" width="12.375" style="19" customWidth="1"/>
    <col min="1037" max="1037" width="11.5" style="19" bestFit="1" customWidth="1"/>
    <col min="1038" max="1038" width="12.625" style="19" bestFit="1" customWidth="1"/>
    <col min="1039" max="1039" width="5.5" style="19" customWidth="1"/>
    <col min="1040" max="1041" width="9" style="19"/>
    <col min="1042" max="1043" width="11.125" style="19" customWidth="1"/>
    <col min="1044" max="1044" width="12.5" style="19" bestFit="1" customWidth="1"/>
    <col min="1045" max="1280" width="9" style="19"/>
    <col min="1281" max="1281" width="8.5" style="19" customWidth="1"/>
    <col min="1282" max="1282" width="11.125" style="19" customWidth="1"/>
    <col min="1283" max="1283" width="10.25" style="19" bestFit="1" customWidth="1"/>
    <col min="1284" max="1285" width="11" style="19" customWidth="1"/>
    <col min="1286" max="1286" width="11.375" style="19" customWidth="1"/>
    <col min="1287" max="1288" width="10.25" style="19" bestFit="1" customWidth="1"/>
    <col min="1289" max="1289" width="8.125" style="19" bestFit="1" customWidth="1"/>
    <col min="1290" max="1290" width="13.125" style="19" bestFit="1" customWidth="1"/>
    <col min="1291" max="1292" width="12.375" style="19" customWidth="1"/>
    <col min="1293" max="1293" width="11.5" style="19" bestFit="1" customWidth="1"/>
    <col min="1294" max="1294" width="12.625" style="19" bestFit="1" customWidth="1"/>
    <col min="1295" max="1295" width="5.5" style="19" customWidth="1"/>
    <col min="1296" max="1297" width="9" style="19"/>
    <col min="1298" max="1299" width="11.125" style="19" customWidth="1"/>
    <col min="1300" max="1300" width="12.5" style="19" bestFit="1" customWidth="1"/>
    <col min="1301" max="1536" width="9" style="19"/>
    <col min="1537" max="1537" width="8.5" style="19" customWidth="1"/>
    <col min="1538" max="1538" width="11.125" style="19" customWidth="1"/>
    <col min="1539" max="1539" width="10.25" style="19" bestFit="1" customWidth="1"/>
    <col min="1540" max="1541" width="11" style="19" customWidth="1"/>
    <col min="1542" max="1542" width="11.375" style="19" customWidth="1"/>
    <col min="1543" max="1544" width="10.25" style="19" bestFit="1" customWidth="1"/>
    <col min="1545" max="1545" width="8.125" style="19" bestFit="1" customWidth="1"/>
    <col min="1546" max="1546" width="13.125" style="19" bestFit="1" customWidth="1"/>
    <col min="1547" max="1548" width="12.375" style="19" customWidth="1"/>
    <col min="1549" max="1549" width="11.5" style="19" bestFit="1" customWidth="1"/>
    <col min="1550" max="1550" width="12.625" style="19" bestFit="1" customWidth="1"/>
    <col min="1551" max="1551" width="5.5" style="19" customWidth="1"/>
    <col min="1552" max="1553" width="9" style="19"/>
    <col min="1554" max="1555" width="11.125" style="19" customWidth="1"/>
    <col min="1556" max="1556" width="12.5" style="19" bestFit="1" customWidth="1"/>
    <col min="1557" max="1792" width="9" style="19"/>
    <col min="1793" max="1793" width="8.5" style="19" customWidth="1"/>
    <col min="1794" max="1794" width="11.125" style="19" customWidth="1"/>
    <col min="1795" max="1795" width="10.25" style="19" bestFit="1" customWidth="1"/>
    <col min="1796" max="1797" width="11" style="19" customWidth="1"/>
    <col min="1798" max="1798" width="11.375" style="19" customWidth="1"/>
    <col min="1799" max="1800" width="10.25" style="19" bestFit="1" customWidth="1"/>
    <col min="1801" max="1801" width="8.125" style="19" bestFit="1" customWidth="1"/>
    <col min="1802" max="1802" width="13.125" style="19" bestFit="1" customWidth="1"/>
    <col min="1803" max="1804" width="12.375" style="19" customWidth="1"/>
    <col min="1805" max="1805" width="11.5" style="19" bestFit="1" customWidth="1"/>
    <col min="1806" max="1806" width="12.625" style="19" bestFit="1" customWidth="1"/>
    <col min="1807" max="1807" width="5.5" style="19" customWidth="1"/>
    <col min="1808" max="1809" width="9" style="19"/>
    <col min="1810" max="1811" width="11.125" style="19" customWidth="1"/>
    <col min="1812" max="1812" width="12.5" style="19" bestFit="1" customWidth="1"/>
    <col min="1813" max="2048" width="9" style="19"/>
    <col min="2049" max="2049" width="8.5" style="19" customWidth="1"/>
    <col min="2050" max="2050" width="11.125" style="19" customWidth="1"/>
    <col min="2051" max="2051" width="10.25" style="19" bestFit="1" customWidth="1"/>
    <col min="2052" max="2053" width="11" style="19" customWidth="1"/>
    <col min="2054" max="2054" width="11.375" style="19" customWidth="1"/>
    <col min="2055" max="2056" width="10.25" style="19" bestFit="1" customWidth="1"/>
    <col min="2057" max="2057" width="8.125" style="19" bestFit="1" customWidth="1"/>
    <col min="2058" max="2058" width="13.125" style="19" bestFit="1" customWidth="1"/>
    <col min="2059" max="2060" width="12.375" style="19" customWidth="1"/>
    <col min="2061" max="2061" width="11.5" style="19" bestFit="1" customWidth="1"/>
    <col min="2062" max="2062" width="12.625" style="19" bestFit="1" customWidth="1"/>
    <col min="2063" max="2063" width="5.5" style="19" customWidth="1"/>
    <col min="2064" max="2065" width="9" style="19"/>
    <col min="2066" max="2067" width="11.125" style="19" customWidth="1"/>
    <col min="2068" max="2068" width="12.5" style="19" bestFit="1" customWidth="1"/>
    <col min="2069" max="2304" width="9" style="19"/>
    <col min="2305" max="2305" width="8.5" style="19" customWidth="1"/>
    <col min="2306" max="2306" width="11.125" style="19" customWidth="1"/>
    <col min="2307" max="2307" width="10.25" style="19" bestFit="1" customWidth="1"/>
    <col min="2308" max="2309" width="11" style="19" customWidth="1"/>
    <col min="2310" max="2310" width="11.375" style="19" customWidth="1"/>
    <col min="2311" max="2312" width="10.25" style="19" bestFit="1" customWidth="1"/>
    <col min="2313" max="2313" width="8.125" style="19" bestFit="1" customWidth="1"/>
    <col min="2314" max="2314" width="13.125" style="19" bestFit="1" customWidth="1"/>
    <col min="2315" max="2316" width="12.375" style="19" customWidth="1"/>
    <col min="2317" max="2317" width="11.5" style="19" bestFit="1" customWidth="1"/>
    <col min="2318" max="2318" width="12.625" style="19" bestFit="1" customWidth="1"/>
    <col min="2319" max="2319" width="5.5" style="19" customWidth="1"/>
    <col min="2320" max="2321" width="9" style="19"/>
    <col min="2322" max="2323" width="11.125" style="19" customWidth="1"/>
    <col min="2324" max="2324" width="12.5" style="19" bestFit="1" customWidth="1"/>
    <col min="2325" max="2560" width="9" style="19"/>
    <col min="2561" max="2561" width="8.5" style="19" customWidth="1"/>
    <col min="2562" max="2562" width="11.125" style="19" customWidth="1"/>
    <col min="2563" max="2563" width="10.25" style="19" bestFit="1" customWidth="1"/>
    <col min="2564" max="2565" width="11" style="19" customWidth="1"/>
    <col min="2566" max="2566" width="11.375" style="19" customWidth="1"/>
    <col min="2567" max="2568" width="10.25" style="19" bestFit="1" customWidth="1"/>
    <col min="2569" max="2569" width="8.125" style="19" bestFit="1" customWidth="1"/>
    <col min="2570" max="2570" width="13.125" style="19" bestFit="1" customWidth="1"/>
    <col min="2571" max="2572" width="12.375" style="19" customWidth="1"/>
    <col min="2573" max="2573" width="11.5" style="19" bestFit="1" customWidth="1"/>
    <col min="2574" max="2574" width="12.625" style="19" bestFit="1" customWidth="1"/>
    <col min="2575" max="2575" width="5.5" style="19" customWidth="1"/>
    <col min="2576" max="2577" width="9" style="19"/>
    <col min="2578" max="2579" width="11.125" style="19" customWidth="1"/>
    <col min="2580" max="2580" width="12.5" style="19" bestFit="1" customWidth="1"/>
    <col min="2581" max="2816" width="9" style="19"/>
    <col min="2817" max="2817" width="8.5" style="19" customWidth="1"/>
    <col min="2818" max="2818" width="11.125" style="19" customWidth="1"/>
    <col min="2819" max="2819" width="10.25" style="19" bestFit="1" customWidth="1"/>
    <col min="2820" max="2821" width="11" style="19" customWidth="1"/>
    <col min="2822" max="2822" width="11.375" style="19" customWidth="1"/>
    <col min="2823" max="2824" width="10.25" style="19" bestFit="1" customWidth="1"/>
    <col min="2825" max="2825" width="8.125" style="19" bestFit="1" customWidth="1"/>
    <col min="2826" max="2826" width="13.125" style="19" bestFit="1" customWidth="1"/>
    <col min="2827" max="2828" width="12.375" style="19" customWidth="1"/>
    <col min="2829" max="2829" width="11.5" style="19" bestFit="1" customWidth="1"/>
    <col min="2830" max="2830" width="12.625" style="19" bestFit="1" customWidth="1"/>
    <col min="2831" max="2831" width="5.5" style="19" customWidth="1"/>
    <col min="2832" max="2833" width="9" style="19"/>
    <col min="2834" max="2835" width="11.125" style="19" customWidth="1"/>
    <col min="2836" max="2836" width="12.5" style="19" bestFit="1" customWidth="1"/>
    <col min="2837" max="3072" width="9" style="19"/>
    <col min="3073" max="3073" width="8.5" style="19" customWidth="1"/>
    <col min="3074" max="3074" width="11.125" style="19" customWidth="1"/>
    <col min="3075" max="3075" width="10.25" style="19" bestFit="1" customWidth="1"/>
    <col min="3076" max="3077" width="11" style="19" customWidth="1"/>
    <col min="3078" max="3078" width="11.375" style="19" customWidth="1"/>
    <col min="3079" max="3080" width="10.25" style="19" bestFit="1" customWidth="1"/>
    <col min="3081" max="3081" width="8.125" style="19" bestFit="1" customWidth="1"/>
    <col min="3082" max="3082" width="13.125" style="19" bestFit="1" customWidth="1"/>
    <col min="3083" max="3084" width="12.375" style="19" customWidth="1"/>
    <col min="3085" max="3085" width="11.5" style="19" bestFit="1" customWidth="1"/>
    <col min="3086" max="3086" width="12.625" style="19" bestFit="1" customWidth="1"/>
    <col min="3087" max="3087" width="5.5" style="19" customWidth="1"/>
    <col min="3088" max="3089" width="9" style="19"/>
    <col min="3090" max="3091" width="11.125" style="19" customWidth="1"/>
    <col min="3092" max="3092" width="12.5" style="19" bestFit="1" customWidth="1"/>
    <col min="3093" max="3328" width="9" style="19"/>
    <col min="3329" max="3329" width="8.5" style="19" customWidth="1"/>
    <col min="3330" max="3330" width="11.125" style="19" customWidth="1"/>
    <col min="3331" max="3331" width="10.25" style="19" bestFit="1" customWidth="1"/>
    <col min="3332" max="3333" width="11" style="19" customWidth="1"/>
    <col min="3334" max="3334" width="11.375" style="19" customWidth="1"/>
    <col min="3335" max="3336" width="10.25" style="19" bestFit="1" customWidth="1"/>
    <col min="3337" max="3337" width="8.125" style="19" bestFit="1" customWidth="1"/>
    <col min="3338" max="3338" width="13.125" style="19" bestFit="1" customWidth="1"/>
    <col min="3339" max="3340" width="12.375" style="19" customWidth="1"/>
    <col min="3341" max="3341" width="11.5" style="19" bestFit="1" customWidth="1"/>
    <col min="3342" max="3342" width="12.625" style="19" bestFit="1" customWidth="1"/>
    <col min="3343" max="3343" width="5.5" style="19" customWidth="1"/>
    <col min="3344" max="3345" width="9" style="19"/>
    <col min="3346" max="3347" width="11.125" style="19" customWidth="1"/>
    <col min="3348" max="3348" width="12.5" style="19" bestFit="1" customWidth="1"/>
    <col min="3349" max="3584" width="9" style="19"/>
    <col min="3585" max="3585" width="8.5" style="19" customWidth="1"/>
    <col min="3586" max="3586" width="11.125" style="19" customWidth="1"/>
    <col min="3587" max="3587" width="10.25" style="19" bestFit="1" customWidth="1"/>
    <col min="3588" max="3589" width="11" style="19" customWidth="1"/>
    <col min="3590" max="3590" width="11.375" style="19" customWidth="1"/>
    <col min="3591" max="3592" width="10.25" style="19" bestFit="1" customWidth="1"/>
    <col min="3593" max="3593" width="8.125" style="19" bestFit="1" customWidth="1"/>
    <col min="3594" max="3594" width="13.125" style="19" bestFit="1" customWidth="1"/>
    <col min="3595" max="3596" width="12.375" style="19" customWidth="1"/>
    <col min="3597" max="3597" width="11.5" style="19" bestFit="1" customWidth="1"/>
    <col min="3598" max="3598" width="12.625" style="19" bestFit="1" customWidth="1"/>
    <col min="3599" max="3599" width="5.5" style="19" customWidth="1"/>
    <col min="3600" max="3601" width="9" style="19"/>
    <col min="3602" max="3603" width="11.125" style="19" customWidth="1"/>
    <col min="3604" max="3604" width="12.5" style="19" bestFit="1" customWidth="1"/>
    <col min="3605" max="3840" width="9" style="19"/>
    <col min="3841" max="3841" width="8.5" style="19" customWidth="1"/>
    <col min="3842" max="3842" width="11.125" style="19" customWidth="1"/>
    <col min="3843" max="3843" width="10.25" style="19" bestFit="1" customWidth="1"/>
    <col min="3844" max="3845" width="11" style="19" customWidth="1"/>
    <col min="3846" max="3846" width="11.375" style="19" customWidth="1"/>
    <col min="3847" max="3848" width="10.25" style="19" bestFit="1" customWidth="1"/>
    <col min="3849" max="3849" width="8.125" style="19" bestFit="1" customWidth="1"/>
    <col min="3850" max="3850" width="13.125" style="19" bestFit="1" customWidth="1"/>
    <col min="3851" max="3852" width="12.375" style="19" customWidth="1"/>
    <col min="3853" max="3853" width="11.5" style="19" bestFit="1" customWidth="1"/>
    <col min="3854" max="3854" width="12.625" style="19" bestFit="1" customWidth="1"/>
    <col min="3855" max="3855" width="5.5" style="19" customWidth="1"/>
    <col min="3856" max="3857" width="9" style="19"/>
    <col min="3858" max="3859" width="11.125" style="19" customWidth="1"/>
    <col min="3860" max="3860" width="12.5" style="19" bestFit="1" customWidth="1"/>
    <col min="3861" max="4096" width="9" style="19"/>
    <col min="4097" max="4097" width="8.5" style="19" customWidth="1"/>
    <col min="4098" max="4098" width="11.125" style="19" customWidth="1"/>
    <col min="4099" max="4099" width="10.25" style="19" bestFit="1" customWidth="1"/>
    <col min="4100" max="4101" width="11" style="19" customWidth="1"/>
    <col min="4102" max="4102" width="11.375" style="19" customWidth="1"/>
    <col min="4103" max="4104" width="10.25" style="19" bestFit="1" customWidth="1"/>
    <col min="4105" max="4105" width="8.125" style="19" bestFit="1" customWidth="1"/>
    <col min="4106" max="4106" width="13.125" style="19" bestFit="1" customWidth="1"/>
    <col min="4107" max="4108" width="12.375" style="19" customWidth="1"/>
    <col min="4109" max="4109" width="11.5" style="19" bestFit="1" customWidth="1"/>
    <col min="4110" max="4110" width="12.625" style="19" bestFit="1" customWidth="1"/>
    <col min="4111" max="4111" width="5.5" style="19" customWidth="1"/>
    <col min="4112" max="4113" width="9" style="19"/>
    <col min="4114" max="4115" width="11.125" style="19" customWidth="1"/>
    <col min="4116" max="4116" width="12.5" style="19" bestFit="1" customWidth="1"/>
    <col min="4117" max="4352" width="9" style="19"/>
    <col min="4353" max="4353" width="8.5" style="19" customWidth="1"/>
    <col min="4354" max="4354" width="11.125" style="19" customWidth="1"/>
    <col min="4355" max="4355" width="10.25" style="19" bestFit="1" customWidth="1"/>
    <col min="4356" max="4357" width="11" style="19" customWidth="1"/>
    <col min="4358" max="4358" width="11.375" style="19" customWidth="1"/>
    <col min="4359" max="4360" width="10.25" style="19" bestFit="1" customWidth="1"/>
    <col min="4361" max="4361" width="8.125" style="19" bestFit="1" customWidth="1"/>
    <col min="4362" max="4362" width="13.125" style="19" bestFit="1" customWidth="1"/>
    <col min="4363" max="4364" width="12.375" style="19" customWidth="1"/>
    <col min="4365" max="4365" width="11.5" style="19" bestFit="1" customWidth="1"/>
    <col min="4366" max="4366" width="12.625" style="19" bestFit="1" customWidth="1"/>
    <col min="4367" max="4367" width="5.5" style="19" customWidth="1"/>
    <col min="4368" max="4369" width="9" style="19"/>
    <col min="4370" max="4371" width="11.125" style="19" customWidth="1"/>
    <col min="4372" max="4372" width="12.5" style="19" bestFit="1" customWidth="1"/>
    <col min="4373" max="4608" width="9" style="19"/>
    <col min="4609" max="4609" width="8.5" style="19" customWidth="1"/>
    <col min="4610" max="4610" width="11.125" style="19" customWidth="1"/>
    <col min="4611" max="4611" width="10.25" style="19" bestFit="1" customWidth="1"/>
    <col min="4612" max="4613" width="11" style="19" customWidth="1"/>
    <col min="4614" max="4614" width="11.375" style="19" customWidth="1"/>
    <col min="4615" max="4616" width="10.25" style="19" bestFit="1" customWidth="1"/>
    <col min="4617" max="4617" width="8.125" style="19" bestFit="1" customWidth="1"/>
    <col min="4618" max="4618" width="13.125" style="19" bestFit="1" customWidth="1"/>
    <col min="4619" max="4620" width="12.375" style="19" customWidth="1"/>
    <col min="4621" max="4621" width="11.5" style="19" bestFit="1" customWidth="1"/>
    <col min="4622" max="4622" width="12.625" style="19" bestFit="1" customWidth="1"/>
    <col min="4623" max="4623" width="5.5" style="19" customWidth="1"/>
    <col min="4624" max="4625" width="9" style="19"/>
    <col min="4626" max="4627" width="11.125" style="19" customWidth="1"/>
    <col min="4628" max="4628" width="12.5" style="19" bestFit="1" customWidth="1"/>
    <col min="4629" max="4864" width="9" style="19"/>
    <col min="4865" max="4865" width="8.5" style="19" customWidth="1"/>
    <col min="4866" max="4866" width="11.125" style="19" customWidth="1"/>
    <col min="4867" max="4867" width="10.25" style="19" bestFit="1" customWidth="1"/>
    <col min="4868" max="4869" width="11" style="19" customWidth="1"/>
    <col min="4870" max="4870" width="11.375" style="19" customWidth="1"/>
    <col min="4871" max="4872" width="10.25" style="19" bestFit="1" customWidth="1"/>
    <col min="4873" max="4873" width="8.125" style="19" bestFit="1" customWidth="1"/>
    <col min="4874" max="4874" width="13.125" style="19" bestFit="1" customWidth="1"/>
    <col min="4875" max="4876" width="12.375" style="19" customWidth="1"/>
    <col min="4877" max="4877" width="11.5" style="19" bestFit="1" customWidth="1"/>
    <col min="4878" max="4878" width="12.625" style="19" bestFit="1" customWidth="1"/>
    <col min="4879" max="4879" width="5.5" style="19" customWidth="1"/>
    <col min="4880" max="4881" width="9" style="19"/>
    <col min="4882" max="4883" width="11.125" style="19" customWidth="1"/>
    <col min="4884" max="4884" width="12.5" style="19" bestFit="1" customWidth="1"/>
    <col min="4885" max="5120" width="9" style="19"/>
    <col min="5121" max="5121" width="8.5" style="19" customWidth="1"/>
    <col min="5122" max="5122" width="11.125" style="19" customWidth="1"/>
    <col min="5123" max="5123" width="10.25" style="19" bestFit="1" customWidth="1"/>
    <col min="5124" max="5125" width="11" style="19" customWidth="1"/>
    <col min="5126" max="5126" width="11.375" style="19" customWidth="1"/>
    <col min="5127" max="5128" width="10.25" style="19" bestFit="1" customWidth="1"/>
    <col min="5129" max="5129" width="8.125" style="19" bestFit="1" customWidth="1"/>
    <col min="5130" max="5130" width="13.125" style="19" bestFit="1" customWidth="1"/>
    <col min="5131" max="5132" width="12.375" style="19" customWidth="1"/>
    <col min="5133" max="5133" width="11.5" style="19" bestFit="1" customWidth="1"/>
    <col min="5134" max="5134" width="12.625" style="19" bestFit="1" customWidth="1"/>
    <col min="5135" max="5135" width="5.5" style="19" customWidth="1"/>
    <col min="5136" max="5137" width="9" style="19"/>
    <col min="5138" max="5139" width="11.125" style="19" customWidth="1"/>
    <col min="5140" max="5140" width="12.5" style="19" bestFit="1" customWidth="1"/>
    <col min="5141" max="5376" width="9" style="19"/>
    <col min="5377" max="5377" width="8.5" style="19" customWidth="1"/>
    <col min="5378" max="5378" width="11.125" style="19" customWidth="1"/>
    <col min="5379" max="5379" width="10.25" style="19" bestFit="1" customWidth="1"/>
    <col min="5380" max="5381" width="11" style="19" customWidth="1"/>
    <col min="5382" max="5382" width="11.375" style="19" customWidth="1"/>
    <col min="5383" max="5384" width="10.25" style="19" bestFit="1" customWidth="1"/>
    <col min="5385" max="5385" width="8.125" style="19" bestFit="1" customWidth="1"/>
    <col min="5386" max="5386" width="13.125" style="19" bestFit="1" customWidth="1"/>
    <col min="5387" max="5388" width="12.375" style="19" customWidth="1"/>
    <col min="5389" max="5389" width="11.5" style="19" bestFit="1" customWidth="1"/>
    <col min="5390" max="5390" width="12.625" style="19" bestFit="1" customWidth="1"/>
    <col min="5391" max="5391" width="5.5" style="19" customWidth="1"/>
    <col min="5392" max="5393" width="9" style="19"/>
    <col min="5394" max="5395" width="11.125" style="19" customWidth="1"/>
    <col min="5396" max="5396" width="12.5" style="19" bestFit="1" customWidth="1"/>
    <col min="5397" max="5632" width="9" style="19"/>
    <col min="5633" max="5633" width="8.5" style="19" customWidth="1"/>
    <col min="5634" max="5634" width="11.125" style="19" customWidth="1"/>
    <col min="5635" max="5635" width="10.25" style="19" bestFit="1" customWidth="1"/>
    <col min="5636" max="5637" width="11" style="19" customWidth="1"/>
    <col min="5638" max="5638" width="11.375" style="19" customWidth="1"/>
    <col min="5639" max="5640" width="10.25" style="19" bestFit="1" customWidth="1"/>
    <col min="5641" max="5641" width="8.125" style="19" bestFit="1" customWidth="1"/>
    <col min="5642" max="5642" width="13.125" style="19" bestFit="1" customWidth="1"/>
    <col min="5643" max="5644" width="12.375" style="19" customWidth="1"/>
    <col min="5645" max="5645" width="11.5" style="19" bestFit="1" customWidth="1"/>
    <col min="5646" max="5646" width="12.625" style="19" bestFit="1" customWidth="1"/>
    <col min="5647" max="5647" width="5.5" style="19" customWidth="1"/>
    <col min="5648" max="5649" width="9" style="19"/>
    <col min="5650" max="5651" width="11.125" style="19" customWidth="1"/>
    <col min="5652" max="5652" width="12.5" style="19" bestFit="1" customWidth="1"/>
    <col min="5653" max="5888" width="9" style="19"/>
    <col min="5889" max="5889" width="8.5" style="19" customWidth="1"/>
    <col min="5890" max="5890" width="11.125" style="19" customWidth="1"/>
    <col min="5891" max="5891" width="10.25" style="19" bestFit="1" customWidth="1"/>
    <col min="5892" max="5893" width="11" style="19" customWidth="1"/>
    <col min="5894" max="5894" width="11.375" style="19" customWidth="1"/>
    <col min="5895" max="5896" width="10.25" style="19" bestFit="1" customWidth="1"/>
    <col min="5897" max="5897" width="8.125" style="19" bestFit="1" customWidth="1"/>
    <col min="5898" max="5898" width="13.125" style="19" bestFit="1" customWidth="1"/>
    <col min="5899" max="5900" width="12.375" style="19" customWidth="1"/>
    <col min="5901" max="5901" width="11.5" style="19" bestFit="1" customWidth="1"/>
    <col min="5902" max="5902" width="12.625" style="19" bestFit="1" customWidth="1"/>
    <col min="5903" max="5903" width="5.5" style="19" customWidth="1"/>
    <col min="5904" max="5905" width="9" style="19"/>
    <col min="5906" max="5907" width="11.125" style="19" customWidth="1"/>
    <col min="5908" max="5908" width="12.5" style="19" bestFit="1" customWidth="1"/>
    <col min="5909" max="6144" width="9" style="19"/>
    <col min="6145" max="6145" width="8.5" style="19" customWidth="1"/>
    <col min="6146" max="6146" width="11.125" style="19" customWidth="1"/>
    <col min="6147" max="6147" width="10.25" style="19" bestFit="1" customWidth="1"/>
    <col min="6148" max="6149" width="11" style="19" customWidth="1"/>
    <col min="6150" max="6150" width="11.375" style="19" customWidth="1"/>
    <col min="6151" max="6152" width="10.25" style="19" bestFit="1" customWidth="1"/>
    <col min="6153" max="6153" width="8.125" style="19" bestFit="1" customWidth="1"/>
    <col min="6154" max="6154" width="13.125" style="19" bestFit="1" customWidth="1"/>
    <col min="6155" max="6156" width="12.375" style="19" customWidth="1"/>
    <col min="6157" max="6157" width="11.5" style="19" bestFit="1" customWidth="1"/>
    <col min="6158" max="6158" width="12.625" style="19" bestFit="1" customWidth="1"/>
    <col min="6159" max="6159" width="5.5" style="19" customWidth="1"/>
    <col min="6160" max="6161" width="9" style="19"/>
    <col min="6162" max="6163" width="11.125" style="19" customWidth="1"/>
    <col min="6164" max="6164" width="12.5" style="19" bestFit="1" customWidth="1"/>
    <col min="6165" max="6400" width="9" style="19"/>
    <col min="6401" max="6401" width="8.5" style="19" customWidth="1"/>
    <col min="6402" max="6402" width="11.125" style="19" customWidth="1"/>
    <col min="6403" max="6403" width="10.25" style="19" bestFit="1" customWidth="1"/>
    <col min="6404" max="6405" width="11" style="19" customWidth="1"/>
    <col min="6406" max="6406" width="11.375" style="19" customWidth="1"/>
    <col min="6407" max="6408" width="10.25" style="19" bestFit="1" customWidth="1"/>
    <col min="6409" max="6409" width="8.125" style="19" bestFit="1" customWidth="1"/>
    <col min="6410" max="6410" width="13.125" style="19" bestFit="1" customWidth="1"/>
    <col min="6411" max="6412" width="12.375" style="19" customWidth="1"/>
    <col min="6413" max="6413" width="11.5" style="19" bestFit="1" customWidth="1"/>
    <col min="6414" max="6414" width="12.625" style="19" bestFit="1" customWidth="1"/>
    <col min="6415" max="6415" width="5.5" style="19" customWidth="1"/>
    <col min="6416" max="6417" width="9" style="19"/>
    <col min="6418" max="6419" width="11.125" style="19" customWidth="1"/>
    <col min="6420" max="6420" width="12.5" style="19" bestFit="1" customWidth="1"/>
    <col min="6421" max="6656" width="9" style="19"/>
    <col min="6657" max="6657" width="8.5" style="19" customWidth="1"/>
    <col min="6658" max="6658" width="11.125" style="19" customWidth="1"/>
    <col min="6659" max="6659" width="10.25" style="19" bestFit="1" customWidth="1"/>
    <col min="6660" max="6661" width="11" style="19" customWidth="1"/>
    <col min="6662" max="6662" width="11.375" style="19" customWidth="1"/>
    <col min="6663" max="6664" width="10.25" style="19" bestFit="1" customWidth="1"/>
    <col min="6665" max="6665" width="8.125" style="19" bestFit="1" customWidth="1"/>
    <col min="6666" max="6666" width="13.125" style="19" bestFit="1" customWidth="1"/>
    <col min="6667" max="6668" width="12.375" style="19" customWidth="1"/>
    <col min="6669" max="6669" width="11.5" style="19" bestFit="1" customWidth="1"/>
    <col min="6670" max="6670" width="12.625" style="19" bestFit="1" customWidth="1"/>
    <col min="6671" max="6671" width="5.5" style="19" customWidth="1"/>
    <col min="6672" max="6673" width="9" style="19"/>
    <col min="6674" max="6675" width="11.125" style="19" customWidth="1"/>
    <col min="6676" max="6676" width="12.5" style="19" bestFit="1" customWidth="1"/>
    <col min="6677" max="6912" width="9" style="19"/>
    <col min="6913" max="6913" width="8.5" style="19" customWidth="1"/>
    <col min="6914" max="6914" width="11.125" style="19" customWidth="1"/>
    <col min="6915" max="6915" width="10.25" style="19" bestFit="1" customWidth="1"/>
    <col min="6916" max="6917" width="11" style="19" customWidth="1"/>
    <col min="6918" max="6918" width="11.375" style="19" customWidth="1"/>
    <col min="6919" max="6920" width="10.25" style="19" bestFit="1" customWidth="1"/>
    <col min="6921" max="6921" width="8.125" style="19" bestFit="1" customWidth="1"/>
    <col min="6922" max="6922" width="13.125" style="19" bestFit="1" customWidth="1"/>
    <col min="6923" max="6924" width="12.375" style="19" customWidth="1"/>
    <col min="6925" max="6925" width="11.5" style="19" bestFit="1" customWidth="1"/>
    <col min="6926" max="6926" width="12.625" style="19" bestFit="1" customWidth="1"/>
    <col min="6927" max="6927" width="5.5" style="19" customWidth="1"/>
    <col min="6928" max="6929" width="9" style="19"/>
    <col min="6930" max="6931" width="11.125" style="19" customWidth="1"/>
    <col min="6932" max="6932" width="12.5" style="19" bestFit="1" customWidth="1"/>
    <col min="6933" max="7168" width="9" style="19"/>
    <col min="7169" max="7169" width="8.5" style="19" customWidth="1"/>
    <col min="7170" max="7170" width="11.125" style="19" customWidth="1"/>
    <col min="7171" max="7171" width="10.25" style="19" bestFit="1" customWidth="1"/>
    <col min="7172" max="7173" width="11" style="19" customWidth="1"/>
    <col min="7174" max="7174" width="11.375" style="19" customWidth="1"/>
    <col min="7175" max="7176" width="10.25" style="19" bestFit="1" customWidth="1"/>
    <col min="7177" max="7177" width="8.125" style="19" bestFit="1" customWidth="1"/>
    <col min="7178" max="7178" width="13.125" style="19" bestFit="1" customWidth="1"/>
    <col min="7179" max="7180" width="12.375" style="19" customWidth="1"/>
    <col min="7181" max="7181" width="11.5" style="19" bestFit="1" customWidth="1"/>
    <col min="7182" max="7182" width="12.625" style="19" bestFit="1" customWidth="1"/>
    <col min="7183" max="7183" width="5.5" style="19" customWidth="1"/>
    <col min="7184" max="7185" width="9" style="19"/>
    <col min="7186" max="7187" width="11.125" style="19" customWidth="1"/>
    <col min="7188" max="7188" width="12.5" style="19" bestFit="1" customWidth="1"/>
    <col min="7189" max="7424" width="9" style="19"/>
    <col min="7425" max="7425" width="8.5" style="19" customWidth="1"/>
    <col min="7426" max="7426" width="11.125" style="19" customWidth="1"/>
    <col min="7427" max="7427" width="10.25" style="19" bestFit="1" customWidth="1"/>
    <col min="7428" max="7429" width="11" style="19" customWidth="1"/>
    <col min="7430" max="7430" width="11.375" style="19" customWidth="1"/>
    <col min="7431" max="7432" width="10.25" style="19" bestFit="1" customWidth="1"/>
    <col min="7433" max="7433" width="8.125" style="19" bestFit="1" customWidth="1"/>
    <col min="7434" max="7434" width="13.125" style="19" bestFit="1" customWidth="1"/>
    <col min="7435" max="7436" width="12.375" style="19" customWidth="1"/>
    <col min="7437" max="7437" width="11.5" style="19" bestFit="1" customWidth="1"/>
    <col min="7438" max="7438" width="12.625" style="19" bestFit="1" customWidth="1"/>
    <col min="7439" max="7439" width="5.5" style="19" customWidth="1"/>
    <col min="7440" max="7441" width="9" style="19"/>
    <col min="7442" max="7443" width="11.125" style="19" customWidth="1"/>
    <col min="7444" max="7444" width="12.5" style="19" bestFit="1" customWidth="1"/>
    <col min="7445" max="7680" width="9" style="19"/>
    <col min="7681" max="7681" width="8.5" style="19" customWidth="1"/>
    <col min="7682" max="7682" width="11.125" style="19" customWidth="1"/>
    <col min="7683" max="7683" width="10.25" style="19" bestFit="1" customWidth="1"/>
    <col min="7684" max="7685" width="11" style="19" customWidth="1"/>
    <col min="7686" max="7686" width="11.375" style="19" customWidth="1"/>
    <col min="7687" max="7688" width="10.25" style="19" bestFit="1" customWidth="1"/>
    <col min="7689" max="7689" width="8.125" style="19" bestFit="1" customWidth="1"/>
    <col min="7690" max="7690" width="13.125" style="19" bestFit="1" customWidth="1"/>
    <col min="7691" max="7692" width="12.375" style="19" customWidth="1"/>
    <col min="7693" max="7693" width="11.5" style="19" bestFit="1" customWidth="1"/>
    <col min="7694" max="7694" width="12.625" style="19" bestFit="1" customWidth="1"/>
    <col min="7695" max="7695" width="5.5" style="19" customWidth="1"/>
    <col min="7696" max="7697" width="9" style="19"/>
    <col min="7698" max="7699" width="11.125" style="19" customWidth="1"/>
    <col min="7700" max="7700" width="12.5" style="19" bestFit="1" customWidth="1"/>
    <col min="7701" max="7936" width="9" style="19"/>
    <col min="7937" max="7937" width="8.5" style="19" customWidth="1"/>
    <col min="7938" max="7938" width="11.125" style="19" customWidth="1"/>
    <col min="7939" max="7939" width="10.25" style="19" bestFit="1" customWidth="1"/>
    <col min="7940" max="7941" width="11" style="19" customWidth="1"/>
    <col min="7942" max="7942" width="11.375" style="19" customWidth="1"/>
    <col min="7943" max="7944" width="10.25" style="19" bestFit="1" customWidth="1"/>
    <col min="7945" max="7945" width="8.125" style="19" bestFit="1" customWidth="1"/>
    <col min="7946" max="7946" width="13.125" style="19" bestFit="1" customWidth="1"/>
    <col min="7947" max="7948" width="12.375" style="19" customWidth="1"/>
    <col min="7949" max="7949" width="11.5" style="19" bestFit="1" customWidth="1"/>
    <col min="7950" max="7950" width="12.625" style="19" bestFit="1" customWidth="1"/>
    <col min="7951" max="7951" width="5.5" style="19" customWidth="1"/>
    <col min="7952" max="7953" width="9" style="19"/>
    <col min="7954" max="7955" width="11.125" style="19" customWidth="1"/>
    <col min="7956" max="7956" width="12.5" style="19" bestFit="1" customWidth="1"/>
    <col min="7957" max="8192" width="9" style="19"/>
    <col min="8193" max="8193" width="8.5" style="19" customWidth="1"/>
    <col min="8194" max="8194" width="11.125" style="19" customWidth="1"/>
    <col min="8195" max="8195" width="10.25" style="19" bestFit="1" customWidth="1"/>
    <col min="8196" max="8197" width="11" style="19" customWidth="1"/>
    <col min="8198" max="8198" width="11.375" style="19" customWidth="1"/>
    <col min="8199" max="8200" width="10.25" style="19" bestFit="1" customWidth="1"/>
    <col min="8201" max="8201" width="8.125" style="19" bestFit="1" customWidth="1"/>
    <col min="8202" max="8202" width="13.125" style="19" bestFit="1" customWidth="1"/>
    <col min="8203" max="8204" width="12.375" style="19" customWidth="1"/>
    <col min="8205" max="8205" width="11.5" style="19" bestFit="1" customWidth="1"/>
    <col min="8206" max="8206" width="12.625" style="19" bestFit="1" customWidth="1"/>
    <col min="8207" max="8207" width="5.5" style="19" customWidth="1"/>
    <col min="8208" max="8209" width="9" style="19"/>
    <col min="8210" max="8211" width="11.125" style="19" customWidth="1"/>
    <col min="8212" max="8212" width="12.5" style="19" bestFit="1" customWidth="1"/>
    <col min="8213" max="8448" width="9" style="19"/>
    <col min="8449" max="8449" width="8.5" style="19" customWidth="1"/>
    <col min="8450" max="8450" width="11.125" style="19" customWidth="1"/>
    <col min="8451" max="8451" width="10.25" style="19" bestFit="1" customWidth="1"/>
    <col min="8452" max="8453" width="11" style="19" customWidth="1"/>
    <col min="8454" max="8454" width="11.375" style="19" customWidth="1"/>
    <col min="8455" max="8456" width="10.25" style="19" bestFit="1" customWidth="1"/>
    <col min="8457" max="8457" width="8.125" style="19" bestFit="1" customWidth="1"/>
    <col min="8458" max="8458" width="13.125" style="19" bestFit="1" customWidth="1"/>
    <col min="8459" max="8460" width="12.375" style="19" customWidth="1"/>
    <col min="8461" max="8461" width="11.5" style="19" bestFit="1" customWidth="1"/>
    <col min="8462" max="8462" width="12.625" style="19" bestFit="1" customWidth="1"/>
    <col min="8463" max="8463" width="5.5" style="19" customWidth="1"/>
    <col min="8464" max="8465" width="9" style="19"/>
    <col min="8466" max="8467" width="11.125" style="19" customWidth="1"/>
    <col min="8468" max="8468" width="12.5" style="19" bestFit="1" customWidth="1"/>
    <col min="8469" max="8704" width="9" style="19"/>
    <col min="8705" max="8705" width="8.5" style="19" customWidth="1"/>
    <col min="8706" max="8706" width="11.125" style="19" customWidth="1"/>
    <col min="8707" max="8707" width="10.25" style="19" bestFit="1" customWidth="1"/>
    <col min="8708" max="8709" width="11" style="19" customWidth="1"/>
    <col min="8710" max="8710" width="11.375" style="19" customWidth="1"/>
    <col min="8711" max="8712" width="10.25" style="19" bestFit="1" customWidth="1"/>
    <col min="8713" max="8713" width="8.125" style="19" bestFit="1" customWidth="1"/>
    <col min="8714" max="8714" width="13.125" style="19" bestFit="1" customWidth="1"/>
    <col min="8715" max="8716" width="12.375" style="19" customWidth="1"/>
    <col min="8717" max="8717" width="11.5" style="19" bestFit="1" customWidth="1"/>
    <col min="8718" max="8718" width="12.625" style="19" bestFit="1" customWidth="1"/>
    <col min="8719" max="8719" width="5.5" style="19" customWidth="1"/>
    <col min="8720" max="8721" width="9" style="19"/>
    <col min="8722" max="8723" width="11.125" style="19" customWidth="1"/>
    <col min="8724" max="8724" width="12.5" style="19" bestFit="1" customWidth="1"/>
    <col min="8725" max="8960" width="9" style="19"/>
    <col min="8961" max="8961" width="8.5" style="19" customWidth="1"/>
    <col min="8962" max="8962" width="11.125" style="19" customWidth="1"/>
    <col min="8963" max="8963" width="10.25" style="19" bestFit="1" customWidth="1"/>
    <col min="8964" max="8965" width="11" style="19" customWidth="1"/>
    <col min="8966" max="8966" width="11.375" style="19" customWidth="1"/>
    <col min="8967" max="8968" width="10.25" style="19" bestFit="1" customWidth="1"/>
    <col min="8969" max="8969" width="8.125" style="19" bestFit="1" customWidth="1"/>
    <col min="8970" max="8970" width="13.125" style="19" bestFit="1" customWidth="1"/>
    <col min="8971" max="8972" width="12.375" style="19" customWidth="1"/>
    <col min="8973" max="8973" width="11.5" style="19" bestFit="1" customWidth="1"/>
    <col min="8974" max="8974" width="12.625" style="19" bestFit="1" customWidth="1"/>
    <col min="8975" max="8975" width="5.5" style="19" customWidth="1"/>
    <col min="8976" max="8977" width="9" style="19"/>
    <col min="8978" max="8979" width="11.125" style="19" customWidth="1"/>
    <col min="8980" max="8980" width="12.5" style="19" bestFit="1" customWidth="1"/>
    <col min="8981" max="9216" width="9" style="19"/>
    <col min="9217" max="9217" width="8.5" style="19" customWidth="1"/>
    <col min="9218" max="9218" width="11.125" style="19" customWidth="1"/>
    <col min="9219" max="9219" width="10.25" style="19" bestFit="1" customWidth="1"/>
    <col min="9220" max="9221" width="11" style="19" customWidth="1"/>
    <col min="9222" max="9222" width="11.375" style="19" customWidth="1"/>
    <col min="9223" max="9224" width="10.25" style="19" bestFit="1" customWidth="1"/>
    <col min="9225" max="9225" width="8.125" style="19" bestFit="1" customWidth="1"/>
    <col min="9226" max="9226" width="13.125" style="19" bestFit="1" customWidth="1"/>
    <col min="9227" max="9228" width="12.375" style="19" customWidth="1"/>
    <col min="9229" max="9229" width="11.5" style="19" bestFit="1" customWidth="1"/>
    <col min="9230" max="9230" width="12.625" style="19" bestFit="1" customWidth="1"/>
    <col min="9231" max="9231" width="5.5" style="19" customWidth="1"/>
    <col min="9232" max="9233" width="9" style="19"/>
    <col min="9234" max="9235" width="11.125" style="19" customWidth="1"/>
    <col min="9236" max="9236" width="12.5" style="19" bestFit="1" customWidth="1"/>
    <col min="9237" max="9472" width="9" style="19"/>
    <col min="9473" max="9473" width="8.5" style="19" customWidth="1"/>
    <col min="9474" max="9474" width="11.125" style="19" customWidth="1"/>
    <col min="9475" max="9475" width="10.25" style="19" bestFit="1" customWidth="1"/>
    <col min="9476" max="9477" width="11" style="19" customWidth="1"/>
    <col min="9478" max="9478" width="11.375" style="19" customWidth="1"/>
    <col min="9479" max="9480" width="10.25" style="19" bestFit="1" customWidth="1"/>
    <col min="9481" max="9481" width="8.125" style="19" bestFit="1" customWidth="1"/>
    <col min="9482" max="9482" width="13.125" style="19" bestFit="1" customWidth="1"/>
    <col min="9483" max="9484" width="12.375" style="19" customWidth="1"/>
    <col min="9485" max="9485" width="11.5" style="19" bestFit="1" customWidth="1"/>
    <col min="9486" max="9486" width="12.625" style="19" bestFit="1" customWidth="1"/>
    <col min="9487" max="9487" width="5.5" style="19" customWidth="1"/>
    <col min="9488" max="9489" width="9" style="19"/>
    <col min="9490" max="9491" width="11.125" style="19" customWidth="1"/>
    <col min="9492" max="9492" width="12.5" style="19" bestFit="1" customWidth="1"/>
    <col min="9493" max="9728" width="9" style="19"/>
    <col min="9729" max="9729" width="8.5" style="19" customWidth="1"/>
    <col min="9730" max="9730" width="11.125" style="19" customWidth="1"/>
    <col min="9731" max="9731" width="10.25" style="19" bestFit="1" customWidth="1"/>
    <col min="9732" max="9733" width="11" style="19" customWidth="1"/>
    <col min="9734" max="9734" width="11.375" style="19" customWidth="1"/>
    <col min="9735" max="9736" width="10.25" style="19" bestFit="1" customWidth="1"/>
    <col min="9737" max="9737" width="8.125" style="19" bestFit="1" customWidth="1"/>
    <col min="9738" max="9738" width="13.125" style="19" bestFit="1" customWidth="1"/>
    <col min="9739" max="9740" width="12.375" style="19" customWidth="1"/>
    <col min="9741" max="9741" width="11.5" style="19" bestFit="1" customWidth="1"/>
    <col min="9742" max="9742" width="12.625" style="19" bestFit="1" customWidth="1"/>
    <col min="9743" max="9743" width="5.5" style="19" customWidth="1"/>
    <col min="9744" max="9745" width="9" style="19"/>
    <col min="9746" max="9747" width="11.125" style="19" customWidth="1"/>
    <col min="9748" max="9748" width="12.5" style="19" bestFit="1" customWidth="1"/>
    <col min="9749" max="9984" width="9" style="19"/>
    <col min="9985" max="9985" width="8.5" style="19" customWidth="1"/>
    <col min="9986" max="9986" width="11.125" style="19" customWidth="1"/>
    <col min="9987" max="9987" width="10.25" style="19" bestFit="1" customWidth="1"/>
    <col min="9988" max="9989" width="11" style="19" customWidth="1"/>
    <col min="9990" max="9990" width="11.375" style="19" customWidth="1"/>
    <col min="9991" max="9992" width="10.25" style="19" bestFit="1" customWidth="1"/>
    <col min="9993" max="9993" width="8.125" style="19" bestFit="1" customWidth="1"/>
    <col min="9994" max="9994" width="13.125" style="19" bestFit="1" customWidth="1"/>
    <col min="9995" max="9996" width="12.375" style="19" customWidth="1"/>
    <col min="9997" max="9997" width="11.5" style="19" bestFit="1" customWidth="1"/>
    <col min="9998" max="9998" width="12.625" style="19" bestFit="1" customWidth="1"/>
    <col min="9999" max="9999" width="5.5" style="19" customWidth="1"/>
    <col min="10000" max="10001" width="9" style="19"/>
    <col min="10002" max="10003" width="11.125" style="19" customWidth="1"/>
    <col min="10004" max="10004" width="12.5" style="19" bestFit="1" customWidth="1"/>
    <col min="10005" max="10240" width="9" style="19"/>
    <col min="10241" max="10241" width="8.5" style="19" customWidth="1"/>
    <col min="10242" max="10242" width="11.125" style="19" customWidth="1"/>
    <col min="10243" max="10243" width="10.25" style="19" bestFit="1" customWidth="1"/>
    <col min="10244" max="10245" width="11" style="19" customWidth="1"/>
    <col min="10246" max="10246" width="11.375" style="19" customWidth="1"/>
    <col min="10247" max="10248" width="10.25" style="19" bestFit="1" customWidth="1"/>
    <col min="10249" max="10249" width="8.125" style="19" bestFit="1" customWidth="1"/>
    <col min="10250" max="10250" width="13.125" style="19" bestFit="1" customWidth="1"/>
    <col min="10251" max="10252" width="12.375" style="19" customWidth="1"/>
    <col min="10253" max="10253" width="11.5" style="19" bestFit="1" customWidth="1"/>
    <col min="10254" max="10254" width="12.625" style="19" bestFit="1" customWidth="1"/>
    <col min="10255" max="10255" width="5.5" style="19" customWidth="1"/>
    <col min="10256" max="10257" width="9" style="19"/>
    <col min="10258" max="10259" width="11.125" style="19" customWidth="1"/>
    <col min="10260" max="10260" width="12.5" style="19" bestFit="1" customWidth="1"/>
    <col min="10261" max="10496" width="9" style="19"/>
    <col min="10497" max="10497" width="8.5" style="19" customWidth="1"/>
    <col min="10498" max="10498" width="11.125" style="19" customWidth="1"/>
    <col min="10499" max="10499" width="10.25" style="19" bestFit="1" customWidth="1"/>
    <col min="10500" max="10501" width="11" style="19" customWidth="1"/>
    <col min="10502" max="10502" width="11.375" style="19" customWidth="1"/>
    <col min="10503" max="10504" width="10.25" style="19" bestFit="1" customWidth="1"/>
    <col min="10505" max="10505" width="8.125" style="19" bestFit="1" customWidth="1"/>
    <col min="10506" max="10506" width="13.125" style="19" bestFit="1" customWidth="1"/>
    <col min="10507" max="10508" width="12.375" style="19" customWidth="1"/>
    <col min="10509" max="10509" width="11.5" style="19" bestFit="1" customWidth="1"/>
    <col min="10510" max="10510" width="12.625" style="19" bestFit="1" customWidth="1"/>
    <col min="10511" max="10511" width="5.5" style="19" customWidth="1"/>
    <col min="10512" max="10513" width="9" style="19"/>
    <col min="10514" max="10515" width="11.125" style="19" customWidth="1"/>
    <col min="10516" max="10516" width="12.5" style="19" bestFit="1" customWidth="1"/>
    <col min="10517" max="10752" width="9" style="19"/>
    <col min="10753" max="10753" width="8.5" style="19" customWidth="1"/>
    <col min="10754" max="10754" width="11.125" style="19" customWidth="1"/>
    <col min="10755" max="10755" width="10.25" style="19" bestFit="1" customWidth="1"/>
    <col min="10756" max="10757" width="11" style="19" customWidth="1"/>
    <col min="10758" max="10758" width="11.375" style="19" customWidth="1"/>
    <col min="10759" max="10760" width="10.25" style="19" bestFit="1" customWidth="1"/>
    <col min="10761" max="10761" width="8.125" style="19" bestFit="1" customWidth="1"/>
    <col min="10762" max="10762" width="13.125" style="19" bestFit="1" customWidth="1"/>
    <col min="10763" max="10764" width="12.375" style="19" customWidth="1"/>
    <col min="10765" max="10765" width="11.5" style="19" bestFit="1" customWidth="1"/>
    <col min="10766" max="10766" width="12.625" style="19" bestFit="1" customWidth="1"/>
    <col min="10767" max="10767" width="5.5" style="19" customWidth="1"/>
    <col min="10768" max="10769" width="9" style="19"/>
    <col min="10770" max="10771" width="11.125" style="19" customWidth="1"/>
    <col min="10772" max="10772" width="12.5" style="19" bestFit="1" customWidth="1"/>
    <col min="10773" max="11008" width="9" style="19"/>
    <col min="11009" max="11009" width="8.5" style="19" customWidth="1"/>
    <col min="11010" max="11010" width="11.125" style="19" customWidth="1"/>
    <col min="11011" max="11011" width="10.25" style="19" bestFit="1" customWidth="1"/>
    <col min="11012" max="11013" width="11" style="19" customWidth="1"/>
    <col min="11014" max="11014" width="11.375" style="19" customWidth="1"/>
    <col min="11015" max="11016" width="10.25" style="19" bestFit="1" customWidth="1"/>
    <col min="11017" max="11017" width="8.125" style="19" bestFit="1" customWidth="1"/>
    <col min="11018" max="11018" width="13.125" style="19" bestFit="1" customWidth="1"/>
    <col min="11019" max="11020" width="12.375" style="19" customWidth="1"/>
    <col min="11021" max="11021" width="11.5" style="19" bestFit="1" customWidth="1"/>
    <col min="11022" max="11022" width="12.625" style="19" bestFit="1" customWidth="1"/>
    <col min="11023" max="11023" width="5.5" style="19" customWidth="1"/>
    <col min="11024" max="11025" width="9" style="19"/>
    <col min="11026" max="11027" width="11.125" style="19" customWidth="1"/>
    <col min="11028" max="11028" width="12.5" style="19" bestFit="1" customWidth="1"/>
    <col min="11029" max="11264" width="9" style="19"/>
    <col min="11265" max="11265" width="8.5" style="19" customWidth="1"/>
    <col min="11266" max="11266" width="11.125" style="19" customWidth="1"/>
    <col min="11267" max="11267" width="10.25" style="19" bestFit="1" customWidth="1"/>
    <col min="11268" max="11269" width="11" style="19" customWidth="1"/>
    <col min="11270" max="11270" width="11.375" style="19" customWidth="1"/>
    <col min="11271" max="11272" width="10.25" style="19" bestFit="1" customWidth="1"/>
    <col min="11273" max="11273" width="8.125" style="19" bestFit="1" customWidth="1"/>
    <col min="11274" max="11274" width="13.125" style="19" bestFit="1" customWidth="1"/>
    <col min="11275" max="11276" width="12.375" style="19" customWidth="1"/>
    <col min="11277" max="11277" width="11.5" style="19" bestFit="1" customWidth="1"/>
    <col min="11278" max="11278" width="12.625" style="19" bestFit="1" customWidth="1"/>
    <col min="11279" max="11279" width="5.5" style="19" customWidth="1"/>
    <col min="11280" max="11281" width="9" style="19"/>
    <col min="11282" max="11283" width="11.125" style="19" customWidth="1"/>
    <col min="11284" max="11284" width="12.5" style="19" bestFit="1" customWidth="1"/>
    <col min="11285" max="11520" width="9" style="19"/>
    <col min="11521" max="11521" width="8.5" style="19" customWidth="1"/>
    <col min="11522" max="11522" width="11.125" style="19" customWidth="1"/>
    <col min="11523" max="11523" width="10.25" style="19" bestFit="1" customWidth="1"/>
    <col min="11524" max="11525" width="11" style="19" customWidth="1"/>
    <col min="11526" max="11526" width="11.375" style="19" customWidth="1"/>
    <col min="11527" max="11528" width="10.25" style="19" bestFit="1" customWidth="1"/>
    <col min="11529" max="11529" width="8.125" style="19" bestFit="1" customWidth="1"/>
    <col min="11530" max="11530" width="13.125" style="19" bestFit="1" customWidth="1"/>
    <col min="11531" max="11532" width="12.375" style="19" customWidth="1"/>
    <col min="11533" max="11533" width="11.5" style="19" bestFit="1" customWidth="1"/>
    <col min="11534" max="11534" width="12.625" style="19" bestFit="1" customWidth="1"/>
    <col min="11535" max="11535" width="5.5" style="19" customWidth="1"/>
    <col min="11536" max="11537" width="9" style="19"/>
    <col min="11538" max="11539" width="11.125" style="19" customWidth="1"/>
    <col min="11540" max="11540" width="12.5" style="19" bestFit="1" customWidth="1"/>
    <col min="11541" max="11776" width="9" style="19"/>
    <col min="11777" max="11777" width="8.5" style="19" customWidth="1"/>
    <col min="11778" max="11778" width="11.125" style="19" customWidth="1"/>
    <col min="11779" max="11779" width="10.25" style="19" bestFit="1" customWidth="1"/>
    <col min="11780" max="11781" width="11" style="19" customWidth="1"/>
    <col min="11782" max="11782" width="11.375" style="19" customWidth="1"/>
    <col min="11783" max="11784" width="10.25" style="19" bestFit="1" customWidth="1"/>
    <col min="11785" max="11785" width="8.125" style="19" bestFit="1" customWidth="1"/>
    <col min="11786" max="11786" width="13.125" style="19" bestFit="1" customWidth="1"/>
    <col min="11787" max="11788" width="12.375" style="19" customWidth="1"/>
    <col min="11789" max="11789" width="11.5" style="19" bestFit="1" customWidth="1"/>
    <col min="11790" max="11790" width="12.625" style="19" bestFit="1" customWidth="1"/>
    <col min="11791" max="11791" width="5.5" style="19" customWidth="1"/>
    <col min="11792" max="11793" width="9" style="19"/>
    <col min="11794" max="11795" width="11.125" style="19" customWidth="1"/>
    <col min="11796" max="11796" width="12.5" style="19" bestFit="1" customWidth="1"/>
    <col min="11797" max="12032" width="9" style="19"/>
    <col min="12033" max="12033" width="8.5" style="19" customWidth="1"/>
    <col min="12034" max="12034" width="11.125" style="19" customWidth="1"/>
    <col min="12035" max="12035" width="10.25" style="19" bestFit="1" customWidth="1"/>
    <col min="12036" max="12037" width="11" style="19" customWidth="1"/>
    <col min="12038" max="12038" width="11.375" style="19" customWidth="1"/>
    <col min="12039" max="12040" width="10.25" style="19" bestFit="1" customWidth="1"/>
    <col min="12041" max="12041" width="8.125" style="19" bestFit="1" customWidth="1"/>
    <col min="12042" max="12042" width="13.125" style="19" bestFit="1" customWidth="1"/>
    <col min="12043" max="12044" width="12.375" style="19" customWidth="1"/>
    <col min="12045" max="12045" width="11.5" style="19" bestFit="1" customWidth="1"/>
    <col min="12046" max="12046" width="12.625" style="19" bestFit="1" customWidth="1"/>
    <col min="12047" max="12047" width="5.5" style="19" customWidth="1"/>
    <col min="12048" max="12049" width="9" style="19"/>
    <col min="12050" max="12051" width="11.125" style="19" customWidth="1"/>
    <col min="12052" max="12052" width="12.5" style="19" bestFit="1" customWidth="1"/>
    <col min="12053" max="12288" width="9" style="19"/>
    <col min="12289" max="12289" width="8.5" style="19" customWidth="1"/>
    <col min="12290" max="12290" width="11.125" style="19" customWidth="1"/>
    <col min="12291" max="12291" width="10.25" style="19" bestFit="1" customWidth="1"/>
    <col min="12292" max="12293" width="11" style="19" customWidth="1"/>
    <col min="12294" max="12294" width="11.375" style="19" customWidth="1"/>
    <col min="12295" max="12296" width="10.25" style="19" bestFit="1" customWidth="1"/>
    <col min="12297" max="12297" width="8.125" style="19" bestFit="1" customWidth="1"/>
    <col min="12298" max="12298" width="13.125" style="19" bestFit="1" customWidth="1"/>
    <col min="12299" max="12300" width="12.375" style="19" customWidth="1"/>
    <col min="12301" max="12301" width="11.5" style="19" bestFit="1" customWidth="1"/>
    <col min="12302" max="12302" width="12.625" style="19" bestFit="1" customWidth="1"/>
    <col min="12303" max="12303" width="5.5" style="19" customWidth="1"/>
    <col min="12304" max="12305" width="9" style="19"/>
    <col min="12306" max="12307" width="11.125" style="19" customWidth="1"/>
    <col min="12308" max="12308" width="12.5" style="19" bestFit="1" customWidth="1"/>
    <col min="12309" max="12544" width="9" style="19"/>
    <col min="12545" max="12545" width="8.5" style="19" customWidth="1"/>
    <col min="12546" max="12546" width="11.125" style="19" customWidth="1"/>
    <col min="12547" max="12547" width="10.25" style="19" bestFit="1" customWidth="1"/>
    <col min="12548" max="12549" width="11" style="19" customWidth="1"/>
    <col min="12550" max="12550" width="11.375" style="19" customWidth="1"/>
    <col min="12551" max="12552" width="10.25" style="19" bestFit="1" customWidth="1"/>
    <col min="12553" max="12553" width="8.125" style="19" bestFit="1" customWidth="1"/>
    <col min="12554" max="12554" width="13.125" style="19" bestFit="1" customWidth="1"/>
    <col min="12555" max="12556" width="12.375" style="19" customWidth="1"/>
    <col min="12557" max="12557" width="11.5" style="19" bestFit="1" customWidth="1"/>
    <col min="12558" max="12558" width="12.625" style="19" bestFit="1" customWidth="1"/>
    <col min="12559" max="12559" width="5.5" style="19" customWidth="1"/>
    <col min="12560" max="12561" width="9" style="19"/>
    <col min="12562" max="12563" width="11.125" style="19" customWidth="1"/>
    <col min="12564" max="12564" width="12.5" style="19" bestFit="1" customWidth="1"/>
    <col min="12565" max="12800" width="9" style="19"/>
    <col min="12801" max="12801" width="8.5" style="19" customWidth="1"/>
    <col min="12802" max="12802" width="11.125" style="19" customWidth="1"/>
    <col min="12803" max="12803" width="10.25" style="19" bestFit="1" customWidth="1"/>
    <col min="12804" max="12805" width="11" style="19" customWidth="1"/>
    <col min="12806" max="12806" width="11.375" style="19" customWidth="1"/>
    <col min="12807" max="12808" width="10.25" style="19" bestFit="1" customWidth="1"/>
    <col min="12809" max="12809" width="8.125" style="19" bestFit="1" customWidth="1"/>
    <col min="12810" max="12810" width="13.125" style="19" bestFit="1" customWidth="1"/>
    <col min="12811" max="12812" width="12.375" style="19" customWidth="1"/>
    <col min="12813" max="12813" width="11.5" style="19" bestFit="1" customWidth="1"/>
    <col min="12814" max="12814" width="12.625" style="19" bestFit="1" customWidth="1"/>
    <col min="12815" max="12815" width="5.5" style="19" customWidth="1"/>
    <col min="12816" max="12817" width="9" style="19"/>
    <col min="12818" max="12819" width="11.125" style="19" customWidth="1"/>
    <col min="12820" max="12820" width="12.5" style="19" bestFit="1" customWidth="1"/>
    <col min="12821" max="13056" width="9" style="19"/>
    <col min="13057" max="13057" width="8.5" style="19" customWidth="1"/>
    <col min="13058" max="13058" width="11.125" style="19" customWidth="1"/>
    <col min="13059" max="13059" width="10.25" style="19" bestFit="1" customWidth="1"/>
    <col min="13060" max="13061" width="11" style="19" customWidth="1"/>
    <col min="13062" max="13062" width="11.375" style="19" customWidth="1"/>
    <col min="13063" max="13064" width="10.25" style="19" bestFit="1" customWidth="1"/>
    <col min="13065" max="13065" width="8.125" style="19" bestFit="1" customWidth="1"/>
    <col min="13066" max="13066" width="13.125" style="19" bestFit="1" customWidth="1"/>
    <col min="13067" max="13068" width="12.375" style="19" customWidth="1"/>
    <col min="13069" max="13069" width="11.5" style="19" bestFit="1" customWidth="1"/>
    <col min="13070" max="13070" width="12.625" style="19" bestFit="1" customWidth="1"/>
    <col min="13071" max="13071" width="5.5" style="19" customWidth="1"/>
    <col min="13072" max="13073" width="9" style="19"/>
    <col min="13074" max="13075" width="11.125" style="19" customWidth="1"/>
    <col min="13076" max="13076" width="12.5" style="19" bestFit="1" customWidth="1"/>
    <col min="13077" max="13312" width="9" style="19"/>
    <col min="13313" max="13313" width="8.5" style="19" customWidth="1"/>
    <col min="13314" max="13314" width="11.125" style="19" customWidth="1"/>
    <col min="13315" max="13315" width="10.25" style="19" bestFit="1" customWidth="1"/>
    <col min="13316" max="13317" width="11" style="19" customWidth="1"/>
    <col min="13318" max="13318" width="11.375" style="19" customWidth="1"/>
    <col min="13319" max="13320" width="10.25" style="19" bestFit="1" customWidth="1"/>
    <col min="13321" max="13321" width="8.125" style="19" bestFit="1" customWidth="1"/>
    <col min="13322" max="13322" width="13.125" style="19" bestFit="1" customWidth="1"/>
    <col min="13323" max="13324" width="12.375" style="19" customWidth="1"/>
    <col min="13325" max="13325" width="11.5" style="19" bestFit="1" customWidth="1"/>
    <col min="13326" max="13326" width="12.625" style="19" bestFit="1" customWidth="1"/>
    <col min="13327" max="13327" width="5.5" style="19" customWidth="1"/>
    <col min="13328" max="13329" width="9" style="19"/>
    <col min="13330" max="13331" width="11.125" style="19" customWidth="1"/>
    <col min="13332" max="13332" width="12.5" style="19" bestFit="1" customWidth="1"/>
    <col min="13333" max="13568" width="9" style="19"/>
    <col min="13569" max="13569" width="8.5" style="19" customWidth="1"/>
    <col min="13570" max="13570" width="11.125" style="19" customWidth="1"/>
    <col min="13571" max="13571" width="10.25" style="19" bestFit="1" customWidth="1"/>
    <col min="13572" max="13573" width="11" style="19" customWidth="1"/>
    <col min="13574" max="13574" width="11.375" style="19" customWidth="1"/>
    <col min="13575" max="13576" width="10.25" style="19" bestFit="1" customWidth="1"/>
    <col min="13577" max="13577" width="8.125" style="19" bestFit="1" customWidth="1"/>
    <col min="13578" max="13578" width="13.125" style="19" bestFit="1" customWidth="1"/>
    <col min="13579" max="13580" width="12.375" style="19" customWidth="1"/>
    <col min="13581" max="13581" width="11.5" style="19" bestFit="1" customWidth="1"/>
    <col min="13582" max="13582" width="12.625" style="19" bestFit="1" customWidth="1"/>
    <col min="13583" max="13583" width="5.5" style="19" customWidth="1"/>
    <col min="13584" max="13585" width="9" style="19"/>
    <col min="13586" max="13587" width="11.125" style="19" customWidth="1"/>
    <col min="13588" max="13588" width="12.5" style="19" bestFit="1" customWidth="1"/>
    <col min="13589" max="13824" width="9" style="19"/>
    <col min="13825" max="13825" width="8.5" style="19" customWidth="1"/>
    <col min="13826" max="13826" width="11.125" style="19" customWidth="1"/>
    <col min="13827" max="13827" width="10.25" style="19" bestFit="1" customWidth="1"/>
    <col min="13828" max="13829" width="11" style="19" customWidth="1"/>
    <col min="13830" max="13830" width="11.375" style="19" customWidth="1"/>
    <col min="13831" max="13832" width="10.25" style="19" bestFit="1" customWidth="1"/>
    <col min="13833" max="13833" width="8.125" style="19" bestFit="1" customWidth="1"/>
    <col min="13834" max="13834" width="13.125" style="19" bestFit="1" customWidth="1"/>
    <col min="13835" max="13836" width="12.375" style="19" customWidth="1"/>
    <col min="13837" max="13837" width="11.5" style="19" bestFit="1" customWidth="1"/>
    <col min="13838" max="13838" width="12.625" style="19" bestFit="1" customWidth="1"/>
    <col min="13839" max="13839" width="5.5" style="19" customWidth="1"/>
    <col min="13840" max="13841" width="9" style="19"/>
    <col min="13842" max="13843" width="11.125" style="19" customWidth="1"/>
    <col min="13844" max="13844" width="12.5" style="19" bestFit="1" customWidth="1"/>
    <col min="13845" max="14080" width="9" style="19"/>
    <col min="14081" max="14081" width="8.5" style="19" customWidth="1"/>
    <col min="14082" max="14082" width="11.125" style="19" customWidth="1"/>
    <col min="14083" max="14083" width="10.25" style="19" bestFit="1" customWidth="1"/>
    <col min="14084" max="14085" width="11" style="19" customWidth="1"/>
    <col min="14086" max="14086" width="11.375" style="19" customWidth="1"/>
    <col min="14087" max="14088" width="10.25" style="19" bestFit="1" customWidth="1"/>
    <col min="14089" max="14089" width="8.125" style="19" bestFit="1" customWidth="1"/>
    <col min="14090" max="14090" width="13.125" style="19" bestFit="1" customWidth="1"/>
    <col min="14091" max="14092" width="12.375" style="19" customWidth="1"/>
    <col min="14093" max="14093" width="11.5" style="19" bestFit="1" customWidth="1"/>
    <col min="14094" max="14094" width="12.625" style="19" bestFit="1" customWidth="1"/>
    <col min="14095" max="14095" width="5.5" style="19" customWidth="1"/>
    <col min="14096" max="14097" width="9" style="19"/>
    <col min="14098" max="14099" width="11.125" style="19" customWidth="1"/>
    <col min="14100" max="14100" width="12.5" style="19" bestFit="1" customWidth="1"/>
    <col min="14101" max="14336" width="9" style="19"/>
    <col min="14337" max="14337" width="8.5" style="19" customWidth="1"/>
    <col min="14338" max="14338" width="11.125" style="19" customWidth="1"/>
    <col min="14339" max="14339" width="10.25" style="19" bestFit="1" customWidth="1"/>
    <col min="14340" max="14341" width="11" style="19" customWidth="1"/>
    <col min="14342" max="14342" width="11.375" style="19" customWidth="1"/>
    <col min="14343" max="14344" width="10.25" style="19" bestFit="1" customWidth="1"/>
    <col min="14345" max="14345" width="8.125" style="19" bestFit="1" customWidth="1"/>
    <col min="14346" max="14346" width="13.125" style="19" bestFit="1" customWidth="1"/>
    <col min="14347" max="14348" width="12.375" style="19" customWidth="1"/>
    <col min="14349" max="14349" width="11.5" style="19" bestFit="1" customWidth="1"/>
    <col min="14350" max="14350" width="12.625" style="19" bestFit="1" customWidth="1"/>
    <col min="14351" max="14351" width="5.5" style="19" customWidth="1"/>
    <col min="14352" max="14353" width="9" style="19"/>
    <col min="14354" max="14355" width="11.125" style="19" customWidth="1"/>
    <col min="14356" max="14356" width="12.5" style="19" bestFit="1" customWidth="1"/>
    <col min="14357" max="14592" width="9" style="19"/>
    <col min="14593" max="14593" width="8.5" style="19" customWidth="1"/>
    <col min="14594" max="14594" width="11.125" style="19" customWidth="1"/>
    <col min="14595" max="14595" width="10.25" style="19" bestFit="1" customWidth="1"/>
    <col min="14596" max="14597" width="11" style="19" customWidth="1"/>
    <col min="14598" max="14598" width="11.375" style="19" customWidth="1"/>
    <col min="14599" max="14600" width="10.25" style="19" bestFit="1" customWidth="1"/>
    <col min="14601" max="14601" width="8.125" style="19" bestFit="1" customWidth="1"/>
    <col min="14602" max="14602" width="13.125" style="19" bestFit="1" customWidth="1"/>
    <col min="14603" max="14604" width="12.375" style="19" customWidth="1"/>
    <col min="14605" max="14605" width="11.5" style="19" bestFit="1" customWidth="1"/>
    <col min="14606" max="14606" width="12.625" style="19" bestFit="1" customWidth="1"/>
    <col min="14607" max="14607" width="5.5" style="19" customWidth="1"/>
    <col min="14608" max="14609" width="9" style="19"/>
    <col min="14610" max="14611" width="11.125" style="19" customWidth="1"/>
    <col min="14612" max="14612" width="12.5" style="19" bestFit="1" customWidth="1"/>
    <col min="14613" max="14848" width="9" style="19"/>
    <col min="14849" max="14849" width="8.5" style="19" customWidth="1"/>
    <col min="14850" max="14850" width="11.125" style="19" customWidth="1"/>
    <col min="14851" max="14851" width="10.25" style="19" bestFit="1" customWidth="1"/>
    <col min="14852" max="14853" width="11" style="19" customWidth="1"/>
    <col min="14854" max="14854" width="11.375" style="19" customWidth="1"/>
    <col min="14855" max="14856" width="10.25" style="19" bestFit="1" customWidth="1"/>
    <col min="14857" max="14857" width="8.125" style="19" bestFit="1" customWidth="1"/>
    <col min="14858" max="14858" width="13.125" style="19" bestFit="1" customWidth="1"/>
    <col min="14859" max="14860" width="12.375" style="19" customWidth="1"/>
    <col min="14861" max="14861" width="11.5" style="19" bestFit="1" customWidth="1"/>
    <col min="14862" max="14862" width="12.625" style="19" bestFit="1" customWidth="1"/>
    <col min="14863" max="14863" width="5.5" style="19" customWidth="1"/>
    <col min="14864" max="14865" width="9" style="19"/>
    <col min="14866" max="14867" width="11.125" style="19" customWidth="1"/>
    <col min="14868" max="14868" width="12.5" style="19" bestFit="1" customWidth="1"/>
    <col min="14869" max="15104" width="9" style="19"/>
    <col min="15105" max="15105" width="8.5" style="19" customWidth="1"/>
    <col min="15106" max="15106" width="11.125" style="19" customWidth="1"/>
    <col min="15107" max="15107" width="10.25" style="19" bestFit="1" customWidth="1"/>
    <col min="15108" max="15109" width="11" style="19" customWidth="1"/>
    <col min="15110" max="15110" width="11.375" style="19" customWidth="1"/>
    <col min="15111" max="15112" width="10.25" style="19" bestFit="1" customWidth="1"/>
    <col min="15113" max="15113" width="8.125" style="19" bestFit="1" customWidth="1"/>
    <col min="15114" max="15114" width="13.125" style="19" bestFit="1" customWidth="1"/>
    <col min="15115" max="15116" width="12.375" style="19" customWidth="1"/>
    <col min="15117" max="15117" width="11.5" style="19" bestFit="1" customWidth="1"/>
    <col min="15118" max="15118" width="12.625" style="19" bestFit="1" customWidth="1"/>
    <col min="15119" max="15119" width="5.5" style="19" customWidth="1"/>
    <col min="15120" max="15121" width="9" style="19"/>
    <col min="15122" max="15123" width="11.125" style="19" customWidth="1"/>
    <col min="15124" max="15124" width="12.5" style="19" bestFit="1" customWidth="1"/>
    <col min="15125" max="15360" width="9" style="19"/>
    <col min="15361" max="15361" width="8.5" style="19" customWidth="1"/>
    <col min="15362" max="15362" width="11.125" style="19" customWidth="1"/>
    <col min="15363" max="15363" width="10.25" style="19" bestFit="1" customWidth="1"/>
    <col min="15364" max="15365" width="11" style="19" customWidth="1"/>
    <col min="15366" max="15366" width="11.375" style="19" customWidth="1"/>
    <col min="15367" max="15368" width="10.25" style="19" bestFit="1" customWidth="1"/>
    <col min="15369" max="15369" width="8.125" style="19" bestFit="1" customWidth="1"/>
    <col min="15370" max="15370" width="13.125" style="19" bestFit="1" customWidth="1"/>
    <col min="15371" max="15372" width="12.375" style="19" customWidth="1"/>
    <col min="15373" max="15373" width="11.5" style="19" bestFit="1" customWidth="1"/>
    <col min="15374" max="15374" width="12.625" style="19" bestFit="1" customWidth="1"/>
    <col min="15375" max="15375" width="5.5" style="19" customWidth="1"/>
    <col min="15376" max="15377" width="9" style="19"/>
    <col min="15378" max="15379" width="11.125" style="19" customWidth="1"/>
    <col min="15380" max="15380" width="12.5" style="19" bestFit="1" customWidth="1"/>
    <col min="15381" max="15616" width="9" style="19"/>
    <col min="15617" max="15617" width="8.5" style="19" customWidth="1"/>
    <col min="15618" max="15618" width="11.125" style="19" customWidth="1"/>
    <col min="15619" max="15619" width="10.25" style="19" bestFit="1" customWidth="1"/>
    <col min="15620" max="15621" width="11" style="19" customWidth="1"/>
    <col min="15622" max="15622" width="11.375" style="19" customWidth="1"/>
    <col min="15623" max="15624" width="10.25" style="19" bestFit="1" customWidth="1"/>
    <col min="15625" max="15625" width="8.125" style="19" bestFit="1" customWidth="1"/>
    <col min="15626" max="15626" width="13.125" style="19" bestFit="1" customWidth="1"/>
    <col min="15627" max="15628" width="12.375" style="19" customWidth="1"/>
    <col min="15629" max="15629" width="11.5" style="19" bestFit="1" customWidth="1"/>
    <col min="15630" max="15630" width="12.625" style="19" bestFit="1" customWidth="1"/>
    <col min="15631" max="15631" width="5.5" style="19" customWidth="1"/>
    <col min="15632" max="15633" width="9" style="19"/>
    <col min="15634" max="15635" width="11.125" style="19" customWidth="1"/>
    <col min="15636" max="15636" width="12.5" style="19" bestFit="1" customWidth="1"/>
    <col min="15637" max="15872" width="9" style="19"/>
    <col min="15873" max="15873" width="8.5" style="19" customWidth="1"/>
    <col min="15874" max="15874" width="11.125" style="19" customWidth="1"/>
    <col min="15875" max="15875" width="10.25" style="19" bestFit="1" customWidth="1"/>
    <col min="15876" max="15877" width="11" style="19" customWidth="1"/>
    <col min="15878" max="15878" width="11.375" style="19" customWidth="1"/>
    <col min="15879" max="15880" width="10.25" style="19" bestFit="1" customWidth="1"/>
    <col min="15881" max="15881" width="8.125" style="19" bestFit="1" customWidth="1"/>
    <col min="15882" max="15882" width="13.125" style="19" bestFit="1" customWidth="1"/>
    <col min="15883" max="15884" width="12.375" style="19" customWidth="1"/>
    <col min="15885" max="15885" width="11.5" style="19" bestFit="1" customWidth="1"/>
    <col min="15886" max="15886" width="12.625" style="19" bestFit="1" customWidth="1"/>
    <col min="15887" max="15887" width="5.5" style="19" customWidth="1"/>
    <col min="15888" max="15889" width="9" style="19"/>
    <col min="15890" max="15891" width="11.125" style="19" customWidth="1"/>
    <col min="15892" max="15892" width="12.5" style="19" bestFit="1" customWidth="1"/>
    <col min="15893" max="16128" width="9" style="19"/>
    <col min="16129" max="16129" width="8.5" style="19" customWidth="1"/>
    <col min="16130" max="16130" width="11.125" style="19" customWidth="1"/>
    <col min="16131" max="16131" width="10.25" style="19" bestFit="1" customWidth="1"/>
    <col min="16132" max="16133" width="11" style="19" customWidth="1"/>
    <col min="16134" max="16134" width="11.375" style="19" customWidth="1"/>
    <col min="16135" max="16136" width="10.25" style="19" bestFit="1" customWidth="1"/>
    <col min="16137" max="16137" width="8.125" style="19" bestFit="1" customWidth="1"/>
    <col min="16138" max="16138" width="13.125" style="19" bestFit="1" customWidth="1"/>
    <col min="16139" max="16140" width="12.375" style="19" customWidth="1"/>
    <col min="16141" max="16141" width="11.5" style="19" bestFit="1" customWidth="1"/>
    <col min="16142" max="16142" width="12.625" style="19" bestFit="1" customWidth="1"/>
    <col min="16143" max="16143" width="5.5" style="19" customWidth="1"/>
    <col min="16144" max="16145" width="9" style="19"/>
    <col min="16146" max="16147" width="11.125" style="19" customWidth="1"/>
    <col min="16148" max="16148" width="12.5" style="19" bestFit="1" customWidth="1"/>
    <col min="16149" max="16384" width="9" style="19"/>
  </cols>
  <sheetData>
    <row r="1" spans="1:17" ht="36" customHeight="1">
      <c r="A1" s="987" t="s">
        <v>688</v>
      </c>
      <c r="B1" s="987"/>
      <c r="C1" s="987"/>
      <c r="D1" s="987"/>
      <c r="E1" s="987"/>
      <c r="F1" s="987"/>
    </row>
    <row r="2" spans="1:17" ht="15" customHeight="1">
      <c r="A2" s="195"/>
      <c r="B2" s="35"/>
      <c r="C2" s="35"/>
      <c r="D2" s="35"/>
      <c r="E2" s="260" t="s">
        <v>296</v>
      </c>
      <c r="F2" s="347" t="str">
        <f>'4-1 참여기술인(등급)'!F12</f>
        <v>특급</v>
      </c>
      <c r="G2" s="35"/>
      <c r="M2" s="19"/>
    </row>
    <row r="3" spans="1:17" ht="18" customHeight="1">
      <c r="A3" s="195" t="s">
        <v>687</v>
      </c>
      <c r="B3" s="33"/>
      <c r="C3" s="33"/>
      <c r="D3" s="33"/>
      <c r="E3" s="261" t="s">
        <v>297</v>
      </c>
      <c r="F3" s="347" t="str">
        <f>'4-1 참여기술인(등급)'!G12</f>
        <v>특급</v>
      </c>
      <c r="G3" s="252"/>
      <c r="H3" s="999" t="s">
        <v>179</v>
      </c>
      <c r="I3" s="999"/>
      <c r="J3" s="1000">
        <f>'4-2 책임기술인'!J3</f>
        <v>44562</v>
      </c>
      <c r="K3" s="1001"/>
      <c r="L3" s="262" t="s">
        <v>295</v>
      </c>
      <c r="M3" s="285">
        <f>J3-1</f>
        <v>44561</v>
      </c>
    </row>
    <row r="4" spans="1:17" ht="18" customHeight="1">
      <c r="A4" s="253" t="s">
        <v>264</v>
      </c>
      <c r="B4" s="995" t="s">
        <v>208</v>
      </c>
      <c r="C4" s="929"/>
      <c r="D4" s="170" t="s">
        <v>298</v>
      </c>
      <c r="E4" s="170" t="s">
        <v>209</v>
      </c>
      <c r="F4" s="170" t="s">
        <v>210</v>
      </c>
      <c r="G4" s="170" t="s">
        <v>299</v>
      </c>
      <c r="H4" s="170" t="s">
        <v>300</v>
      </c>
      <c r="I4" s="170" t="s">
        <v>301</v>
      </c>
      <c r="J4" s="170" t="s">
        <v>220</v>
      </c>
      <c r="K4" s="170" t="s">
        <v>221</v>
      </c>
      <c r="L4" s="170" t="s">
        <v>302</v>
      </c>
      <c r="M4" s="170" t="s">
        <v>303</v>
      </c>
      <c r="N4" s="254"/>
      <c r="P4" s="171"/>
      <c r="Q4" s="171"/>
    </row>
    <row r="5" spans="1:17" ht="17.100000000000001" customHeight="1">
      <c r="A5" s="970" t="str">
        <f>'4-1 참여기술인(등급)'!D12</f>
        <v>건축</v>
      </c>
      <c r="B5" s="970" t="s">
        <v>304</v>
      </c>
      <c r="C5" s="918" t="s">
        <v>630</v>
      </c>
      <c r="D5" s="255"/>
      <c r="E5" s="255"/>
      <c r="F5" s="255"/>
      <c r="G5" s="172" t="s">
        <v>621</v>
      </c>
      <c r="H5" s="172" t="s">
        <v>622</v>
      </c>
      <c r="I5" s="256">
        <v>1</v>
      </c>
      <c r="J5" s="173">
        <v>43465</v>
      </c>
      <c r="K5" s="173">
        <v>44560</v>
      </c>
      <c r="L5" s="177">
        <f t="shared" ref="L5:L15" si="0">IF(K5&gt;=$M$3,$M$3,K5)</f>
        <v>44560</v>
      </c>
      <c r="M5" s="141">
        <f>IF(J5="","",(L5-J5+1)*I5)</f>
        <v>1096</v>
      </c>
      <c r="N5" s="263"/>
      <c r="P5" s="171"/>
      <c r="Q5" s="171"/>
    </row>
    <row r="6" spans="1:17" ht="17.100000000000001" customHeight="1">
      <c r="A6" s="970"/>
      <c r="B6" s="970"/>
      <c r="C6" s="919"/>
      <c r="D6" s="255"/>
      <c r="E6" s="255"/>
      <c r="F6" s="255"/>
      <c r="G6" s="172"/>
      <c r="H6" s="172" t="s">
        <v>631</v>
      </c>
      <c r="I6" s="256">
        <v>1</v>
      </c>
      <c r="J6" s="173">
        <v>42370</v>
      </c>
      <c r="K6" s="173">
        <v>43100</v>
      </c>
      <c r="L6" s="177">
        <f t="shared" si="0"/>
        <v>43100</v>
      </c>
      <c r="M6" s="141">
        <f t="shared" ref="M6:M15" si="1">IF(J6="","",(L6-J6+1)*I6)</f>
        <v>731</v>
      </c>
      <c r="N6" s="263"/>
    </row>
    <row r="7" spans="1:17" ht="17.100000000000001" customHeight="1">
      <c r="A7" s="970"/>
      <c r="B7" s="970"/>
      <c r="C7" s="919"/>
      <c r="D7" s="255"/>
      <c r="E7" s="255"/>
      <c r="F7" s="255"/>
      <c r="G7" s="172"/>
      <c r="H7" s="172" t="s">
        <v>633</v>
      </c>
      <c r="I7" s="256">
        <v>1</v>
      </c>
      <c r="J7" s="173"/>
      <c r="K7" s="173"/>
      <c r="L7" s="177">
        <f t="shared" si="0"/>
        <v>0</v>
      </c>
      <c r="M7" s="141" t="str">
        <f t="shared" si="1"/>
        <v/>
      </c>
      <c r="N7" s="263" t="str">
        <f t="shared" ref="N7:N15" si="2">M7</f>
        <v/>
      </c>
    </row>
    <row r="8" spans="1:17" ht="17.100000000000001" customHeight="1">
      <c r="A8" s="970"/>
      <c r="B8" s="970"/>
      <c r="C8" s="919"/>
      <c r="D8" s="255"/>
      <c r="E8" s="255"/>
      <c r="F8" s="255"/>
      <c r="G8" s="172"/>
      <c r="H8" s="172" t="s">
        <v>632</v>
      </c>
      <c r="I8" s="256">
        <v>1</v>
      </c>
      <c r="J8" s="173"/>
      <c r="K8" s="173"/>
      <c r="L8" s="177">
        <f t="shared" si="0"/>
        <v>0</v>
      </c>
      <c r="M8" s="141" t="str">
        <f t="shared" si="1"/>
        <v/>
      </c>
      <c r="N8" s="263" t="str">
        <f t="shared" si="2"/>
        <v/>
      </c>
    </row>
    <row r="9" spans="1:17" ht="17.100000000000001" customHeight="1">
      <c r="A9" s="970"/>
      <c r="B9" s="970"/>
      <c r="C9" s="919"/>
      <c r="D9" s="255"/>
      <c r="E9" s="255"/>
      <c r="F9" s="255"/>
      <c r="G9" s="172"/>
      <c r="H9" s="172"/>
      <c r="I9" s="256">
        <v>1</v>
      </c>
      <c r="J9" s="173"/>
      <c r="K9" s="173"/>
      <c r="L9" s="177">
        <f t="shared" si="0"/>
        <v>0</v>
      </c>
      <c r="M9" s="141" t="str">
        <f t="shared" si="1"/>
        <v/>
      </c>
      <c r="N9" s="263" t="str">
        <f t="shared" si="2"/>
        <v/>
      </c>
    </row>
    <row r="10" spans="1:17" ht="17.100000000000001" customHeight="1">
      <c r="A10" s="970"/>
      <c r="B10" s="970"/>
      <c r="C10" s="919"/>
      <c r="D10" s="255"/>
      <c r="E10" s="255"/>
      <c r="F10" s="255"/>
      <c r="G10" s="172"/>
      <c r="H10" s="172"/>
      <c r="I10" s="256">
        <v>1</v>
      </c>
      <c r="J10" s="173"/>
      <c r="K10" s="173"/>
      <c r="L10" s="177">
        <f t="shared" si="0"/>
        <v>0</v>
      </c>
      <c r="M10" s="141" t="str">
        <f t="shared" si="1"/>
        <v/>
      </c>
      <c r="N10" s="263" t="str">
        <f t="shared" si="2"/>
        <v/>
      </c>
    </row>
    <row r="11" spans="1:17" ht="17.100000000000001" customHeight="1">
      <c r="A11" s="970"/>
      <c r="B11" s="970"/>
      <c r="C11" s="919"/>
      <c r="D11" s="255"/>
      <c r="E11" s="255"/>
      <c r="F11" s="255"/>
      <c r="G11" s="172"/>
      <c r="H11" s="172"/>
      <c r="I11" s="256">
        <v>1</v>
      </c>
      <c r="J11" s="173"/>
      <c r="K11" s="173"/>
      <c r="L11" s="177">
        <f t="shared" si="0"/>
        <v>0</v>
      </c>
      <c r="M11" s="141" t="str">
        <f t="shared" si="1"/>
        <v/>
      </c>
      <c r="N11" s="263" t="str">
        <f t="shared" si="2"/>
        <v/>
      </c>
    </row>
    <row r="12" spans="1:17" ht="17.100000000000001" customHeight="1">
      <c r="A12" s="970"/>
      <c r="B12" s="970"/>
      <c r="C12" s="919"/>
      <c r="D12" s="255"/>
      <c r="E12" s="255"/>
      <c r="F12" s="255"/>
      <c r="G12" s="172"/>
      <c r="H12" s="172"/>
      <c r="I12" s="256">
        <v>1</v>
      </c>
      <c r="J12" s="173"/>
      <c r="K12" s="173"/>
      <c r="L12" s="177">
        <f t="shared" si="0"/>
        <v>0</v>
      </c>
      <c r="M12" s="141" t="str">
        <f t="shared" si="1"/>
        <v/>
      </c>
      <c r="N12" s="263" t="str">
        <f t="shared" si="2"/>
        <v/>
      </c>
    </row>
    <row r="13" spans="1:17" ht="17.100000000000001" customHeight="1">
      <c r="A13" s="970"/>
      <c r="B13" s="970"/>
      <c r="C13" s="919"/>
      <c r="D13" s="255"/>
      <c r="E13" s="255"/>
      <c r="F13" s="255"/>
      <c r="G13" s="172"/>
      <c r="H13" s="172"/>
      <c r="I13" s="256">
        <v>1</v>
      </c>
      <c r="J13" s="173"/>
      <c r="K13" s="173"/>
      <c r="L13" s="177">
        <f t="shared" si="0"/>
        <v>0</v>
      </c>
      <c r="M13" s="141" t="str">
        <f t="shared" si="1"/>
        <v/>
      </c>
      <c r="N13" s="263" t="str">
        <f t="shared" si="2"/>
        <v/>
      </c>
    </row>
    <row r="14" spans="1:17" ht="17.100000000000001" customHeight="1">
      <c r="A14" s="970"/>
      <c r="B14" s="970"/>
      <c r="C14" s="919"/>
      <c r="D14" s="255"/>
      <c r="E14" s="255"/>
      <c r="F14" s="255"/>
      <c r="G14" s="172"/>
      <c r="H14" s="172"/>
      <c r="I14" s="256">
        <v>1</v>
      </c>
      <c r="J14" s="173"/>
      <c r="K14" s="173"/>
      <c r="L14" s="177">
        <f t="shared" si="0"/>
        <v>0</v>
      </c>
      <c r="M14" s="141" t="str">
        <f t="shared" si="1"/>
        <v/>
      </c>
      <c r="N14" s="263" t="str">
        <f t="shared" si="2"/>
        <v/>
      </c>
    </row>
    <row r="15" spans="1:17" ht="17.100000000000001" customHeight="1">
      <c r="A15" s="970"/>
      <c r="B15" s="970"/>
      <c r="C15" s="919"/>
      <c r="D15" s="255"/>
      <c r="E15" s="255"/>
      <c r="F15" s="255"/>
      <c r="G15" s="172"/>
      <c r="H15" s="172"/>
      <c r="I15" s="256">
        <v>1</v>
      </c>
      <c r="J15" s="173"/>
      <c r="K15" s="173"/>
      <c r="L15" s="177">
        <f t="shared" si="0"/>
        <v>0</v>
      </c>
      <c r="M15" s="141" t="str">
        <f t="shared" si="1"/>
        <v/>
      </c>
      <c r="N15" s="263" t="str">
        <f t="shared" si="2"/>
        <v/>
      </c>
    </row>
    <row r="16" spans="1:17" ht="18" customHeight="1">
      <c r="A16" s="970"/>
      <c r="B16" s="996" t="s">
        <v>182</v>
      </c>
      <c r="C16" s="997"/>
      <c r="D16" s="997"/>
      <c r="E16" s="997"/>
      <c r="F16" s="997"/>
      <c r="G16" s="997"/>
      <c r="H16" s="997"/>
      <c r="I16" s="997"/>
      <c r="J16" s="997"/>
      <c r="K16" s="997"/>
      <c r="L16" s="998"/>
      <c r="M16" s="265">
        <f>SUM(M5:M15)</f>
        <v>1827</v>
      </c>
    </row>
    <row r="17" spans="1:14" ht="28.5" customHeight="1">
      <c r="A17" s="970"/>
      <c r="B17" s="989" t="s">
        <v>305</v>
      </c>
      <c r="C17" s="990"/>
      <c r="D17" s="990"/>
      <c r="E17" s="990"/>
      <c r="F17" s="990"/>
      <c r="G17" s="990"/>
      <c r="H17" s="990"/>
      <c r="I17" s="990"/>
      <c r="J17" s="990"/>
      <c r="K17" s="990"/>
      <c r="L17" s="991"/>
      <c r="M17" s="324">
        <v>10420</v>
      </c>
      <c r="N17" s="568" t="s">
        <v>685</v>
      </c>
    </row>
    <row r="18" spans="1:14" ht="18" customHeight="1">
      <c r="A18" s="207"/>
      <c r="B18" s="266"/>
      <c r="C18" s="266"/>
      <c r="D18" s="266"/>
      <c r="E18" s="266"/>
      <c r="F18" s="267"/>
      <c r="G18" s="267"/>
      <c r="H18" s="267"/>
      <c r="I18" s="267"/>
      <c r="J18" s="267"/>
      <c r="K18" s="267"/>
      <c r="L18" s="268"/>
      <c r="M18" s="269"/>
    </row>
  </sheetData>
  <mergeCells count="9">
    <mergeCell ref="A1:F1"/>
    <mergeCell ref="H3:I3"/>
    <mergeCell ref="J3:K3"/>
    <mergeCell ref="B4:C4"/>
    <mergeCell ref="A5:A17"/>
    <mergeCell ref="B5:B15"/>
    <mergeCell ref="C5:C15"/>
    <mergeCell ref="B16:L16"/>
    <mergeCell ref="B17:L17"/>
  </mergeCells>
  <phoneticPr fontId="2" type="noConversion"/>
  <printOptions horizontalCentered="1"/>
  <pageMargins left="0.11811023622047245" right="0.11811023622047245" top="0.74803149606299213" bottom="0.74803149606299213" header="0.31496062992125984" footer="0.31496062992125984"/>
  <pageSetup paperSize="9" scale="64" orientation="landscape" horizontalDpi="1200" verticalDpi="120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9"/>
  <sheetViews>
    <sheetView view="pageBreakPreview" zoomScaleNormal="100" zoomScaleSheetLayoutView="100" workbookViewId="0">
      <selection sqref="A1:F1"/>
    </sheetView>
  </sheetViews>
  <sheetFormatPr defaultRowHeight="13.5"/>
  <cols>
    <col min="1" max="1" width="7.5" style="19" customWidth="1"/>
    <col min="2" max="2" width="11" style="19" customWidth="1"/>
    <col min="3" max="3" width="12.75" style="19" bestFit="1" customWidth="1"/>
    <col min="4" max="6" width="11" style="19" customWidth="1"/>
    <col min="7" max="7" width="10.25" style="19" bestFit="1" customWidth="1"/>
    <col min="8" max="8" width="15" style="19" bestFit="1" customWidth="1"/>
    <col min="9" max="9" width="8.125" style="19" bestFit="1" customWidth="1"/>
    <col min="10" max="10" width="13.125" style="19" bestFit="1" customWidth="1"/>
    <col min="11" max="12" width="12.375" style="19" customWidth="1"/>
    <col min="13" max="13" width="13.125" style="152" bestFit="1" customWidth="1"/>
    <col min="14" max="14" width="12.625" style="157" bestFit="1" customWidth="1"/>
    <col min="15" max="15" width="5.5" style="19" customWidth="1"/>
    <col min="16" max="17" width="9" style="151"/>
    <col min="18" max="19" width="11.125" style="151" customWidth="1"/>
    <col min="20" max="20" width="12.5" style="151" bestFit="1" customWidth="1"/>
    <col min="21" max="256" width="9" style="19"/>
    <col min="257" max="257" width="7.5" style="19" customWidth="1"/>
    <col min="258" max="258" width="11" style="19" customWidth="1"/>
    <col min="259" max="259" width="10.25" style="19" bestFit="1" customWidth="1"/>
    <col min="260" max="262" width="11" style="19" customWidth="1"/>
    <col min="263" max="264" width="10.25" style="19" bestFit="1" customWidth="1"/>
    <col min="265" max="265" width="8.125" style="19" bestFit="1" customWidth="1"/>
    <col min="266" max="266" width="13.125" style="19" bestFit="1" customWidth="1"/>
    <col min="267" max="268" width="12.375" style="19" customWidth="1"/>
    <col min="269" max="269" width="13.125" style="19" bestFit="1" customWidth="1"/>
    <col min="270" max="270" width="12.625" style="19" bestFit="1" customWidth="1"/>
    <col min="271" max="271" width="5.5" style="19" customWidth="1"/>
    <col min="272" max="273" width="9" style="19"/>
    <col min="274" max="275" width="11.125" style="19" customWidth="1"/>
    <col min="276" max="276" width="12.5" style="19" bestFit="1" customWidth="1"/>
    <col min="277" max="512" width="9" style="19"/>
    <col min="513" max="513" width="7.5" style="19" customWidth="1"/>
    <col min="514" max="514" width="11" style="19" customWidth="1"/>
    <col min="515" max="515" width="10.25" style="19" bestFit="1" customWidth="1"/>
    <col min="516" max="518" width="11" style="19" customWidth="1"/>
    <col min="519" max="520" width="10.25" style="19" bestFit="1" customWidth="1"/>
    <col min="521" max="521" width="8.125" style="19" bestFit="1" customWidth="1"/>
    <col min="522" max="522" width="13.125" style="19" bestFit="1" customWidth="1"/>
    <col min="523" max="524" width="12.375" style="19" customWidth="1"/>
    <col min="525" max="525" width="13.125" style="19" bestFit="1" customWidth="1"/>
    <col min="526" max="526" width="12.625" style="19" bestFit="1" customWidth="1"/>
    <col min="527" max="527" width="5.5" style="19" customWidth="1"/>
    <col min="528" max="529" width="9" style="19"/>
    <col min="530" max="531" width="11.125" style="19" customWidth="1"/>
    <col min="532" max="532" width="12.5" style="19" bestFit="1" customWidth="1"/>
    <col min="533" max="768" width="9" style="19"/>
    <col min="769" max="769" width="7.5" style="19" customWidth="1"/>
    <col min="770" max="770" width="11" style="19" customWidth="1"/>
    <col min="771" max="771" width="10.25" style="19" bestFit="1" customWidth="1"/>
    <col min="772" max="774" width="11" style="19" customWidth="1"/>
    <col min="775" max="776" width="10.25" style="19" bestFit="1" customWidth="1"/>
    <col min="777" max="777" width="8.125" style="19" bestFit="1" customWidth="1"/>
    <col min="778" max="778" width="13.125" style="19" bestFit="1" customWidth="1"/>
    <col min="779" max="780" width="12.375" style="19" customWidth="1"/>
    <col min="781" max="781" width="13.125" style="19" bestFit="1" customWidth="1"/>
    <col min="782" max="782" width="12.625" style="19" bestFit="1" customWidth="1"/>
    <col min="783" max="783" width="5.5" style="19" customWidth="1"/>
    <col min="784" max="785" width="9" style="19"/>
    <col min="786" max="787" width="11.125" style="19" customWidth="1"/>
    <col min="788" max="788" width="12.5" style="19" bestFit="1" customWidth="1"/>
    <col min="789" max="1024" width="9" style="19"/>
    <col min="1025" max="1025" width="7.5" style="19" customWidth="1"/>
    <col min="1026" max="1026" width="11" style="19" customWidth="1"/>
    <col min="1027" max="1027" width="10.25" style="19" bestFit="1" customWidth="1"/>
    <col min="1028" max="1030" width="11" style="19" customWidth="1"/>
    <col min="1031" max="1032" width="10.25" style="19" bestFit="1" customWidth="1"/>
    <col min="1033" max="1033" width="8.125" style="19" bestFit="1" customWidth="1"/>
    <col min="1034" max="1034" width="13.125" style="19" bestFit="1" customWidth="1"/>
    <col min="1035" max="1036" width="12.375" style="19" customWidth="1"/>
    <col min="1037" max="1037" width="13.125" style="19" bestFit="1" customWidth="1"/>
    <col min="1038" max="1038" width="12.625" style="19" bestFit="1" customWidth="1"/>
    <col min="1039" max="1039" width="5.5" style="19" customWidth="1"/>
    <col min="1040" max="1041" width="9" style="19"/>
    <col min="1042" max="1043" width="11.125" style="19" customWidth="1"/>
    <col min="1044" max="1044" width="12.5" style="19" bestFit="1" customWidth="1"/>
    <col min="1045" max="1280" width="9" style="19"/>
    <col min="1281" max="1281" width="7.5" style="19" customWidth="1"/>
    <col min="1282" max="1282" width="11" style="19" customWidth="1"/>
    <col min="1283" max="1283" width="10.25" style="19" bestFit="1" customWidth="1"/>
    <col min="1284" max="1286" width="11" style="19" customWidth="1"/>
    <col min="1287" max="1288" width="10.25" style="19" bestFit="1" customWidth="1"/>
    <col min="1289" max="1289" width="8.125" style="19" bestFit="1" customWidth="1"/>
    <col min="1290" max="1290" width="13.125" style="19" bestFit="1" customWidth="1"/>
    <col min="1291" max="1292" width="12.375" style="19" customWidth="1"/>
    <col min="1293" max="1293" width="13.125" style="19" bestFit="1" customWidth="1"/>
    <col min="1294" max="1294" width="12.625" style="19" bestFit="1" customWidth="1"/>
    <col min="1295" max="1295" width="5.5" style="19" customWidth="1"/>
    <col min="1296" max="1297" width="9" style="19"/>
    <col min="1298" max="1299" width="11.125" style="19" customWidth="1"/>
    <col min="1300" max="1300" width="12.5" style="19" bestFit="1" customWidth="1"/>
    <col min="1301" max="1536" width="9" style="19"/>
    <col min="1537" max="1537" width="7.5" style="19" customWidth="1"/>
    <col min="1538" max="1538" width="11" style="19" customWidth="1"/>
    <col min="1539" max="1539" width="10.25" style="19" bestFit="1" customWidth="1"/>
    <col min="1540" max="1542" width="11" style="19" customWidth="1"/>
    <col min="1543" max="1544" width="10.25" style="19" bestFit="1" customWidth="1"/>
    <col min="1545" max="1545" width="8.125" style="19" bestFit="1" customWidth="1"/>
    <col min="1546" max="1546" width="13.125" style="19" bestFit="1" customWidth="1"/>
    <col min="1547" max="1548" width="12.375" style="19" customWidth="1"/>
    <col min="1549" max="1549" width="13.125" style="19" bestFit="1" customWidth="1"/>
    <col min="1550" max="1550" width="12.625" style="19" bestFit="1" customWidth="1"/>
    <col min="1551" max="1551" width="5.5" style="19" customWidth="1"/>
    <col min="1552" max="1553" width="9" style="19"/>
    <col min="1554" max="1555" width="11.125" style="19" customWidth="1"/>
    <col min="1556" max="1556" width="12.5" style="19" bestFit="1" customWidth="1"/>
    <col min="1557" max="1792" width="9" style="19"/>
    <col min="1793" max="1793" width="7.5" style="19" customWidth="1"/>
    <col min="1794" max="1794" width="11" style="19" customWidth="1"/>
    <col min="1795" max="1795" width="10.25" style="19" bestFit="1" customWidth="1"/>
    <col min="1796" max="1798" width="11" style="19" customWidth="1"/>
    <col min="1799" max="1800" width="10.25" style="19" bestFit="1" customWidth="1"/>
    <col min="1801" max="1801" width="8.125" style="19" bestFit="1" customWidth="1"/>
    <col min="1802" max="1802" width="13.125" style="19" bestFit="1" customWidth="1"/>
    <col min="1803" max="1804" width="12.375" style="19" customWidth="1"/>
    <col min="1805" max="1805" width="13.125" style="19" bestFit="1" customWidth="1"/>
    <col min="1806" max="1806" width="12.625" style="19" bestFit="1" customWidth="1"/>
    <col min="1807" max="1807" width="5.5" style="19" customWidth="1"/>
    <col min="1808" max="1809" width="9" style="19"/>
    <col min="1810" max="1811" width="11.125" style="19" customWidth="1"/>
    <col min="1812" max="1812" width="12.5" style="19" bestFit="1" customWidth="1"/>
    <col min="1813" max="2048" width="9" style="19"/>
    <col min="2049" max="2049" width="7.5" style="19" customWidth="1"/>
    <col min="2050" max="2050" width="11" style="19" customWidth="1"/>
    <col min="2051" max="2051" width="10.25" style="19" bestFit="1" customWidth="1"/>
    <col min="2052" max="2054" width="11" style="19" customWidth="1"/>
    <col min="2055" max="2056" width="10.25" style="19" bestFit="1" customWidth="1"/>
    <col min="2057" max="2057" width="8.125" style="19" bestFit="1" customWidth="1"/>
    <col min="2058" max="2058" width="13.125" style="19" bestFit="1" customWidth="1"/>
    <col min="2059" max="2060" width="12.375" style="19" customWidth="1"/>
    <col min="2061" max="2061" width="13.125" style="19" bestFit="1" customWidth="1"/>
    <col min="2062" max="2062" width="12.625" style="19" bestFit="1" customWidth="1"/>
    <col min="2063" max="2063" width="5.5" style="19" customWidth="1"/>
    <col min="2064" max="2065" width="9" style="19"/>
    <col min="2066" max="2067" width="11.125" style="19" customWidth="1"/>
    <col min="2068" max="2068" width="12.5" style="19" bestFit="1" customWidth="1"/>
    <col min="2069" max="2304" width="9" style="19"/>
    <col min="2305" max="2305" width="7.5" style="19" customWidth="1"/>
    <col min="2306" max="2306" width="11" style="19" customWidth="1"/>
    <col min="2307" max="2307" width="10.25" style="19" bestFit="1" customWidth="1"/>
    <col min="2308" max="2310" width="11" style="19" customWidth="1"/>
    <col min="2311" max="2312" width="10.25" style="19" bestFit="1" customWidth="1"/>
    <col min="2313" max="2313" width="8.125" style="19" bestFit="1" customWidth="1"/>
    <col min="2314" max="2314" width="13.125" style="19" bestFit="1" customWidth="1"/>
    <col min="2315" max="2316" width="12.375" style="19" customWidth="1"/>
    <col min="2317" max="2317" width="13.125" style="19" bestFit="1" customWidth="1"/>
    <col min="2318" max="2318" width="12.625" style="19" bestFit="1" customWidth="1"/>
    <col min="2319" max="2319" width="5.5" style="19" customWidth="1"/>
    <col min="2320" max="2321" width="9" style="19"/>
    <col min="2322" max="2323" width="11.125" style="19" customWidth="1"/>
    <col min="2324" max="2324" width="12.5" style="19" bestFit="1" customWidth="1"/>
    <col min="2325" max="2560" width="9" style="19"/>
    <col min="2561" max="2561" width="7.5" style="19" customWidth="1"/>
    <col min="2562" max="2562" width="11" style="19" customWidth="1"/>
    <col min="2563" max="2563" width="10.25" style="19" bestFit="1" customWidth="1"/>
    <col min="2564" max="2566" width="11" style="19" customWidth="1"/>
    <col min="2567" max="2568" width="10.25" style="19" bestFit="1" customWidth="1"/>
    <col min="2569" max="2569" width="8.125" style="19" bestFit="1" customWidth="1"/>
    <col min="2570" max="2570" width="13.125" style="19" bestFit="1" customWidth="1"/>
    <col min="2571" max="2572" width="12.375" style="19" customWidth="1"/>
    <col min="2573" max="2573" width="13.125" style="19" bestFit="1" customWidth="1"/>
    <col min="2574" max="2574" width="12.625" style="19" bestFit="1" customWidth="1"/>
    <col min="2575" max="2575" width="5.5" style="19" customWidth="1"/>
    <col min="2576" max="2577" width="9" style="19"/>
    <col min="2578" max="2579" width="11.125" style="19" customWidth="1"/>
    <col min="2580" max="2580" width="12.5" style="19" bestFit="1" customWidth="1"/>
    <col min="2581" max="2816" width="9" style="19"/>
    <col min="2817" max="2817" width="7.5" style="19" customWidth="1"/>
    <col min="2818" max="2818" width="11" style="19" customWidth="1"/>
    <col min="2819" max="2819" width="10.25" style="19" bestFit="1" customWidth="1"/>
    <col min="2820" max="2822" width="11" style="19" customWidth="1"/>
    <col min="2823" max="2824" width="10.25" style="19" bestFit="1" customWidth="1"/>
    <col min="2825" max="2825" width="8.125" style="19" bestFit="1" customWidth="1"/>
    <col min="2826" max="2826" width="13.125" style="19" bestFit="1" customWidth="1"/>
    <col min="2827" max="2828" width="12.375" style="19" customWidth="1"/>
    <col min="2829" max="2829" width="13.125" style="19" bestFit="1" customWidth="1"/>
    <col min="2830" max="2830" width="12.625" style="19" bestFit="1" customWidth="1"/>
    <col min="2831" max="2831" width="5.5" style="19" customWidth="1"/>
    <col min="2832" max="2833" width="9" style="19"/>
    <col min="2834" max="2835" width="11.125" style="19" customWidth="1"/>
    <col min="2836" max="2836" width="12.5" style="19" bestFit="1" customWidth="1"/>
    <col min="2837" max="3072" width="9" style="19"/>
    <col min="3073" max="3073" width="7.5" style="19" customWidth="1"/>
    <col min="3074" max="3074" width="11" style="19" customWidth="1"/>
    <col min="3075" max="3075" width="10.25" style="19" bestFit="1" customWidth="1"/>
    <col min="3076" max="3078" width="11" style="19" customWidth="1"/>
    <col min="3079" max="3080" width="10.25" style="19" bestFit="1" customWidth="1"/>
    <col min="3081" max="3081" width="8.125" style="19" bestFit="1" customWidth="1"/>
    <col min="3082" max="3082" width="13.125" style="19" bestFit="1" customWidth="1"/>
    <col min="3083" max="3084" width="12.375" style="19" customWidth="1"/>
    <col min="3085" max="3085" width="13.125" style="19" bestFit="1" customWidth="1"/>
    <col min="3086" max="3086" width="12.625" style="19" bestFit="1" customWidth="1"/>
    <col min="3087" max="3087" width="5.5" style="19" customWidth="1"/>
    <col min="3088" max="3089" width="9" style="19"/>
    <col min="3090" max="3091" width="11.125" style="19" customWidth="1"/>
    <col min="3092" max="3092" width="12.5" style="19" bestFit="1" customWidth="1"/>
    <col min="3093" max="3328" width="9" style="19"/>
    <col min="3329" max="3329" width="7.5" style="19" customWidth="1"/>
    <col min="3330" max="3330" width="11" style="19" customWidth="1"/>
    <col min="3331" max="3331" width="10.25" style="19" bestFit="1" customWidth="1"/>
    <col min="3332" max="3334" width="11" style="19" customWidth="1"/>
    <col min="3335" max="3336" width="10.25" style="19" bestFit="1" customWidth="1"/>
    <col min="3337" max="3337" width="8.125" style="19" bestFit="1" customWidth="1"/>
    <col min="3338" max="3338" width="13.125" style="19" bestFit="1" customWidth="1"/>
    <col min="3339" max="3340" width="12.375" style="19" customWidth="1"/>
    <col min="3341" max="3341" width="13.125" style="19" bestFit="1" customWidth="1"/>
    <col min="3342" max="3342" width="12.625" style="19" bestFit="1" customWidth="1"/>
    <col min="3343" max="3343" width="5.5" style="19" customWidth="1"/>
    <col min="3344" max="3345" width="9" style="19"/>
    <col min="3346" max="3347" width="11.125" style="19" customWidth="1"/>
    <col min="3348" max="3348" width="12.5" style="19" bestFit="1" customWidth="1"/>
    <col min="3349" max="3584" width="9" style="19"/>
    <col min="3585" max="3585" width="7.5" style="19" customWidth="1"/>
    <col min="3586" max="3586" width="11" style="19" customWidth="1"/>
    <col min="3587" max="3587" width="10.25" style="19" bestFit="1" customWidth="1"/>
    <col min="3588" max="3590" width="11" style="19" customWidth="1"/>
    <col min="3591" max="3592" width="10.25" style="19" bestFit="1" customWidth="1"/>
    <col min="3593" max="3593" width="8.125" style="19" bestFit="1" customWidth="1"/>
    <col min="3594" max="3594" width="13.125" style="19" bestFit="1" customWidth="1"/>
    <col min="3595" max="3596" width="12.375" style="19" customWidth="1"/>
    <col min="3597" max="3597" width="13.125" style="19" bestFit="1" customWidth="1"/>
    <col min="3598" max="3598" width="12.625" style="19" bestFit="1" customWidth="1"/>
    <col min="3599" max="3599" width="5.5" style="19" customWidth="1"/>
    <col min="3600" max="3601" width="9" style="19"/>
    <col min="3602" max="3603" width="11.125" style="19" customWidth="1"/>
    <col min="3604" max="3604" width="12.5" style="19" bestFit="1" customWidth="1"/>
    <col min="3605" max="3840" width="9" style="19"/>
    <col min="3841" max="3841" width="7.5" style="19" customWidth="1"/>
    <col min="3842" max="3842" width="11" style="19" customWidth="1"/>
    <col min="3843" max="3843" width="10.25" style="19" bestFit="1" customWidth="1"/>
    <col min="3844" max="3846" width="11" style="19" customWidth="1"/>
    <col min="3847" max="3848" width="10.25" style="19" bestFit="1" customWidth="1"/>
    <col min="3849" max="3849" width="8.125" style="19" bestFit="1" customWidth="1"/>
    <col min="3850" max="3850" width="13.125" style="19" bestFit="1" customWidth="1"/>
    <col min="3851" max="3852" width="12.375" style="19" customWidth="1"/>
    <col min="3853" max="3853" width="13.125" style="19" bestFit="1" customWidth="1"/>
    <col min="3854" max="3854" width="12.625" style="19" bestFit="1" customWidth="1"/>
    <col min="3855" max="3855" width="5.5" style="19" customWidth="1"/>
    <col min="3856" max="3857" width="9" style="19"/>
    <col min="3858" max="3859" width="11.125" style="19" customWidth="1"/>
    <col min="3860" max="3860" width="12.5" style="19" bestFit="1" customWidth="1"/>
    <col min="3861" max="4096" width="9" style="19"/>
    <col min="4097" max="4097" width="7.5" style="19" customWidth="1"/>
    <col min="4098" max="4098" width="11" style="19" customWidth="1"/>
    <col min="4099" max="4099" width="10.25" style="19" bestFit="1" customWidth="1"/>
    <col min="4100" max="4102" width="11" style="19" customWidth="1"/>
    <col min="4103" max="4104" width="10.25" style="19" bestFit="1" customWidth="1"/>
    <col min="4105" max="4105" width="8.125" style="19" bestFit="1" customWidth="1"/>
    <col min="4106" max="4106" width="13.125" style="19" bestFit="1" customWidth="1"/>
    <col min="4107" max="4108" width="12.375" style="19" customWidth="1"/>
    <col min="4109" max="4109" width="13.125" style="19" bestFit="1" customWidth="1"/>
    <col min="4110" max="4110" width="12.625" style="19" bestFit="1" customWidth="1"/>
    <col min="4111" max="4111" width="5.5" style="19" customWidth="1"/>
    <col min="4112" max="4113" width="9" style="19"/>
    <col min="4114" max="4115" width="11.125" style="19" customWidth="1"/>
    <col min="4116" max="4116" width="12.5" style="19" bestFit="1" customWidth="1"/>
    <col min="4117" max="4352" width="9" style="19"/>
    <col min="4353" max="4353" width="7.5" style="19" customWidth="1"/>
    <col min="4354" max="4354" width="11" style="19" customWidth="1"/>
    <col min="4355" max="4355" width="10.25" style="19" bestFit="1" customWidth="1"/>
    <col min="4356" max="4358" width="11" style="19" customWidth="1"/>
    <col min="4359" max="4360" width="10.25" style="19" bestFit="1" customWidth="1"/>
    <col min="4361" max="4361" width="8.125" style="19" bestFit="1" customWidth="1"/>
    <col min="4362" max="4362" width="13.125" style="19" bestFit="1" customWidth="1"/>
    <col min="4363" max="4364" width="12.375" style="19" customWidth="1"/>
    <col min="4365" max="4365" width="13.125" style="19" bestFit="1" customWidth="1"/>
    <col min="4366" max="4366" width="12.625" style="19" bestFit="1" customWidth="1"/>
    <col min="4367" max="4367" width="5.5" style="19" customWidth="1"/>
    <col min="4368" max="4369" width="9" style="19"/>
    <col min="4370" max="4371" width="11.125" style="19" customWidth="1"/>
    <col min="4372" max="4372" width="12.5" style="19" bestFit="1" customWidth="1"/>
    <col min="4373" max="4608" width="9" style="19"/>
    <col min="4609" max="4609" width="7.5" style="19" customWidth="1"/>
    <col min="4610" max="4610" width="11" style="19" customWidth="1"/>
    <col min="4611" max="4611" width="10.25" style="19" bestFit="1" customWidth="1"/>
    <col min="4612" max="4614" width="11" style="19" customWidth="1"/>
    <col min="4615" max="4616" width="10.25" style="19" bestFit="1" customWidth="1"/>
    <col min="4617" max="4617" width="8.125" style="19" bestFit="1" customWidth="1"/>
    <col min="4618" max="4618" width="13.125" style="19" bestFit="1" customWidth="1"/>
    <col min="4619" max="4620" width="12.375" style="19" customWidth="1"/>
    <col min="4621" max="4621" width="13.125" style="19" bestFit="1" customWidth="1"/>
    <col min="4622" max="4622" width="12.625" style="19" bestFit="1" customWidth="1"/>
    <col min="4623" max="4623" width="5.5" style="19" customWidth="1"/>
    <col min="4624" max="4625" width="9" style="19"/>
    <col min="4626" max="4627" width="11.125" style="19" customWidth="1"/>
    <col min="4628" max="4628" width="12.5" style="19" bestFit="1" customWidth="1"/>
    <col min="4629" max="4864" width="9" style="19"/>
    <col min="4865" max="4865" width="7.5" style="19" customWidth="1"/>
    <col min="4866" max="4866" width="11" style="19" customWidth="1"/>
    <col min="4867" max="4867" width="10.25" style="19" bestFit="1" customWidth="1"/>
    <col min="4868" max="4870" width="11" style="19" customWidth="1"/>
    <col min="4871" max="4872" width="10.25" style="19" bestFit="1" customWidth="1"/>
    <col min="4873" max="4873" width="8.125" style="19" bestFit="1" customWidth="1"/>
    <col min="4874" max="4874" width="13.125" style="19" bestFit="1" customWidth="1"/>
    <col min="4875" max="4876" width="12.375" style="19" customWidth="1"/>
    <col min="4877" max="4877" width="13.125" style="19" bestFit="1" customWidth="1"/>
    <col min="4878" max="4878" width="12.625" style="19" bestFit="1" customWidth="1"/>
    <col min="4879" max="4879" width="5.5" style="19" customWidth="1"/>
    <col min="4880" max="4881" width="9" style="19"/>
    <col min="4882" max="4883" width="11.125" style="19" customWidth="1"/>
    <col min="4884" max="4884" width="12.5" style="19" bestFit="1" customWidth="1"/>
    <col min="4885" max="5120" width="9" style="19"/>
    <col min="5121" max="5121" width="7.5" style="19" customWidth="1"/>
    <col min="5122" max="5122" width="11" style="19" customWidth="1"/>
    <col min="5123" max="5123" width="10.25" style="19" bestFit="1" customWidth="1"/>
    <col min="5124" max="5126" width="11" style="19" customWidth="1"/>
    <col min="5127" max="5128" width="10.25" style="19" bestFit="1" customWidth="1"/>
    <col min="5129" max="5129" width="8.125" style="19" bestFit="1" customWidth="1"/>
    <col min="5130" max="5130" width="13.125" style="19" bestFit="1" customWidth="1"/>
    <col min="5131" max="5132" width="12.375" style="19" customWidth="1"/>
    <col min="5133" max="5133" width="13.125" style="19" bestFit="1" customWidth="1"/>
    <col min="5134" max="5134" width="12.625" style="19" bestFit="1" customWidth="1"/>
    <col min="5135" max="5135" width="5.5" style="19" customWidth="1"/>
    <col min="5136" max="5137" width="9" style="19"/>
    <col min="5138" max="5139" width="11.125" style="19" customWidth="1"/>
    <col min="5140" max="5140" width="12.5" style="19" bestFit="1" customWidth="1"/>
    <col min="5141" max="5376" width="9" style="19"/>
    <col min="5377" max="5377" width="7.5" style="19" customWidth="1"/>
    <col min="5378" max="5378" width="11" style="19" customWidth="1"/>
    <col min="5379" max="5379" width="10.25" style="19" bestFit="1" customWidth="1"/>
    <col min="5380" max="5382" width="11" style="19" customWidth="1"/>
    <col min="5383" max="5384" width="10.25" style="19" bestFit="1" customWidth="1"/>
    <col min="5385" max="5385" width="8.125" style="19" bestFit="1" customWidth="1"/>
    <col min="5386" max="5386" width="13.125" style="19" bestFit="1" customWidth="1"/>
    <col min="5387" max="5388" width="12.375" style="19" customWidth="1"/>
    <col min="5389" max="5389" width="13.125" style="19" bestFit="1" customWidth="1"/>
    <col min="5390" max="5390" width="12.625" style="19" bestFit="1" customWidth="1"/>
    <col min="5391" max="5391" width="5.5" style="19" customWidth="1"/>
    <col min="5392" max="5393" width="9" style="19"/>
    <col min="5394" max="5395" width="11.125" style="19" customWidth="1"/>
    <col min="5396" max="5396" width="12.5" style="19" bestFit="1" customWidth="1"/>
    <col min="5397" max="5632" width="9" style="19"/>
    <col min="5633" max="5633" width="7.5" style="19" customWidth="1"/>
    <col min="5634" max="5634" width="11" style="19" customWidth="1"/>
    <col min="5635" max="5635" width="10.25" style="19" bestFit="1" customWidth="1"/>
    <col min="5636" max="5638" width="11" style="19" customWidth="1"/>
    <col min="5639" max="5640" width="10.25" style="19" bestFit="1" customWidth="1"/>
    <col min="5641" max="5641" width="8.125" style="19" bestFit="1" customWidth="1"/>
    <col min="5642" max="5642" width="13.125" style="19" bestFit="1" customWidth="1"/>
    <col min="5643" max="5644" width="12.375" style="19" customWidth="1"/>
    <col min="5645" max="5645" width="13.125" style="19" bestFit="1" customWidth="1"/>
    <col min="5646" max="5646" width="12.625" style="19" bestFit="1" customWidth="1"/>
    <col min="5647" max="5647" width="5.5" style="19" customWidth="1"/>
    <col min="5648" max="5649" width="9" style="19"/>
    <col min="5650" max="5651" width="11.125" style="19" customWidth="1"/>
    <col min="5652" max="5652" width="12.5" style="19" bestFit="1" customWidth="1"/>
    <col min="5653" max="5888" width="9" style="19"/>
    <col min="5889" max="5889" width="7.5" style="19" customWidth="1"/>
    <col min="5890" max="5890" width="11" style="19" customWidth="1"/>
    <col min="5891" max="5891" width="10.25" style="19" bestFit="1" customWidth="1"/>
    <col min="5892" max="5894" width="11" style="19" customWidth="1"/>
    <col min="5895" max="5896" width="10.25" style="19" bestFit="1" customWidth="1"/>
    <col min="5897" max="5897" width="8.125" style="19" bestFit="1" customWidth="1"/>
    <col min="5898" max="5898" width="13.125" style="19" bestFit="1" customWidth="1"/>
    <col min="5899" max="5900" width="12.375" style="19" customWidth="1"/>
    <col min="5901" max="5901" width="13.125" style="19" bestFit="1" customWidth="1"/>
    <col min="5902" max="5902" width="12.625" style="19" bestFit="1" customWidth="1"/>
    <col min="5903" max="5903" width="5.5" style="19" customWidth="1"/>
    <col min="5904" max="5905" width="9" style="19"/>
    <col min="5906" max="5907" width="11.125" style="19" customWidth="1"/>
    <col min="5908" max="5908" width="12.5" style="19" bestFit="1" customWidth="1"/>
    <col min="5909" max="6144" width="9" style="19"/>
    <col min="6145" max="6145" width="7.5" style="19" customWidth="1"/>
    <col min="6146" max="6146" width="11" style="19" customWidth="1"/>
    <col min="6147" max="6147" width="10.25" style="19" bestFit="1" customWidth="1"/>
    <col min="6148" max="6150" width="11" style="19" customWidth="1"/>
    <col min="6151" max="6152" width="10.25" style="19" bestFit="1" customWidth="1"/>
    <col min="6153" max="6153" width="8.125" style="19" bestFit="1" customWidth="1"/>
    <col min="6154" max="6154" width="13.125" style="19" bestFit="1" customWidth="1"/>
    <col min="6155" max="6156" width="12.375" style="19" customWidth="1"/>
    <col min="6157" max="6157" width="13.125" style="19" bestFit="1" customWidth="1"/>
    <col min="6158" max="6158" width="12.625" style="19" bestFit="1" customWidth="1"/>
    <col min="6159" max="6159" width="5.5" style="19" customWidth="1"/>
    <col min="6160" max="6161" width="9" style="19"/>
    <col min="6162" max="6163" width="11.125" style="19" customWidth="1"/>
    <col min="6164" max="6164" width="12.5" style="19" bestFit="1" customWidth="1"/>
    <col min="6165" max="6400" width="9" style="19"/>
    <col min="6401" max="6401" width="7.5" style="19" customWidth="1"/>
    <col min="6402" max="6402" width="11" style="19" customWidth="1"/>
    <col min="6403" max="6403" width="10.25" style="19" bestFit="1" customWidth="1"/>
    <col min="6404" max="6406" width="11" style="19" customWidth="1"/>
    <col min="6407" max="6408" width="10.25" style="19" bestFit="1" customWidth="1"/>
    <col min="6409" max="6409" width="8.125" style="19" bestFit="1" customWidth="1"/>
    <col min="6410" max="6410" width="13.125" style="19" bestFit="1" customWidth="1"/>
    <col min="6411" max="6412" width="12.375" style="19" customWidth="1"/>
    <col min="6413" max="6413" width="13.125" style="19" bestFit="1" customWidth="1"/>
    <col min="6414" max="6414" width="12.625" style="19" bestFit="1" customWidth="1"/>
    <col min="6415" max="6415" width="5.5" style="19" customWidth="1"/>
    <col min="6416" max="6417" width="9" style="19"/>
    <col min="6418" max="6419" width="11.125" style="19" customWidth="1"/>
    <col min="6420" max="6420" width="12.5" style="19" bestFit="1" customWidth="1"/>
    <col min="6421" max="6656" width="9" style="19"/>
    <col min="6657" max="6657" width="7.5" style="19" customWidth="1"/>
    <col min="6658" max="6658" width="11" style="19" customWidth="1"/>
    <col min="6659" max="6659" width="10.25" style="19" bestFit="1" customWidth="1"/>
    <col min="6660" max="6662" width="11" style="19" customWidth="1"/>
    <col min="6663" max="6664" width="10.25" style="19" bestFit="1" customWidth="1"/>
    <col min="6665" max="6665" width="8.125" style="19" bestFit="1" customWidth="1"/>
    <col min="6666" max="6666" width="13.125" style="19" bestFit="1" customWidth="1"/>
    <col min="6667" max="6668" width="12.375" style="19" customWidth="1"/>
    <col min="6669" max="6669" width="13.125" style="19" bestFit="1" customWidth="1"/>
    <col min="6670" max="6670" width="12.625" style="19" bestFit="1" customWidth="1"/>
    <col min="6671" max="6671" width="5.5" style="19" customWidth="1"/>
    <col min="6672" max="6673" width="9" style="19"/>
    <col min="6674" max="6675" width="11.125" style="19" customWidth="1"/>
    <col min="6676" max="6676" width="12.5" style="19" bestFit="1" customWidth="1"/>
    <col min="6677" max="6912" width="9" style="19"/>
    <col min="6913" max="6913" width="7.5" style="19" customWidth="1"/>
    <col min="6914" max="6914" width="11" style="19" customWidth="1"/>
    <col min="6915" max="6915" width="10.25" style="19" bestFit="1" customWidth="1"/>
    <col min="6916" max="6918" width="11" style="19" customWidth="1"/>
    <col min="6919" max="6920" width="10.25" style="19" bestFit="1" customWidth="1"/>
    <col min="6921" max="6921" width="8.125" style="19" bestFit="1" customWidth="1"/>
    <col min="6922" max="6922" width="13.125" style="19" bestFit="1" customWidth="1"/>
    <col min="6923" max="6924" width="12.375" style="19" customWidth="1"/>
    <col min="6925" max="6925" width="13.125" style="19" bestFit="1" customWidth="1"/>
    <col min="6926" max="6926" width="12.625" style="19" bestFit="1" customWidth="1"/>
    <col min="6927" max="6927" width="5.5" style="19" customWidth="1"/>
    <col min="6928" max="6929" width="9" style="19"/>
    <col min="6930" max="6931" width="11.125" style="19" customWidth="1"/>
    <col min="6932" max="6932" width="12.5" style="19" bestFit="1" customWidth="1"/>
    <col min="6933" max="7168" width="9" style="19"/>
    <col min="7169" max="7169" width="7.5" style="19" customWidth="1"/>
    <col min="7170" max="7170" width="11" style="19" customWidth="1"/>
    <col min="7171" max="7171" width="10.25" style="19" bestFit="1" customWidth="1"/>
    <col min="7172" max="7174" width="11" style="19" customWidth="1"/>
    <col min="7175" max="7176" width="10.25" style="19" bestFit="1" customWidth="1"/>
    <col min="7177" max="7177" width="8.125" style="19" bestFit="1" customWidth="1"/>
    <col min="7178" max="7178" width="13.125" style="19" bestFit="1" customWidth="1"/>
    <col min="7179" max="7180" width="12.375" style="19" customWidth="1"/>
    <col min="7181" max="7181" width="13.125" style="19" bestFit="1" customWidth="1"/>
    <col min="7182" max="7182" width="12.625" style="19" bestFit="1" customWidth="1"/>
    <col min="7183" max="7183" width="5.5" style="19" customWidth="1"/>
    <col min="7184" max="7185" width="9" style="19"/>
    <col min="7186" max="7187" width="11.125" style="19" customWidth="1"/>
    <col min="7188" max="7188" width="12.5" style="19" bestFit="1" customWidth="1"/>
    <col min="7189" max="7424" width="9" style="19"/>
    <col min="7425" max="7425" width="7.5" style="19" customWidth="1"/>
    <col min="7426" max="7426" width="11" style="19" customWidth="1"/>
    <col min="7427" max="7427" width="10.25" style="19" bestFit="1" customWidth="1"/>
    <col min="7428" max="7430" width="11" style="19" customWidth="1"/>
    <col min="7431" max="7432" width="10.25" style="19" bestFit="1" customWidth="1"/>
    <col min="7433" max="7433" width="8.125" style="19" bestFit="1" customWidth="1"/>
    <col min="7434" max="7434" width="13.125" style="19" bestFit="1" customWidth="1"/>
    <col min="7435" max="7436" width="12.375" style="19" customWidth="1"/>
    <col min="7437" max="7437" width="13.125" style="19" bestFit="1" customWidth="1"/>
    <col min="7438" max="7438" width="12.625" style="19" bestFit="1" customWidth="1"/>
    <col min="7439" max="7439" width="5.5" style="19" customWidth="1"/>
    <col min="7440" max="7441" width="9" style="19"/>
    <col min="7442" max="7443" width="11.125" style="19" customWidth="1"/>
    <col min="7444" max="7444" width="12.5" style="19" bestFit="1" customWidth="1"/>
    <col min="7445" max="7680" width="9" style="19"/>
    <col min="7681" max="7681" width="7.5" style="19" customWidth="1"/>
    <col min="7682" max="7682" width="11" style="19" customWidth="1"/>
    <col min="7683" max="7683" width="10.25" style="19" bestFit="1" customWidth="1"/>
    <col min="7684" max="7686" width="11" style="19" customWidth="1"/>
    <col min="7687" max="7688" width="10.25" style="19" bestFit="1" customWidth="1"/>
    <col min="7689" max="7689" width="8.125" style="19" bestFit="1" customWidth="1"/>
    <col min="7690" max="7690" width="13.125" style="19" bestFit="1" customWidth="1"/>
    <col min="7691" max="7692" width="12.375" style="19" customWidth="1"/>
    <col min="7693" max="7693" width="13.125" style="19" bestFit="1" customWidth="1"/>
    <col min="7694" max="7694" width="12.625" style="19" bestFit="1" customWidth="1"/>
    <col min="7695" max="7695" width="5.5" style="19" customWidth="1"/>
    <col min="7696" max="7697" width="9" style="19"/>
    <col min="7698" max="7699" width="11.125" style="19" customWidth="1"/>
    <col min="7700" max="7700" width="12.5" style="19" bestFit="1" customWidth="1"/>
    <col min="7701" max="7936" width="9" style="19"/>
    <col min="7937" max="7937" width="7.5" style="19" customWidth="1"/>
    <col min="7938" max="7938" width="11" style="19" customWidth="1"/>
    <col min="7939" max="7939" width="10.25" style="19" bestFit="1" customWidth="1"/>
    <col min="7940" max="7942" width="11" style="19" customWidth="1"/>
    <col min="7943" max="7944" width="10.25" style="19" bestFit="1" customWidth="1"/>
    <col min="7945" max="7945" width="8.125" style="19" bestFit="1" customWidth="1"/>
    <col min="7946" max="7946" width="13.125" style="19" bestFit="1" customWidth="1"/>
    <col min="7947" max="7948" width="12.375" style="19" customWidth="1"/>
    <col min="7949" max="7949" width="13.125" style="19" bestFit="1" customWidth="1"/>
    <col min="7950" max="7950" width="12.625" style="19" bestFit="1" customWidth="1"/>
    <col min="7951" max="7951" width="5.5" style="19" customWidth="1"/>
    <col min="7952" max="7953" width="9" style="19"/>
    <col min="7954" max="7955" width="11.125" style="19" customWidth="1"/>
    <col min="7956" max="7956" width="12.5" style="19" bestFit="1" customWidth="1"/>
    <col min="7957" max="8192" width="9" style="19"/>
    <col min="8193" max="8193" width="7.5" style="19" customWidth="1"/>
    <col min="8194" max="8194" width="11" style="19" customWidth="1"/>
    <col min="8195" max="8195" width="10.25" style="19" bestFit="1" customWidth="1"/>
    <col min="8196" max="8198" width="11" style="19" customWidth="1"/>
    <col min="8199" max="8200" width="10.25" style="19" bestFit="1" customWidth="1"/>
    <col min="8201" max="8201" width="8.125" style="19" bestFit="1" customWidth="1"/>
    <col min="8202" max="8202" width="13.125" style="19" bestFit="1" customWidth="1"/>
    <col min="8203" max="8204" width="12.375" style="19" customWidth="1"/>
    <col min="8205" max="8205" width="13.125" style="19" bestFit="1" customWidth="1"/>
    <col min="8206" max="8206" width="12.625" style="19" bestFit="1" customWidth="1"/>
    <col min="8207" max="8207" width="5.5" style="19" customWidth="1"/>
    <col min="8208" max="8209" width="9" style="19"/>
    <col min="8210" max="8211" width="11.125" style="19" customWidth="1"/>
    <col min="8212" max="8212" width="12.5" style="19" bestFit="1" customWidth="1"/>
    <col min="8213" max="8448" width="9" style="19"/>
    <col min="8449" max="8449" width="7.5" style="19" customWidth="1"/>
    <col min="8450" max="8450" width="11" style="19" customWidth="1"/>
    <col min="8451" max="8451" width="10.25" style="19" bestFit="1" customWidth="1"/>
    <col min="8452" max="8454" width="11" style="19" customWidth="1"/>
    <col min="8455" max="8456" width="10.25" style="19" bestFit="1" customWidth="1"/>
    <col min="8457" max="8457" width="8.125" style="19" bestFit="1" customWidth="1"/>
    <col min="8458" max="8458" width="13.125" style="19" bestFit="1" customWidth="1"/>
    <col min="8459" max="8460" width="12.375" style="19" customWidth="1"/>
    <col min="8461" max="8461" width="13.125" style="19" bestFit="1" customWidth="1"/>
    <col min="8462" max="8462" width="12.625" style="19" bestFit="1" customWidth="1"/>
    <col min="8463" max="8463" width="5.5" style="19" customWidth="1"/>
    <col min="8464" max="8465" width="9" style="19"/>
    <col min="8466" max="8467" width="11.125" style="19" customWidth="1"/>
    <col min="8468" max="8468" width="12.5" style="19" bestFit="1" customWidth="1"/>
    <col min="8469" max="8704" width="9" style="19"/>
    <col min="8705" max="8705" width="7.5" style="19" customWidth="1"/>
    <col min="8706" max="8706" width="11" style="19" customWidth="1"/>
    <col min="8707" max="8707" width="10.25" style="19" bestFit="1" customWidth="1"/>
    <col min="8708" max="8710" width="11" style="19" customWidth="1"/>
    <col min="8711" max="8712" width="10.25" style="19" bestFit="1" customWidth="1"/>
    <col min="8713" max="8713" width="8.125" style="19" bestFit="1" customWidth="1"/>
    <col min="8714" max="8714" width="13.125" style="19" bestFit="1" customWidth="1"/>
    <col min="8715" max="8716" width="12.375" style="19" customWidth="1"/>
    <col min="8717" max="8717" width="13.125" style="19" bestFit="1" customWidth="1"/>
    <col min="8718" max="8718" width="12.625" style="19" bestFit="1" customWidth="1"/>
    <col min="8719" max="8719" width="5.5" style="19" customWidth="1"/>
    <col min="8720" max="8721" width="9" style="19"/>
    <col min="8722" max="8723" width="11.125" style="19" customWidth="1"/>
    <col min="8724" max="8724" width="12.5" style="19" bestFit="1" customWidth="1"/>
    <col min="8725" max="8960" width="9" style="19"/>
    <col min="8961" max="8961" width="7.5" style="19" customWidth="1"/>
    <col min="8962" max="8962" width="11" style="19" customWidth="1"/>
    <col min="8963" max="8963" width="10.25" style="19" bestFit="1" customWidth="1"/>
    <col min="8964" max="8966" width="11" style="19" customWidth="1"/>
    <col min="8967" max="8968" width="10.25" style="19" bestFit="1" customWidth="1"/>
    <col min="8969" max="8969" width="8.125" style="19" bestFit="1" customWidth="1"/>
    <col min="8970" max="8970" width="13.125" style="19" bestFit="1" customWidth="1"/>
    <col min="8971" max="8972" width="12.375" style="19" customWidth="1"/>
    <col min="8973" max="8973" width="13.125" style="19" bestFit="1" customWidth="1"/>
    <col min="8974" max="8974" width="12.625" style="19" bestFit="1" customWidth="1"/>
    <col min="8975" max="8975" width="5.5" style="19" customWidth="1"/>
    <col min="8976" max="8977" width="9" style="19"/>
    <col min="8978" max="8979" width="11.125" style="19" customWidth="1"/>
    <col min="8980" max="8980" width="12.5" style="19" bestFit="1" customWidth="1"/>
    <col min="8981" max="9216" width="9" style="19"/>
    <col min="9217" max="9217" width="7.5" style="19" customWidth="1"/>
    <col min="9218" max="9218" width="11" style="19" customWidth="1"/>
    <col min="9219" max="9219" width="10.25" style="19" bestFit="1" customWidth="1"/>
    <col min="9220" max="9222" width="11" style="19" customWidth="1"/>
    <col min="9223" max="9224" width="10.25" style="19" bestFit="1" customWidth="1"/>
    <col min="9225" max="9225" width="8.125" style="19" bestFit="1" customWidth="1"/>
    <col min="9226" max="9226" width="13.125" style="19" bestFit="1" customWidth="1"/>
    <col min="9227" max="9228" width="12.375" style="19" customWidth="1"/>
    <col min="9229" max="9229" width="13.125" style="19" bestFit="1" customWidth="1"/>
    <col min="9230" max="9230" width="12.625" style="19" bestFit="1" customWidth="1"/>
    <col min="9231" max="9231" width="5.5" style="19" customWidth="1"/>
    <col min="9232" max="9233" width="9" style="19"/>
    <col min="9234" max="9235" width="11.125" style="19" customWidth="1"/>
    <col min="9236" max="9236" width="12.5" style="19" bestFit="1" customWidth="1"/>
    <col min="9237" max="9472" width="9" style="19"/>
    <col min="9473" max="9473" width="7.5" style="19" customWidth="1"/>
    <col min="9474" max="9474" width="11" style="19" customWidth="1"/>
    <col min="9475" max="9475" width="10.25" style="19" bestFit="1" customWidth="1"/>
    <col min="9476" max="9478" width="11" style="19" customWidth="1"/>
    <col min="9479" max="9480" width="10.25" style="19" bestFit="1" customWidth="1"/>
    <col min="9481" max="9481" width="8.125" style="19" bestFit="1" customWidth="1"/>
    <col min="9482" max="9482" width="13.125" style="19" bestFit="1" customWidth="1"/>
    <col min="9483" max="9484" width="12.375" style="19" customWidth="1"/>
    <col min="9485" max="9485" width="13.125" style="19" bestFit="1" customWidth="1"/>
    <col min="9486" max="9486" width="12.625" style="19" bestFit="1" customWidth="1"/>
    <col min="9487" max="9487" width="5.5" style="19" customWidth="1"/>
    <col min="9488" max="9489" width="9" style="19"/>
    <col min="9490" max="9491" width="11.125" style="19" customWidth="1"/>
    <col min="9492" max="9492" width="12.5" style="19" bestFit="1" customWidth="1"/>
    <col min="9493" max="9728" width="9" style="19"/>
    <col min="9729" max="9729" width="7.5" style="19" customWidth="1"/>
    <col min="9730" max="9730" width="11" style="19" customWidth="1"/>
    <col min="9731" max="9731" width="10.25" style="19" bestFit="1" customWidth="1"/>
    <col min="9732" max="9734" width="11" style="19" customWidth="1"/>
    <col min="9735" max="9736" width="10.25" style="19" bestFit="1" customWidth="1"/>
    <col min="9737" max="9737" width="8.125" style="19" bestFit="1" customWidth="1"/>
    <col min="9738" max="9738" width="13.125" style="19" bestFit="1" customWidth="1"/>
    <col min="9739" max="9740" width="12.375" style="19" customWidth="1"/>
    <col min="9741" max="9741" width="13.125" style="19" bestFit="1" customWidth="1"/>
    <col min="9742" max="9742" width="12.625" style="19" bestFit="1" customWidth="1"/>
    <col min="9743" max="9743" width="5.5" style="19" customWidth="1"/>
    <col min="9744" max="9745" width="9" style="19"/>
    <col min="9746" max="9747" width="11.125" style="19" customWidth="1"/>
    <col min="9748" max="9748" width="12.5" style="19" bestFit="1" customWidth="1"/>
    <col min="9749" max="9984" width="9" style="19"/>
    <col min="9985" max="9985" width="7.5" style="19" customWidth="1"/>
    <col min="9986" max="9986" width="11" style="19" customWidth="1"/>
    <col min="9987" max="9987" width="10.25" style="19" bestFit="1" customWidth="1"/>
    <col min="9988" max="9990" width="11" style="19" customWidth="1"/>
    <col min="9991" max="9992" width="10.25" style="19" bestFit="1" customWidth="1"/>
    <col min="9993" max="9993" width="8.125" style="19" bestFit="1" customWidth="1"/>
    <col min="9994" max="9994" width="13.125" style="19" bestFit="1" customWidth="1"/>
    <col min="9995" max="9996" width="12.375" style="19" customWidth="1"/>
    <col min="9997" max="9997" width="13.125" style="19" bestFit="1" customWidth="1"/>
    <col min="9998" max="9998" width="12.625" style="19" bestFit="1" customWidth="1"/>
    <col min="9999" max="9999" width="5.5" style="19" customWidth="1"/>
    <col min="10000" max="10001" width="9" style="19"/>
    <col min="10002" max="10003" width="11.125" style="19" customWidth="1"/>
    <col min="10004" max="10004" width="12.5" style="19" bestFit="1" customWidth="1"/>
    <col min="10005" max="10240" width="9" style="19"/>
    <col min="10241" max="10241" width="7.5" style="19" customWidth="1"/>
    <col min="10242" max="10242" width="11" style="19" customWidth="1"/>
    <col min="10243" max="10243" width="10.25" style="19" bestFit="1" customWidth="1"/>
    <col min="10244" max="10246" width="11" style="19" customWidth="1"/>
    <col min="10247" max="10248" width="10.25" style="19" bestFit="1" customWidth="1"/>
    <col min="10249" max="10249" width="8.125" style="19" bestFit="1" customWidth="1"/>
    <col min="10250" max="10250" width="13.125" style="19" bestFit="1" customWidth="1"/>
    <col min="10251" max="10252" width="12.375" style="19" customWidth="1"/>
    <col min="10253" max="10253" width="13.125" style="19" bestFit="1" customWidth="1"/>
    <col min="10254" max="10254" width="12.625" style="19" bestFit="1" customWidth="1"/>
    <col min="10255" max="10255" width="5.5" style="19" customWidth="1"/>
    <col min="10256" max="10257" width="9" style="19"/>
    <col min="10258" max="10259" width="11.125" style="19" customWidth="1"/>
    <col min="10260" max="10260" width="12.5" style="19" bestFit="1" customWidth="1"/>
    <col min="10261" max="10496" width="9" style="19"/>
    <col min="10497" max="10497" width="7.5" style="19" customWidth="1"/>
    <col min="10498" max="10498" width="11" style="19" customWidth="1"/>
    <col min="10499" max="10499" width="10.25" style="19" bestFit="1" customWidth="1"/>
    <col min="10500" max="10502" width="11" style="19" customWidth="1"/>
    <col min="10503" max="10504" width="10.25" style="19" bestFit="1" customWidth="1"/>
    <col min="10505" max="10505" width="8.125" style="19" bestFit="1" customWidth="1"/>
    <col min="10506" max="10506" width="13.125" style="19" bestFit="1" customWidth="1"/>
    <col min="10507" max="10508" width="12.375" style="19" customWidth="1"/>
    <col min="10509" max="10509" width="13.125" style="19" bestFit="1" customWidth="1"/>
    <col min="10510" max="10510" width="12.625" style="19" bestFit="1" customWidth="1"/>
    <col min="10511" max="10511" width="5.5" style="19" customWidth="1"/>
    <col min="10512" max="10513" width="9" style="19"/>
    <col min="10514" max="10515" width="11.125" style="19" customWidth="1"/>
    <col min="10516" max="10516" width="12.5" style="19" bestFit="1" customWidth="1"/>
    <col min="10517" max="10752" width="9" style="19"/>
    <col min="10753" max="10753" width="7.5" style="19" customWidth="1"/>
    <col min="10754" max="10754" width="11" style="19" customWidth="1"/>
    <col min="10755" max="10755" width="10.25" style="19" bestFit="1" customWidth="1"/>
    <col min="10756" max="10758" width="11" style="19" customWidth="1"/>
    <col min="10759" max="10760" width="10.25" style="19" bestFit="1" customWidth="1"/>
    <col min="10761" max="10761" width="8.125" style="19" bestFit="1" customWidth="1"/>
    <col min="10762" max="10762" width="13.125" style="19" bestFit="1" customWidth="1"/>
    <col min="10763" max="10764" width="12.375" style="19" customWidth="1"/>
    <col min="10765" max="10765" width="13.125" style="19" bestFit="1" customWidth="1"/>
    <col min="10766" max="10766" width="12.625" style="19" bestFit="1" customWidth="1"/>
    <col min="10767" max="10767" width="5.5" style="19" customWidth="1"/>
    <col min="10768" max="10769" width="9" style="19"/>
    <col min="10770" max="10771" width="11.125" style="19" customWidth="1"/>
    <col min="10772" max="10772" width="12.5" style="19" bestFit="1" customWidth="1"/>
    <col min="10773" max="11008" width="9" style="19"/>
    <col min="11009" max="11009" width="7.5" style="19" customWidth="1"/>
    <col min="11010" max="11010" width="11" style="19" customWidth="1"/>
    <col min="11011" max="11011" width="10.25" style="19" bestFit="1" customWidth="1"/>
    <col min="11012" max="11014" width="11" style="19" customWidth="1"/>
    <col min="11015" max="11016" width="10.25" style="19" bestFit="1" customWidth="1"/>
    <col min="11017" max="11017" width="8.125" style="19" bestFit="1" customWidth="1"/>
    <col min="11018" max="11018" width="13.125" style="19" bestFit="1" customWidth="1"/>
    <col min="11019" max="11020" width="12.375" style="19" customWidth="1"/>
    <col min="11021" max="11021" width="13.125" style="19" bestFit="1" customWidth="1"/>
    <col min="11022" max="11022" width="12.625" style="19" bestFit="1" customWidth="1"/>
    <col min="11023" max="11023" width="5.5" style="19" customWidth="1"/>
    <col min="11024" max="11025" width="9" style="19"/>
    <col min="11026" max="11027" width="11.125" style="19" customWidth="1"/>
    <col min="11028" max="11028" width="12.5" style="19" bestFit="1" customWidth="1"/>
    <col min="11029" max="11264" width="9" style="19"/>
    <col min="11265" max="11265" width="7.5" style="19" customWidth="1"/>
    <col min="11266" max="11266" width="11" style="19" customWidth="1"/>
    <col min="11267" max="11267" width="10.25" style="19" bestFit="1" customWidth="1"/>
    <col min="11268" max="11270" width="11" style="19" customWidth="1"/>
    <col min="11271" max="11272" width="10.25" style="19" bestFit="1" customWidth="1"/>
    <col min="11273" max="11273" width="8.125" style="19" bestFit="1" customWidth="1"/>
    <col min="11274" max="11274" width="13.125" style="19" bestFit="1" customWidth="1"/>
    <col min="11275" max="11276" width="12.375" style="19" customWidth="1"/>
    <col min="11277" max="11277" width="13.125" style="19" bestFit="1" customWidth="1"/>
    <col min="11278" max="11278" width="12.625" style="19" bestFit="1" customWidth="1"/>
    <col min="11279" max="11279" width="5.5" style="19" customWidth="1"/>
    <col min="11280" max="11281" width="9" style="19"/>
    <col min="11282" max="11283" width="11.125" style="19" customWidth="1"/>
    <col min="11284" max="11284" width="12.5" style="19" bestFit="1" customWidth="1"/>
    <col min="11285" max="11520" width="9" style="19"/>
    <col min="11521" max="11521" width="7.5" style="19" customWidth="1"/>
    <col min="11522" max="11522" width="11" style="19" customWidth="1"/>
    <col min="11523" max="11523" width="10.25" style="19" bestFit="1" customWidth="1"/>
    <col min="11524" max="11526" width="11" style="19" customWidth="1"/>
    <col min="11527" max="11528" width="10.25" style="19" bestFit="1" customWidth="1"/>
    <col min="11529" max="11529" width="8.125" style="19" bestFit="1" customWidth="1"/>
    <col min="11530" max="11530" width="13.125" style="19" bestFit="1" customWidth="1"/>
    <col min="11531" max="11532" width="12.375" style="19" customWidth="1"/>
    <col min="11533" max="11533" width="13.125" style="19" bestFit="1" customWidth="1"/>
    <col min="11534" max="11534" width="12.625" style="19" bestFit="1" customWidth="1"/>
    <col min="11535" max="11535" width="5.5" style="19" customWidth="1"/>
    <col min="11536" max="11537" width="9" style="19"/>
    <col min="11538" max="11539" width="11.125" style="19" customWidth="1"/>
    <col min="11540" max="11540" width="12.5" style="19" bestFit="1" customWidth="1"/>
    <col min="11541" max="11776" width="9" style="19"/>
    <col min="11777" max="11777" width="7.5" style="19" customWidth="1"/>
    <col min="11778" max="11778" width="11" style="19" customWidth="1"/>
    <col min="11779" max="11779" width="10.25" style="19" bestFit="1" customWidth="1"/>
    <col min="11780" max="11782" width="11" style="19" customWidth="1"/>
    <col min="11783" max="11784" width="10.25" style="19" bestFit="1" customWidth="1"/>
    <col min="11785" max="11785" width="8.125" style="19" bestFit="1" customWidth="1"/>
    <col min="11786" max="11786" width="13.125" style="19" bestFit="1" customWidth="1"/>
    <col min="11787" max="11788" width="12.375" style="19" customWidth="1"/>
    <col min="11789" max="11789" width="13.125" style="19" bestFit="1" customWidth="1"/>
    <col min="11790" max="11790" width="12.625" style="19" bestFit="1" customWidth="1"/>
    <col min="11791" max="11791" width="5.5" style="19" customWidth="1"/>
    <col min="11792" max="11793" width="9" style="19"/>
    <col min="11794" max="11795" width="11.125" style="19" customWidth="1"/>
    <col min="11796" max="11796" width="12.5" style="19" bestFit="1" customWidth="1"/>
    <col min="11797" max="12032" width="9" style="19"/>
    <col min="12033" max="12033" width="7.5" style="19" customWidth="1"/>
    <col min="12034" max="12034" width="11" style="19" customWidth="1"/>
    <col min="12035" max="12035" width="10.25" style="19" bestFit="1" customWidth="1"/>
    <col min="12036" max="12038" width="11" style="19" customWidth="1"/>
    <col min="12039" max="12040" width="10.25" style="19" bestFit="1" customWidth="1"/>
    <col min="12041" max="12041" width="8.125" style="19" bestFit="1" customWidth="1"/>
    <col min="12042" max="12042" width="13.125" style="19" bestFit="1" customWidth="1"/>
    <col min="12043" max="12044" width="12.375" style="19" customWidth="1"/>
    <col min="12045" max="12045" width="13.125" style="19" bestFit="1" customWidth="1"/>
    <col min="12046" max="12046" width="12.625" style="19" bestFit="1" customWidth="1"/>
    <col min="12047" max="12047" width="5.5" style="19" customWidth="1"/>
    <col min="12048" max="12049" width="9" style="19"/>
    <col min="12050" max="12051" width="11.125" style="19" customWidth="1"/>
    <col min="12052" max="12052" width="12.5" style="19" bestFit="1" customWidth="1"/>
    <col min="12053" max="12288" width="9" style="19"/>
    <col min="12289" max="12289" width="7.5" style="19" customWidth="1"/>
    <col min="12290" max="12290" width="11" style="19" customWidth="1"/>
    <col min="12291" max="12291" width="10.25" style="19" bestFit="1" customWidth="1"/>
    <col min="12292" max="12294" width="11" style="19" customWidth="1"/>
    <col min="12295" max="12296" width="10.25" style="19" bestFit="1" customWidth="1"/>
    <col min="12297" max="12297" width="8.125" style="19" bestFit="1" customWidth="1"/>
    <col min="12298" max="12298" width="13.125" style="19" bestFit="1" customWidth="1"/>
    <col min="12299" max="12300" width="12.375" style="19" customWidth="1"/>
    <col min="12301" max="12301" width="13.125" style="19" bestFit="1" customWidth="1"/>
    <col min="12302" max="12302" width="12.625" style="19" bestFit="1" customWidth="1"/>
    <col min="12303" max="12303" width="5.5" style="19" customWidth="1"/>
    <col min="12304" max="12305" width="9" style="19"/>
    <col min="12306" max="12307" width="11.125" style="19" customWidth="1"/>
    <col min="12308" max="12308" width="12.5" style="19" bestFit="1" customWidth="1"/>
    <col min="12309" max="12544" width="9" style="19"/>
    <col min="12545" max="12545" width="7.5" style="19" customWidth="1"/>
    <col min="12546" max="12546" width="11" style="19" customWidth="1"/>
    <col min="12547" max="12547" width="10.25" style="19" bestFit="1" customWidth="1"/>
    <col min="12548" max="12550" width="11" style="19" customWidth="1"/>
    <col min="12551" max="12552" width="10.25" style="19" bestFit="1" customWidth="1"/>
    <col min="12553" max="12553" width="8.125" style="19" bestFit="1" customWidth="1"/>
    <col min="12554" max="12554" width="13.125" style="19" bestFit="1" customWidth="1"/>
    <col min="12555" max="12556" width="12.375" style="19" customWidth="1"/>
    <col min="12557" max="12557" width="13.125" style="19" bestFit="1" customWidth="1"/>
    <col min="12558" max="12558" width="12.625" style="19" bestFit="1" customWidth="1"/>
    <col min="12559" max="12559" width="5.5" style="19" customWidth="1"/>
    <col min="12560" max="12561" width="9" style="19"/>
    <col min="12562" max="12563" width="11.125" style="19" customWidth="1"/>
    <col min="12564" max="12564" width="12.5" style="19" bestFit="1" customWidth="1"/>
    <col min="12565" max="12800" width="9" style="19"/>
    <col min="12801" max="12801" width="7.5" style="19" customWidth="1"/>
    <col min="12802" max="12802" width="11" style="19" customWidth="1"/>
    <col min="12803" max="12803" width="10.25" style="19" bestFit="1" customWidth="1"/>
    <col min="12804" max="12806" width="11" style="19" customWidth="1"/>
    <col min="12807" max="12808" width="10.25" style="19" bestFit="1" customWidth="1"/>
    <col min="12809" max="12809" width="8.125" style="19" bestFit="1" customWidth="1"/>
    <col min="12810" max="12810" width="13.125" style="19" bestFit="1" customWidth="1"/>
    <col min="12811" max="12812" width="12.375" style="19" customWidth="1"/>
    <col min="12813" max="12813" width="13.125" style="19" bestFit="1" customWidth="1"/>
    <col min="12814" max="12814" width="12.625" style="19" bestFit="1" customWidth="1"/>
    <col min="12815" max="12815" width="5.5" style="19" customWidth="1"/>
    <col min="12816" max="12817" width="9" style="19"/>
    <col min="12818" max="12819" width="11.125" style="19" customWidth="1"/>
    <col min="12820" max="12820" width="12.5" style="19" bestFit="1" customWidth="1"/>
    <col min="12821" max="13056" width="9" style="19"/>
    <col min="13057" max="13057" width="7.5" style="19" customWidth="1"/>
    <col min="13058" max="13058" width="11" style="19" customWidth="1"/>
    <col min="13059" max="13059" width="10.25" style="19" bestFit="1" customWidth="1"/>
    <col min="13060" max="13062" width="11" style="19" customWidth="1"/>
    <col min="13063" max="13064" width="10.25" style="19" bestFit="1" customWidth="1"/>
    <col min="13065" max="13065" width="8.125" style="19" bestFit="1" customWidth="1"/>
    <col min="13066" max="13066" width="13.125" style="19" bestFit="1" customWidth="1"/>
    <col min="13067" max="13068" width="12.375" style="19" customWidth="1"/>
    <col min="13069" max="13069" width="13.125" style="19" bestFit="1" customWidth="1"/>
    <col min="13070" max="13070" width="12.625" style="19" bestFit="1" customWidth="1"/>
    <col min="13071" max="13071" width="5.5" style="19" customWidth="1"/>
    <col min="13072" max="13073" width="9" style="19"/>
    <col min="13074" max="13075" width="11.125" style="19" customWidth="1"/>
    <col min="13076" max="13076" width="12.5" style="19" bestFit="1" customWidth="1"/>
    <col min="13077" max="13312" width="9" style="19"/>
    <col min="13313" max="13313" width="7.5" style="19" customWidth="1"/>
    <col min="13314" max="13314" width="11" style="19" customWidth="1"/>
    <col min="13315" max="13315" width="10.25" style="19" bestFit="1" customWidth="1"/>
    <col min="13316" max="13318" width="11" style="19" customWidth="1"/>
    <col min="13319" max="13320" width="10.25" style="19" bestFit="1" customWidth="1"/>
    <col min="13321" max="13321" width="8.125" style="19" bestFit="1" customWidth="1"/>
    <col min="13322" max="13322" width="13.125" style="19" bestFit="1" customWidth="1"/>
    <col min="13323" max="13324" width="12.375" style="19" customWidth="1"/>
    <col min="13325" max="13325" width="13.125" style="19" bestFit="1" customWidth="1"/>
    <col min="13326" max="13326" width="12.625" style="19" bestFit="1" customWidth="1"/>
    <col min="13327" max="13327" width="5.5" style="19" customWidth="1"/>
    <col min="13328" max="13329" width="9" style="19"/>
    <col min="13330" max="13331" width="11.125" style="19" customWidth="1"/>
    <col min="13332" max="13332" width="12.5" style="19" bestFit="1" customWidth="1"/>
    <col min="13333" max="13568" width="9" style="19"/>
    <col min="13569" max="13569" width="7.5" style="19" customWidth="1"/>
    <col min="13570" max="13570" width="11" style="19" customWidth="1"/>
    <col min="13571" max="13571" width="10.25" style="19" bestFit="1" customWidth="1"/>
    <col min="13572" max="13574" width="11" style="19" customWidth="1"/>
    <col min="13575" max="13576" width="10.25" style="19" bestFit="1" customWidth="1"/>
    <col min="13577" max="13577" width="8.125" style="19" bestFit="1" customWidth="1"/>
    <col min="13578" max="13578" width="13.125" style="19" bestFit="1" customWidth="1"/>
    <col min="13579" max="13580" width="12.375" style="19" customWidth="1"/>
    <col min="13581" max="13581" width="13.125" style="19" bestFit="1" customWidth="1"/>
    <col min="13582" max="13582" width="12.625" style="19" bestFit="1" customWidth="1"/>
    <col min="13583" max="13583" width="5.5" style="19" customWidth="1"/>
    <col min="13584" max="13585" width="9" style="19"/>
    <col min="13586" max="13587" width="11.125" style="19" customWidth="1"/>
    <col min="13588" max="13588" width="12.5" style="19" bestFit="1" customWidth="1"/>
    <col min="13589" max="13824" width="9" style="19"/>
    <col min="13825" max="13825" width="7.5" style="19" customWidth="1"/>
    <col min="13826" max="13826" width="11" style="19" customWidth="1"/>
    <col min="13827" max="13827" width="10.25" style="19" bestFit="1" customWidth="1"/>
    <col min="13828" max="13830" width="11" style="19" customWidth="1"/>
    <col min="13831" max="13832" width="10.25" style="19" bestFit="1" customWidth="1"/>
    <col min="13833" max="13833" width="8.125" style="19" bestFit="1" customWidth="1"/>
    <col min="13834" max="13834" width="13.125" style="19" bestFit="1" customWidth="1"/>
    <col min="13835" max="13836" width="12.375" style="19" customWidth="1"/>
    <col min="13837" max="13837" width="13.125" style="19" bestFit="1" customWidth="1"/>
    <col min="13838" max="13838" width="12.625" style="19" bestFit="1" customWidth="1"/>
    <col min="13839" max="13839" width="5.5" style="19" customWidth="1"/>
    <col min="13840" max="13841" width="9" style="19"/>
    <col min="13842" max="13843" width="11.125" style="19" customWidth="1"/>
    <col min="13844" max="13844" width="12.5" style="19" bestFit="1" customWidth="1"/>
    <col min="13845" max="14080" width="9" style="19"/>
    <col min="14081" max="14081" width="7.5" style="19" customWidth="1"/>
    <col min="14082" max="14082" width="11" style="19" customWidth="1"/>
    <col min="14083" max="14083" width="10.25" style="19" bestFit="1" customWidth="1"/>
    <col min="14084" max="14086" width="11" style="19" customWidth="1"/>
    <col min="14087" max="14088" width="10.25" style="19" bestFit="1" customWidth="1"/>
    <col min="14089" max="14089" width="8.125" style="19" bestFit="1" customWidth="1"/>
    <col min="14090" max="14090" width="13.125" style="19" bestFit="1" customWidth="1"/>
    <col min="14091" max="14092" width="12.375" style="19" customWidth="1"/>
    <col min="14093" max="14093" width="13.125" style="19" bestFit="1" customWidth="1"/>
    <col min="14094" max="14094" width="12.625" style="19" bestFit="1" customWidth="1"/>
    <col min="14095" max="14095" width="5.5" style="19" customWidth="1"/>
    <col min="14096" max="14097" width="9" style="19"/>
    <col min="14098" max="14099" width="11.125" style="19" customWidth="1"/>
    <col min="14100" max="14100" width="12.5" style="19" bestFit="1" customWidth="1"/>
    <col min="14101" max="14336" width="9" style="19"/>
    <col min="14337" max="14337" width="7.5" style="19" customWidth="1"/>
    <col min="14338" max="14338" width="11" style="19" customWidth="1"/>
    <col min="14339" max="14339" width="10.25" style="19" bestFit="1" customWidth="1"/>
    <col min="14340" max="14342" width="11" style="19" customWidth="1"/>
    <col min="14343" max="14344" width="10.25" style="19" bestFit="1" customWidth="1"/>
    <col min="14345" max="14345" width="8.125" style="19" bestFit="1" customWidth="1"/>
    <col min="14346" max="14346" width="13.125" style="19" bestFit="1" customWidth="1"/>
    <col min="14347" max="14348" width="12.375" style="19" customWidth="1"/>
    <col min="14349" max="14349" width="13.125" style="19" bestFit="1" customWidth="1"/>
    <col min="14350" max="14350" width="12.625" style="19" bestFit="1" customWidth="1"/>
    <col min="14351" max="14351" width="5.5" style="19" customWidth="1"/>
    <col min="14352" max="14353" width="9" style="19"/>
    <col min="14354" max="14355" width="11.125" style="19" customWidth="1"/>
    <col min="14356" max="14356" width="12.5" style="19" bestFit="1" customWidth="1"/>
    <col min="14357" max="14592" width="9" style="19"/>
    <col min="14593" max="14593" width="7.5" style="19" customWidth="1"/>
    <col min="14594" max="14594" width="11" style="19" customWidth="1"/>
    <col min="14595" max="14595" width="10.25" style="19" bestFit="1" customWidth="1"/>
    <col min="14596" max="14598" width="11" style="19" customWidth="1"/>
    <col min="14599" max="14600" width="10.25" style="19" bestFit="1" customWidth="1"/>
    <col min="14601" max="14601" width="8.125" style="19" bestFit="1" customWidth="1"/>
    <col min="14602" max="14602" width="13.125" style="19" bestFit="1" customWidth="1"/>
    <col min="14603" max="14604" width="12.375" style="19" customWidth="1"/>
    <col min="14605" max="14605" width="13.125" style="19" bestFit="1" customWidth="1"/>
    <col min="14606" max="14606" width="12.625" style="19" bestFit="1" customWidth="1"/>
    <col min="14607" max="14607" width="5.5" style="19" customWidth="1"/>
    <col min="14608" max="14609" width="9" style="19"/>
    <col min="14610" max="14611" width="11.125" style="19" customWidth="1"/>
    <col min="14612" max="14612" width="12.5" style="19" bestFit="1" customWidth="1"/>
    <col min="14613" max="14848" width="9" style="19"/>
    <col min="14849" max="14849" width="7.5" style="19" customWidth="1"/>
    <col min="14850" max="14850" width="11" style="19" customWidth="1"/>
    <col min="14851" max="14851" width="10.25" style="19" bestFit="1" customWidth="1"/>
    <col min="14852" max="14854" width="11" style="19" customWidth="1"/>
    <col min="14855" max="14856" width="10.25" style="19" bestFit="1" customWidth="1"/>
    <col min="14857" max="14857" width="8.125" style="19" bestFit="1" customWidth="1"/>
    <col min="14858" max="14858" width="13.125" style="19" bestFit="1" customWidth="1"/>
    <col min="14859" max="14860" width="12.375" style="19" customWidth="1"/>
    <col min="14861" max="14861" width="13.125" style="19" bestFit="1" customWidth="1"/>
    <col min="14862" max="14862" width="12.625" style="19" bestFit="1" customWidth="1"/>
    <col min="14863" max="14863" width="5.5" style="19" customWidth="1"/>
    <col min="14864" max="14865" width="9" style="19"/>
    <col min="14866" max="14867" width="11.125" style="19" customWidth="1"/>
    <col min="14868" max="14868" width="12.5" style="19" bestFit="1" customWidth="1"/>
    <col min="14869" max="15104" width="9" style="19"/>
    <col min="15105" max="15105" width="7.5" style="19" customWidth="1"/>
    <col min="15106" max="15106" width="11" style="19" customWidth="1"/>
    <col min="15107" max="15107" width="10.25" style="19" bestFit="1" customWidth="1"/>
    <col min="15108" max="15110" width="11" style="19" customWidth="1"/>
    <col min="15111" max="15112" width="10.25" style="19" bestFit="1" customWidth="1"/>
    <col min="15113" max="15113" width="8.125" style="19" bestFit="1" customWidth="1"/>
    <col min="15114" max="15114" width="13.125" style="19" bestFit="1" customWidth="1"/>
    <col min="15115" max="15116" width="12.375" style="19" customWidth="1"/>
    <col min="15117" max="15117" width="13.125" style="19" bestFit="1" customWidth="1"/>
    <col min="15118" max="15118" width="12.625" style="19" bestFit="1" customWidth="1"/>
    <col min="15119" max="15119" width="5.5" style="19" customWidth="1"/>
    <col min="15120" max="15121" width="9" style="19"/>
    <col min="15122" max="15123" width="11.125" style="19" customWidth="1"/>
    <col min="15124" max="15124" width="12.5" style="19" bestFit="1" customWidth="1"/>
    <col min="15125" max="15360" width="9" style="19"/>
    <col min="15361" max="15361" width="7.5" style="19" customWidth="1"/>
    <col min="15362" max="15362" width="11" style="19" customWidth="1"/>
    <col min="15363" max="15363" width="10.25" style="19" bestFit="1" customWidth="1"/>
    <col min="15364" max="15366" width="11" style="19" customWidth="1"/>
    <col min="15367" max="15368" width="10.25" style="19" bestFit="1" customWidth="1"/>
    <col min="15369" max="15369" width="8.125" style="19" bestFit="1" customWidth="1"/>
    <col min="15370" max="15370" width="13.125" style="19" bestFit="1" customWidth="1"/>
    <col min="15371" max="15372" width="12.375" style="19" customWidth="1"/>
    <col min="15373" max="15373" width="13.125" style="19" bestFit="1" customWidth="1"/>
    <col min="15374" max="15374" width="12.625" style="19" bestFit="1" customWidth="1"/>
    <col min="15375" max="15375" width="5.5" style="19" customWidth="1"/>
    <col min="15376" max="15377" width="9" style="19"/>
    <col min="15378" max="15379" width="11.125" style="19" customWidth="1"/>
    <col min="15380" max="15380" width="12.5" style="19" bestFit="1" customWidth="1"/>
    <col min="15381" max="15616" width="9" style="19"/>
    <col min="15617" max="15617" width="7.5" style="19" customWidth="1"/>
    <col min="15618" max="15618" width="11" style="19" customWidth="1"/>
    <col min="15619" max="15619" width="10.25" style="19" bestFit="1" customWidth="1"/>
    <col min="15620" max="15622" width="11" style="19" customWidth="1"/>
    <col min="15623" max="15624" width="10.25" style="19" bestFit="1" customWidth="1"/>
    <col min="15625" max="15625" width="8.125" style="19" bestFit="1" customWidth="1"/>
    <col min="15626" max="15626" width="13.125" style="19" bestFit="1" customWidth="1"/>
    <col min="15627" max="15628" width="12.375" style="19" customWidth="1"/>
    <col min="15629" max="15629" width="13.125" style="19" bestFit="1" customWidth="1"/>
    <col min="15630" max="15630" width="12.625" style="19" bestFit="1" customWidth="1"/>
    <col min="15631" max="15631" width="5.5" style="19" customWidth="1"/>
    <col min="15632" max="15633" width="9" style="19"/>
    <col min="15634" max="15635" width="11.125" style="19" customWidth="1"/>
    <col min="15636" max="15636" width="12.5" style="19" bestFit="1" customWidth="1"/>
    <col min="15637" max="15872" width="9" style="19"/>
    <col min="15873" max="15873" width="7.5" style="19" customWidth="1"/>
    <col min="15874" max="15874" width="11" style="19" customWidth="1"/>
    <col min="15875" max="15875" width="10.25" style="19" bestFit="1" customWidth="1"/>
    <col min="15876" max="15878" width="11" style="19" customWidth="1"/>
    <col min="15879" max="15880" width="10.25" style="19" bestFit="1" customWidth="1"/>
    <col min="15881" max="15881" width="8.125" style="19" bestFit="1" customWidth="1"/>
    <col min="15882" max="15882" width="13.125" style="19" bestFit="1" customWidth="1"/>
    <col min="15883" max="15884" width="12.375" style="19" customWidth="1"/>
    <col min="15885" max="15885" width="13.125" style="19" bestFit="1" customWidth="1"/>
    <col min="15886" max="15886" width="12.625" style="19" bestFit="1" customWidth="1"/>
    <col min="15887" max="15887" width="5.5" style="19" customWidth="1"/>
    <col min="15888" max="15889" width="9" style="19"/>
    <col min="15890" max="15891" width="11.125" style="19" customWidth="1"/>
    <col min="15892" max="15892" width="12.5" style="19" bestFit="1" customWidth="1"/>
    <col min="15893" max="16128" width="9" style="19"/>
    <col min="16129" max="16129" width="7.5" style="19" customWidth="1"/>
    <col min="16130" max="16130" width="11" style="19" customWidth="1"/>
    <col min="16131" max="16131" width="10.25" style="19" bestFit="1" customWidth="1"/>
    <col min="16132" max="16134" width="11" style="19" customWidth="1"/>
    <col min="16135" max="16136" width="10.25" style="19" bestFit="1" customWidth="1"/>
    <col min="16137" max="16137" width="8.125" style="19" bestFit="1" customWidth="1"/>
    <col min="16138" max="16138" width="13.125" style="19" bestFit="1" customWidth="1"/>
    <col min="16139" max="16140" width="12.375" style="19" customWidth="1"/>
    <col min="16141" max="16141" width="13.125" style="19" bestFit="1" customWidth="1"/>
    <col min="16142" max="16142" width="12.625" style="19" bestFit="1" customWidth="1"/>
    <col min="16143" max="16143" width="5.5" style="19" customWidth="1"/>
    <col min="16144" max="16145" width="9" style="19"/>
    <col min="16146" max="16147" width="11.125" style="19" customWidth="1"/>
    <col min="16148" max="16148" width="12.5" style="19" bestFit="1" customWidth="1"/>
    <col min="16149" max="16384" width="9" style="19"/>
  </cols>
  <sheetData>
    <row r="1" spans="1:20" ht="36" customHeight="1">
      <c r="A1" s="987" t="s">
        <v>689</v>
      </c>
      <c r="B1" s="987"/>
      <c r="C1" s="987"/>
      <c r="D1" s="987"/>
      <c r="E1" s="987"/>
      <c r="F1" s="987"/>
    </row>
    <row r="2" spans="1:20" ht="15" customHeight="1">
      <c r="A2" s="195"/>
      <c r="B2" s="35"/>
      <c r="C2" s="35"/>
      <c r="D2" s="35"/>
      <c r="E2" s="260" t="s">
        <v>296</v>
      </c>
      <c r="F2" s="347" t="str">
        <f>'4-1 참여기술인(등급)'!F14</f>
        <v>고급이상</v>
      </c>
      <c r="G2" s="35"/>
      <c r="M2" s="19"/>
    </row>
    <row r="3" spans="1:20" ht="18" customHeight="1">
      <c r="A3" s="195" t="s">
        <v>690</v>
      </c>
      <c r="B3" s="33"/>
      <c r="C3" s="33"/>
      <c r="D3" s="33"/>
      <c r="E3" s="261" t="s">
        <v>297</v>
      </c>
      <c r="F3" s="347" t="str">
        <f>'4-1 참여기술인(등급)'!G14</f>
        <v>특급</v>
      </c>
      <c r="G3" s="252"/>
      <c r="H3" s="999" t="s">
        <v>179</v>
      </c>
      <c r="I3" s="999"/>
      <c r="J3" s="1000">
        <f>'4-2 책임기술인'!J3</f>
        <v>44562</v>
      </c>
      <c r="K3" s="1001"/>
      <c r="L3" s="262" t="s">
        <v>295</v>
      </c>
      <c r="M3" s="285">
        <f>J3-1</f>
        <v>44561</v>
      </c>
    </row>
    <row r="4" spans="1:20" ht="18" customHeight="1">
      <c r="A4" s="253" t="s">
        <v>264</v>
      </c>
      <c r="B4" s="995" t="s">
        <v>208</v>
      </c>
      <c r="C4" s="929"/>
      <c r="D4" s="170" t="s">
        <v>298</v>
      </c>
      <c r="E4" s="170" t="s">
        <v>209</v>
      </c>
      <c r="F4" s="170" t="s">
        <v>210</v>
      </c>
      <c r="G4" s="170" t="s">
        <v>299</v>
      </c>
      <c r="H4" s="170" t="s">
        <v>300</v>
      </c>
      <c r="I4" s="170" t="s">
        <v>301</v>
      </c>
      <c r="J4" s="170" t="s">
        <v>220</v>
      </c>
      <c r="K4" s="170" t="s">
        <v>221</v>
      </c>
      <c r="L4" s="170" t="s">
        <v>302</v>
      </c>
      <c r="M4" s="170" t="s">
        <v>303</v>
      </c>
      <c r="N4" s="254"/>
      <c r="P4" s="171"/>
      <c r="Q4" s="171"/>
    </row>
    <row r="5" spans="1:20" ht="17.100000000000001" customHeight="1">
      <c r="A5" s="970" t="str">
        <f>'4-1 참여기술인(등급)'!D14</f>
        <v>기계</v>
      </c>
      <c r="B5" s="970" t="s">
        <v>304</v>
      </c>
      <c r="C5" s="918" t="s">
        <v>630</v>
      </c>
      <c r="D5" s="255"/>
      <c r="E5" s="255"/>
      <c r="F5" s="255"/>
      <c r="G5" s="172" t="s">
        <v>637</v>
      </c>
      <c r="H5" s="172" t="s">
        <v>635</v>
      </c>
      <c r="I5" s="256">
        <v>1</v>
      </c>
      <c r="J5" s="173">
        <v>42370</v>
      </c>
      <c r="K5" s="173">
        <v>43465</v>
      </c>
      <c r="L5" s="177">
        <f t="shared" ref="L5:L15" si="0">IF(K5&gt;=$M$3,$M$3,K5)</f>
        <v>43465</v>
      </c>
      <c r="M5" s="141">
        <f>IF(J5="","",(L5-J5+1)*I5)</f>
        <v>1096</v>
      </c>
      <c r="N5" s="263"/>
      <c r="P5" s="171"/>
      <c r="Q5" s="171"/>
    </row>
    <row r="6" spans="1:20" ht="17.100000000000001" customHeight="1">
      <c r="A6" s="970"/>
      <c r="B6" s="970"/>
      <c r="C6" s="919"/>
      <c r="D6" s="255"/>
      <c r="E6" s="255"/>
      <c r="F6" s="255"/>
      <c r="G6" s="172" t="s">
        <v>637</v>
      </c>
      <c r="H6" s="172" t="s">
        <v>636</v>
      </c>
      <c r="I6" s="256">
        <v>1</v>
      </c>
      <c r="J6" s="173">
        <v>41640</v>
      </c>
      <c r="K6" s="173">
        <v>42369</v>
      </c>
      <c r="L6" s="177">
        <f t="shared" si="0"/>
        <v>42369</v>
      </c>
      <c r="M6" s="141">
        <f t="shared" ref="M6:M15" si="1">IF(J6="","",(L6-J6+1)*I6)</f>
        <v>730</v>
      </c>
      <c r="N6" s="263"/>
    </row>
    <row r="7" spans="1:20" ht="17.100000000000001" customHeight="1">
      <c r="A7" s="970"/>
      <c r="B7" s="970"/>
      <c r="C7" s="919"/>
      <c r="D7" s="255"/>
      <c r="E7" s="255"/>
      <c r="F7" s="255"/>
      <c r="G7" s="172"/>
      <c r="H7" s="172"/>
      <c r="I7" s="256">
        <v>1</v>
      </c>
      <c r="J7" s="173"/>
      <c r="K7" s="173"/>
      <c r="L7" s="177">
        <f t="shared" si="0"/>
        <v>0</v>
      </c>
      <c r="M7" s="141" t="str">
        <f t="shared" si="1"/>
        <v/>
      </c>
      <c r="N7" s="263"/>
    </row>
    <row r="8" spans="1:20" ht="17.100000000000001" customHeight="1">
      <c r="A8" s="970"/>
      <c r="B8" s="970"/>
      <c r="C8" s="919"/>
      <c r="D8" s="255"/>
      <c r="E8" s="255"/>
      <c r="F8" s="255"/>
      <c r="G8" s="172"/>
      <c r="H8" s="172"/>
      <c r="I8" s="256">
        <v>1</v>
      </c>
      <c r="J8" s="173"/>
      <c r="K8" s="173"/>
      <c r="L8" s="177">
        <f t="shared" si="0"/>
        <v>0</v>
      </c>
      <c r="M8" s="141" t="str">
        <f t="shared" si="1"/>
        <v/>
      </c>
      <c r="N8" s="263" t="str">
        <f t="shared" ref="N8:N15" si="2">M8</f>
        <v/>
      </c>
    </row>
    <row r="9" spans="1:20" ht="17.100000000000001" customHeight="1">
      <c r="A9" s="970"/>
      <c r="B9" s="970"/>
      <c r="C9" s="919"/>
      <c r="D9" s="255"/>
      <c r="E9" s="255"/>
      <c r="F9" s="255"/>
      <c r="G9" s="172"/>
      <c r="H9" s="172"/>
      <c r="I9" s="256">
        <v>1</v>
      </c>
      <c r="J9" s="173"/>
      <c r="K9" s="173"/>
      <c r="L9" s="177">
        <f t="shared" si="0"/>
        <v>0</v>
      </c>
      <c r="M9" s="141" t="str">
        <f t="shared" si="1"/>
        <v/>
      </c>
      <c r="N9" s="263" t="str">
        <f t="shared" si="2"/>
        <v/>
      </c>
    </row>
    <row r="10" spans="1:20" ht="17.100000000000001" customHeight="1">
      <c r="A10" s="970"/>
      <c r="B10" s="970"/>
      <c r="C10" s="919"/>
      <c r="D10" s="255"/>
      <c r="E10" s="255"/>
      <c r="F10" s="255"/>
      <c r="G10" s="172"/>
      <c r="H10" s="172"/>
      <c r="I10" s="256">
        <v>1</v>
      </c>
      <c r="J10" s="173"/>
      <c r="K10" s="173"/>
      <c r="L10" s="177">
        <f t="shared" si="0"/>
        <v>0</v>
      </c>
      <c r="M10" s="141" t="str">
        <f t="shared" si="1"/>
        <v/>
      </c>
      <c r="N10" s="263" t="str">
        <f t="shared" si="2"/>
        <v/>
      </c>
    </row>
    <row r="11" spans="1:20" ht="17.100000000000001" customHeight="1">
      <c r="A11" s="970"/>
      <c r="B11" s="970"/>
      <c r="C11" s="919"/>
      <c r="D11" s="255"/>
      <c r="E11" s="255"/>
      <c r="F11" s="255"/>
      <c r="G11" s="172"/>
      <c r="H11" s="172"/>
      <c r="I11" s="256">
        <v>1</v>
      </c>
      <c r="J11" s="173"/>
      <c r="K11" s="173"/>
      <c r="L11" s="177">
        <f t="shared" si="0"/>
        <v>0</v>
      </c>
      <c r="M11" s="141" t="str">
        <f t="shared" si="1"/>
        <v/>
      </c>
      <c r="N11" s="263" t="str">
        <f t="shared" si="2"/>
        <v/>
      </c>
    </row>
    <row r="12" spans="1:20" ht="17.100000000000001" customHeight="1">
      <c r="A12" s="970"/>
      <c r="B12" s="970"/>
      <c r="C12" s="919"/>
      <c r="D12" s="255"/>
      <c r="E12" s="255"/>
      <c r="F12" s="255"/>
      <c r="G12" s="172"/>
      <c r="H12" s="172"/>
      <c r="I12" s="256">
        <v>1</v>
      </c>
      <c r="J12" s="173"/>
      <c r="K12" s="173"/>
      <c r="L12" s="177">
        <f t="shared" si="0"/>
        <v>0</v>
      </c>
      <c r="M12" s="141" t="str">
        <f t="shared" si="1"/>
        <v/>
      </c>
      <c r="N12" s="263" t="str">
        <f t="shared" si="2"/>
        <v/>
      </c>
    </row>
    <row r="13" spans="1:20" ht="17.100000000000001" customHeight="1">
      <c r="A13" s="970"/>
      <c r="B13" s="970"/>
      <c r="C13" s="919"/>
      <c r="D13" s="255"/>
      <c r="E13" s="255"/>
      <c r="F13" s="255"/>
      <c r="G13" s="172"/>
      <c r="H13" s="172"/>
      <c r="I13" s="256">
        <v>1</v>
      </c>
      <c r="J13" s="173"/>
      <c r="K13" s="173"/>
      <c r="L13" s="177">
        <f t="shared" si="0"/>
        <v>0</v>
      </c>
      <c r="M13" s="141" t="str">
        <f t="shared" si="1"/>
        <v/>
      </c>
      <c r="N13" s="263" t="str">
        <f t="shared" si="2"/>
        <v/>
      </c>
    </row>
    <row r="14" spans="1:20" ht="17.100000000000001" customHeight="1">
      <c r="A14" s="970"/>
      <c r="B14" s="970"/>
      <c r="C14" s="919"/>
      <c r="D14" s="255"/>
      <c r="E14" s="255"/>
      <c r="F14" s="255"/>
      <c r="G14" s="172"/>
      <c r="H14" s="172"/>
      <c r="I14" s="256">
        <v>1</v>
      </c>
      <c r="J14" s="173"/>
      <c r="K14" s="173"/>
      <c r="L14" s="177">
        <f t="shared" si="0"/>
        <v>0</v>
      </c>
      <c r="M14" s="141" t="str">
        <f t="shared" si="1"/>
        <v/>
      </c>
      <c r="N14" s="263" t="str">
        <f t="shared" si="2"/>
        <v/>
      </c>
    </row>
    <row r="15" spans="1:20" ht="17.100000000000001" customHeight="1">
      <c r="A15" s="970"/>
      <c r="B15" s="970"/>
      <c r="C15" s="919"/>
      <c r="D15" s="255"/>
      <c r="E15" s="255"/>
      <c r="F15" s="255"/>
      <c r="G15" s="172"/>
      <c r="H15" s="172"/>
      <c r="I15" s="256">
        <v>1</v>
      </c>
      <c r="J15" s="173"/>
      <c r="K15" s="173"/>
      <c r="L15" s="177">
        <f t="shared" si="0"/>
        <v>0</v>
      </c>
      <c r="M15" s="141" t="str">
        <f t="shared" si="1"/>
        <v/>
      </c>
      <c r="N15" s="263" t="str">
        <f t="shared" si="2"/>
        <v/>
      </c>
    </row>
    <row r="16" spans="1:20" s="157" customFormat="1" ht="18" customHeight="1">
      <c r="A16" s="970"/>
      <c r="B16" s="996" t="s">
        <v>182</v>
      </c>
      <c r="C16" s="997"/>
      <c r="D16" s="997"/>
      <c r="E16" s="997"/>
      <c r="F16" s="997"/>
      <c r="G16" s="997"/>
      <c r="H16" s="997"/>
      <c r="I16" s="997"/>
      <c r="J16" s="997"/>
      <c r="K16" s="997"/>
      <c r="L16" s="998"/>
      <c r="M16" s="265">
        <f>SUM(M5:M15)</f>
        <v>1826</v>
      </c>
      <c r="O16" s="19"/>
      <c r="P16" s="151"/>
      <c r="Q16" s="151"/>
      <c r="R16" s="151"/>
      <c r="S16" s="151"/>
      <c r="T16" s="151"/>
    </row>
    <row r="17" spans="1:20" s="157" customFormat="1" ht="26.25" customHeight="1">
      <c r="A17" s="970"/>
      <c r="B17" s="989" t="s">
        <v>305</v>
      </c>
      <c r="C17" s="990"/>
      <c r="D17" s="990"/>
      <c r="E17" s="990"/>
      <c r="F17" s="990"/>
      <c r="G17" s="990"/>
      <c r="H17" s="990"/>
      <c r="I17" s="990"/>
      <c r="J17" s="990"/>
      <c r="K17" s="990"/>
      <c r="L17" s="991"/>
      <c r="M17" s="324">
        <v>10000</v>
      </c>
      <c r="N17" s="568" t="s">
        <v>595</v>
      </c>
      <c r="O17" s="19"/>
      <c r="P17" s="151"/>
      <c r="Q17" s="151"/>
      <c r="R17" s="151"/>
      <c r="S17" s="151"/>
      <c r="T17" s="151"/>
    </row>
    <row r="18" spans="1:20" s="157" customFormat="1" ht="18" customHeight="1">
      <c r="A18" s="207"/>
      <c r="B18" s="266"/>
      <c r="C18" s="266"/>
      <c r="D18" s="266"/>
      <c r="E18" s="266"/>
      <c r="F18" s="267"/>
      <c r="G18" s="267"/>
      <c r="H18" s="267"/>
      <c r="I18" s="267"/>
      <c r="J18" s="267"/>
      <c r="K18" s="267"/>
      <c r="L18" s="268"/>
      <c r="M18" s="269"/>
      <c r="O18" s="19"/>
      <c r="P18" s="151"/>
      <c r="Q18" s="151"/>
      <c r="R18" s="151"/>
      <c r="S18" s="151"/>
      <c r="T18" s="151"/>
    </row>
    <row r="19" spans="1:20" ht="18" customHeight="1"/>
    <row r="20" spans="1:20" ht="18" customHeight="1"/>
    <row r="21" spans="1:20" ht="18" customHeight="1"/>
    <row r="22" spans="1:20" ht="18" customHeight="1"/>
    <row r="23" spans="1:20" ht="18" customHeight="1"/>
    <row r="24" spans="1:20" ht="18" customHeight="1"/>
    <row r="25" spans="1:20" ht="18" customHeight="1"/>
    <row r="26" spans="1:20" ht="18" customHeight="1"/>
    <row r="27" spans="1:20" ht="18" customHeight="1"/>
    <row r="28" spans="1:20" ht="18" customHeight="1"/>
    <row r="29" spans="1:20" ht="18" customHeight="1"/>
  </sheetData>
  <mergeCells count="9">
    <mergeCell ref="A1:F1"/>
    <mergeCell ref="B16:L16"/>
    <mergeCell ref="B17:L17"/>
    <mergeCell ref="H3:I3"/>
    <mergeCell ref="J3:K3"/>
    <mergeCell ref="B4:C4"/>
    <mergeCell ref="A5:A17"/>
    <mergeCell ref="B5:B15"/>
    <mergeCell ref="C5:C15"/>
  </mergeCells>
  <phoneticPr fontId="2" type="noConversion"/>
  <printOptions horizontalCentered="1"/>
  <pageMargins left="0.11811023622047245" right="0.11811023622047245" top="0.74803149606299213" bottom="0.74803149606299213" header="0.31496062992125984" footer="0.31496062992125984"/>
  <pageSetup paperSize="9" scale="64" orientation="landscape" horizontalDpi="1200" verticalDpi="1200" r:id="rId1"/>
  <colBreaks count="1" manualBreakCount="1">
    <brk id="13" max="1048575"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9"/>
  <sheetViews>
    <sheetView view="pageBreakPreview" zoomScaleNormal="100" zoomScaleSheetLayoutView="100" workbookViewId="0">
      <selection activeCell="M31" sqref="M31"/>
    </sheetView>
  </sheetViews>
  <sheetFormatPr defaultRowHeight="13.5"/>
  <cols>
    <col min="1" max="1" width="8.5" style="19" customWidth="1"/>
    <col min="2" max="2" width="10.75" style="19" customWidth="1"/>
    <col min="3" max="3" width="11.5" style="19" bestFit="1" customWidth="1"/>
    <col min="4" max="6" width="11" style="19" customWidth="1"/>
    <col min="7" max="7" width="9.75" style="19" customWidth="1"/>
    <col min="8" max="8" width="15" style="19" bestFit="1" customWidth="1"/>
    <col min="9" max="9" width="8.125" style="19" bestFit="1" customWidth="1"/>
    <col min="10" max="10" width="13.125" style="19" bestFit="1" customWidth="1"/>
    <col min="11" max="12" width="12.375" style="19" customWidth="1"/>
    <col min="13" max="13" width="11.5" style="152" bestFit="1" customWidth="1"/>
    <col min="14" max="14" width="12.625" style="157" bestFit="1" customWidth="1"/>
    <col min="15" max="15" width="5.5" style="19" customWidth="1"/>
    <col min="16" max="17" width="9" style="151"/>
    <col min="18" max="19" width="11.125" style="151" customWidth="1"/>
    <col min="20" max="20" width="12.5" style="151" bestFit="1" customWidth="1"/>
    <col min="21" max="256" width="9" style="19"/>
    <col min="257" max="257" width="8.5" style="19" customWidth="1"/>
    <col min="258" max="258" width="10.75" style="19" customWidth="1"/>
    <col min="259" max="259" width="10.25" style="19" bestFit="1" customWidth="1"/>
    <col min="260" max="262" width="11" style="19" customWidth="1"/>
    <col min="263" max="263" width="9.75" style="19" customWidth="1"/>
    <col min="264" max="264" width="10.25" style="19" bestFit="1" customWidth="1"/>
    <col min="265" max="265" width="8.125" style="19" bestFit="1" customWidth="1"/>
    <col min="266" max="266" width="13.125" style="19" bestFit="1" customWidth="1"/>
    <col min="267" max="268" width="12.375" style="19" customWidth="1"/>
    <col min="269" max="269" width="11.5" style="19" bestFit="1" customWidth="1"/>
    <col min="270" max="270" width="12.625" style="19" bestFit="1" customWidth="1"/>
    <col min="271" max="271" width="5.5" style="19" customWidth="1"/>
    <col min="272" max="273" width="9" style="19"/>
    <col min="274" max="275" width="11.125" style="19" customWidth="1"/>
    <col min="276" max="276" width="12.5" style="19" bestFit="1" customWidth="1"/>
    <col min="277" max="512" width="9" style="19"/>
    <col min="513" max="513" width="8.5" style="19" customWidth="1"/>
    <col min="514" max="514" width="10.75" style="19" customWidth="1"/>
    <col min="515" max="515" width="10.25" style="19" bestFit="1" customWidth="1"/>
    <col min="516" max="518" width="11" style="19" customWidth="1"/>
    <col min="519" max="519" width="9.75" style="19" customWidth="1"/>
    <col min="520" max="520" width="10.25" style="19" bestFit="1" customWidth="1"/>
    <col min="521" max="521" width="8.125" style="19" bestFit="1" customWidth="1"/>
    <col min="522" max="522" width="13.125" style="19" bestFit="1" customWidth="1"/>
    <col min="523" max="524" width="12.375" style="19" customWidth="1"/>
    <col min="525" max="525" width="11.5" style="19" bestFit="1" customWidth="1"/>
    <col min="526" max="526" width="12.625" style="19" bestFit="1" customWidth="1"/>
    <col min="527" max="527" width="5.5" style="19" customWidth="1"/>
    <col min="528" max="529" width="9" style="19"/>
    <col min="530" max="531" width="11.125" style="19" customWidth="1"/>
    <col min="532" max="532" width="12.5" style="19" bestFit="1" customWidth="1"/>
    <col min="533" max="768" width="9" style="19"/>
    <col min="769" max="769" width="8.5" style="19" customWidth="1"/>
    <col min="770" max="770" width="10.75" style="19" customWidth="1"/>
    <col min="771" max="771" width="10.25" style="19" bestFit="1" customWidth="1"/>
    <col min="772" max="774" width="11" style="19" customWidth="1"/>
    <col min="775" max="775" width="9.75" style="19" customWidth="1"/>
    <col min="776" max="776" width="10.25" style="19" bestFit="1" customWidth="1"/>
    <col min="777" max="777" width="8.125" style="19" bestFit="1" customWidth="1"/>
    <col min="778" max="778" width="13.125" style="19" bestFit="1" customWidth="1"/>
    <col min="779" max="780" width="12.375" style="19" customWidth="1"/>
    <col min="781" max="781" width="11.5" style="19" bestFit="1" customWidth="1"/>
    <col min="782" max="782" width="12.625" style="19" bestFit="1" customWidth="1"/>
    <col min="783" max="783" width="5.5" style="19" customWidth="1"/>
    <col min="784" max="785" width="9" style="19"/>
    <col min="786" max="787" width="11.125" style="19" customWidth="1"/>
    <col min="788" max="788" width="12.5" style="19" bestFit="1" customWidth="1"/>
    <col min="789" max="1024" width="9" style="19"/>
    <col min="1025" max="1025" width="8.5" style="19" customWidth="1"/>
    <col min="1026" max="1026" width="10.75" style="19" customWidth="1"/>
    <col min="1027" max="1027" width="10.25" style="19" bestFit="1" customWidth="1"/>
    <col min="1028" max="1030" width="11" style="19" customWidth="1"/>
    <col min="1031" max="1031" width="9.75" style="19" customWidth="1"/>
    <col min="1032" max="1032" width="10.25" style="19" bestFit="1" customWidth="1"/>
    <col min="1033" max="1033" width="8.125" style="19" bestFit="1" customWidth="1"/>
    <col min="1034" max="1034" width="13.125" style="19" bestFit="1" customWidth="1"/>
    <col min="1035" max="1036" width="12.375" style="19" customWidth="1"/>
    <col min="1037" max="1037" width="11.5" style="19" bestFit="1" customWidth="1"/>
    <col min="1038" max="1038" width="12.625" style="19" bestFit="1" customWidth="1"/>
    <col min="1039" max="1039" width="5.5" style="19" customWidth="1"/>
    <col min="1040" max="1041" width="9" style="19"/>
    <col min="1042" max="1043" width="11.125" style="19" customWidth="1"/>
    <col min="1044" max="1044" width="12.5" style="19" bestFit="1" customWidth="1"/>
    <col min="1045" max="1280" width="9" style="19"/>
    <col min="1281" max="1281" width="8.5" style="19" customWidth="1"/>
    <col min="1282" max="1282" width="10.75" style="19" customWidth="1"/>
    <col min="1283" max="1283" width="10.25" style="19" bestFit="1" customWidth="1"/>
    <col min="1284" max="1286" width="11" style="19" customWidth="1"/>
    <col min="1287" max="1287" width="9.75" style="19" customWidth="1"/>
    <col min="1288" max="1288" width="10.25" style="19" bestFit="1" customWidth="1"/>
    <col min="1289" max="1289" width="8.125" style="19" bestFit="1" customWidth="1"/>
    <col min="1290" max="1290" width="13.125" style="19" bestFit="1" customWidth="1"/>
    <col min="1291" max="1292" width="12.375" style="19" customWidth="1"/>
    <col min="1293" max="1293" width="11.5" style="19" bestFit="1" customWidth="1"/>
    <col min="1294" max="1294" width="12.625" style="19" bestFit="1" customWidth="1"/>
    <col min="1295" max="1295" width="5.5" style="19" customWidth="1"/>
    <col min="1296" max="1297" width="9" style="19"/>
    <col min="1298" max="1299" width="11.125" style="19" customWidth="1"/>
    <col min="1300" max="1300" width="12.5" style="19" bestFit="1" customWidth="1"/>
    <col min="1301" max="1536" width="9" style="19"/>
    <col min="1537" max="1537" width="8.5" style="19" customWidth="1"/>
    <col min="1538" max="1538" width="10.75" style="19" customWidth="1"/>
    <col min="1539" max="1539" width="10.25" style="19" bestFit="1" customWidth="1"/>
    <col min="1540" max="1542" width="11" style="19" customWidth="1"/>
    <col min="1543" max="1543" width="9.75" style="19" customWidth="1"/>
    <col min="1544" max="1544" width="10.25" style="19" bestFit="1" customWidth="1"/>
    <col min="1545" max="1545" width="8.125" style="19" bestFit="1" customWidth="1"/>
    <col min="1546" max="1546" width="13.125" style="19" bestFit="1" customWidth="1"/>
    <col min="1547" max="1548" width="12.375" style="19" customWidth="1"/>
    <col min="1549" max="1549" width="11.5" style="19" bestFit="1" customWidth="1"/>
    <col min="1550" max="1550" width="12.625" style="19" bestFit="1" customWidth="1"/>
    <col min="1551" max="1551" width="5.5" style="19" customWidth="1"/>
    <col min="1552" max="1553" width="9" style="19"/>
    <col min="1554" max="1555" width="11.125" style="19" customWidth="1"/>
    <col min="1556" max="1556" width="12.5" style="19" bestFit="1" customWidth="1"/>
    <col min="1557" max="1792" width="9" style="19"/>
    <col min="1793" max="1793" width="8.5" style="19" customWidth="1"/>
    <col min="1794" max="1794" width="10.75" style="19" customWidth="1"/>
    <col min="1795" max="1795" width="10.25" style="19" bestFit="1" customWidth="1"/>
    <col min="1796" max="1798" width="11" style="19" customWidth="1"/>
    <col min="1799" max="1799" width="9.75" style="19" customWidth="1"/>
    <col min="1800" max="1800" width="10.25" style="19" bestFit="1" customWidth="1"/>
    <col min="1801" max="1801" width="8.125" style="19" bestFit="1" customWidth="1"/>
    <col min="1802" max="1802" width="13.125" style="19" bestFit="1" customWidth="1"/>
    <col min="1803" max="1804" width="12.375" style="19" customWidth="1"/>
    <col min="1805" max="1805" width="11.5" style="19" bestFit="1" customWidth="1"/>
    <col min="1806" max="1806" width="12.625" style="19" bestFit="1" customWidth="1"/>
    <col min="1807" max="1807" width="5.5" style="19" customWidth="1"/>
    <col min="1808" max="1809" width="9" style="19"/>
    <col min="1810" max="1811" width="11.125" style="19" customWidth="1"/>
    <col min="1812" max="1812" width="12.5" style="19" bestFit="1" customWidth="1"/>
    <col min="1813" max="2048" width="9" style="19"/>
    <col min="2049" max="2049" width="8.5" style="19" customWidth="1"/>
    <col min="2050" max="2050" width="10.75" style="19" customWidth="1"/>
    <col min="2051" max="2051" width="10.25" style="19" bestFit="1" customWidth="1"/>
    <col min="2052" max="2054" width="11" style="19" customWidth="1"/>
    <col min="2055" max="2055" width="9.75" style="19" customWidth="1"/>
    <col min="2056" max="2056" width="10.25" style="19" bestFit="1" customWidth="1"/>
    <col min="2057" max="2057" width="8.125" style="19" bestFit="1" customWidth="1"/>
    <col min="2058" max="2058" width="13.125" style="19" bestFit="1" customWidth="1"/>
    <col min="2059" max="2060" width="12.375" style="19" customWidth="1"/>
    <col min="2061" max="2061" width="11.5" style="19" bestFit="1" customWidth="1"/>
    <col min="2062" max="2062" width="12.625" style="19" bestFit="1" customWidth="1"/>
    <col min="2063" max="2063" width="5.5" style="19" customWidth="1"/>
    <col min="2064" max="2065" width="9" style="19"/>
    <col min="2066" max="2067" width="11.125" style="19" customWidth="1"/>
    <col min="2068" max="2068" width="12.5" style="19" bestFit="1" customWidth="1"/>
    <col min="2069" max="2304" width="9" style="19"/>
    <col min="2305" max="2305" width="8.5" style="19" customWidth="1"/>
    <col min="2306" max="2306" width="10.75" style="19" customWidth="1"/>
    <col min="2307" max="2307" width="10.25" style="19" bestFit="1" customWidth="1"/>
    <col min="2308" max="2310" width="11" style="19" customWidth="1"/>
    <col min="2311" max="2311" width="9.75" style="19" customWidth="1"/>
    <col min="2312" max="2312" width="10.25" style="19" bestFit="1" customWidth="1"/>
    <col min="2313" max="2313" width="8.125" style="19" bestFit="1" customWidth="1"/>
    <col min="2314" max="2314" width="13.125" style="19" bestFit="1" customWidth="1"/>
    <col min="2315" max="2316" width="12.375" style="19" customWidth="1"/>
    <col min="2317" max="2317" width="11.5" style="19" bestFit="1" customWidth="1"/>
    <col min="2318" max="2318" width="12.625" style="19" bestFit="1" customWidth="1"/>
    <col min="2319" max="2319" width="5.5" style="19" customWidth="1"/>
    <col min="2320" max="2321" width="9" style="19"/>
    <col min="2322" max="2323" width="11.125" style="19" customWidth="1"/>
    <col min="2324" max="2324" width="12.5" style="19" bestFit="1" customWidth="1"/>
    <col min="2325" max="2560" width="9" style="19"/>
    <col min="2561" max="2561" width="8.5" style="19" customWidth="1"/>
    <col min="2562" max="2562" width="10.75" style="19" customWidth="1"/>
    <col min="2563" max="2563" width="10.25" style="19" bestFit="1" customWidth="1"/>
    <col min="2564" max="2566" width="11" style="19" customWidth="1"/>
    <col min="2567" max="2567" width="9.75" style="19" customWidth="1"/>
    <col min="2568" max="2568" width="10.25" style="19" bestFit="1" customWidth="1"/>
    <col min="2569" max="2569" width="8.125" style="19" bestFit="1" customWidth="1"/>
    <col min="2570" max="2570" width="13.125" style="19" bestFit="1" customWidth="1"/>
    <col min="2571" max="2572" width="12.375" style="19" customWidth="1"/>
    <col min="2573" max="2573" width="11.5" style="19" bestFit="1" customWidth="1"/>
    <col min="2574" max="2574" width="12.625" style="19" bestFit="1" customWidth="1"/>
    <col min="2575" max="2575" width="5.5" style="19" customWidth="1"/>
    <col min="2576" max="2577" width="9" style="19"/>
    <col min="2578" max="2579" width="11.125" style="19" customWidth="1"/>
    <col min="2580" max="2580" width="12.5" style="19" bestFit="1" customWidth="1"/>
    <col min="2581" max="2816" width="9" style="19"/>
    <col min="2817" max="2817" width="8.5" style="19" customWidth="1"/>
    <col min="2818" max="2818" width="10.75" style="19" customWidth="1"/>
    <col min="2819" max="2819" width="10.25" style="19" bestFit="1" customWidth="1"/>
    <col min="2820" max="2822" width="11" style="19" customWidth="1"/>
    <col min="2823" max="2823" width="9.75" style="19" customWidth="1"/>
    <col min="2824" max="2824" width="10.25" style="19" bestFit="1" customWidth="1"/>
    <col min="2825" max="2825" width="8.125" style="19" bestFit="1" customWidth="1"/>
    <col min="2826" max="2826" width="13.125" style="19" bestFit="1" customWidth="1"/>
    <col min="2827" max="2828" width="12.375" style="19" customWidth="1"/>
    <col min="2829" max="2829" width="11.5" style="19" bestFit="1" customWidth="1"/>
    <col min="2830" max="2830" width="12.625" style="19" bestFit="1" customWidth="1"/>
    <col min="2831" max="2831" width="5.5" style="19" customWidth="1"/>
    <col min="2832" max="2833" width="9" style="19"/>
    <col min="2834" max="2835" width="11.125" style="19" customWidth="1"/>
    <col min="2836" max="2836" width="12.5" style="19" bestFit="1" customWidth="1"/>
    <col min="2837" max="3072" width="9" style="19"/>
    <col min="3073" max="3073" width="8.5" style="19" customWidth="1"/>
    <col min="3074" max="3074" width="10.75" style="19" customWidth="1"/>
    <col min="3075" max="3075" width="10.25" style="19" bestFit="1" customWidth="1"/>
    <col min="3076" max="3078" width="11" style="19" customWidth="1"/>
    <col min="3079" max="3079" width="9.75" style="19" customWidth="1"/>
    <col min="3080" max="3080" width="10.25" style="19" bestFit="1" customWidth="1"/>
    <col min="3081" max="3081" width="8.125" style="19" bestFit="1" customWidth="1"/>
    <col min="3082" max="3082" width="13.125" style="19" bestFit="1" customWidth="1"/>
    <col min="3083" max="3084" width="12.375" style="19" customWidth="1"/>
    <col min="3085" max="3085" width="11.5" style="19" bestFit="1" customWidth="1"/>
    <col min="3086" max="3086" width="12.625" style="19" bestFit="1" customWidth="1"/>
    <col min="3087" max="3087" width="5.5" style="19" customWidth="1"/>
    <col min="3088" max="3089" width="9" style="19"/>
    <col min="3090" max="3091" width="11.125" style="19" customWidth="1"/>
    <col min="3092" max="3092" width="12.5" style="19" bestFit="1" customWidth="1"/>
    <col min="3093" max="3328" width="9" style="19"/>
    <col min="3329" max="3329" width="8.5" style="19" customWidth="1"/>
    <col min="3330" max="3330" width="10.75" style="19" customWidth="1"/>
    <col min="3331" max="3331" width="10.25" style="19" bestFit="1" customWidth="1"/>
    <col min="3332" max="3334" width="11" style="19" customWidth="1"/>
    <col min="3335" max="3335" width="9.75" style="19" customWidth="1"/>
    <col min="3336" max="3336" width="10.25" style="19" bestFit="1" customWidth="1"/>
    <col min="3337" max="3337" width="8.125" style="19" bestFit="1" customWidth="1"/>
    <col min="3338" max="3338" width="13.125" style="19" bestFit="1" customWidth="1"/>
    <col min="3339" max="3340" width="12.375" style="19" customWidth="1"/>
    <col min="3341" max="3341" width="11.5" style="19" bestFit="1" customWidth="1"/>
    <col min="3342" max="3342" width="12.625" style="19" bestFit="1" customWidth="1"/>
    <col min="3343" max="3343" width="5.5" style="19" customWidth="1"/>
    <col min="3344" max="3345" width="9" style="19"/>
    <col min="3346" max="3347" width="11.125" style="19" customWidth="1"/>
    <col min="3348" max="3348" width="12.5" style="19" bestFit="1" customWidth="1"/>
    <col min="3349" max="3584" width="9" style="19"/>
    <col min="3585" max="3585" width="8.5" style="19" customWidth="1"/>
    <col min="3586" max="3586" width="10.75" style="19" customWidth="1"/>
    <col min="3587" max="3587" width="10.25" style="19" bestFit="1" customWidth="1"/>
    <col min="3588" max="3590" width="11" style="19" customWidth="1"/>
    <col min="3591" max="3591" width="9.75" style="19" customWidth="1"/>
    <col min="3592" max="3592" width="10.25" style="19" bestFit="1" customWidth="1"/>
    <col min="3593" max="3593" width="8.125" style="19" bestFit="1" customWidth="1"/>
    <col min="3594" max="3594" width="13.125" style="19" bestFit="1" customWidth="1"/>
    <col min="3595" max="3596" width="12.375" style="19" customWidth="1"/>
    <col min="3597" max="3597" width="11.5" style="19" bestFit="1" customWidth="1"/>
    <col min="3598" max="3598" width="12.625" style="19" bestFit="1" customWidth="1"/>
    <col min="3599" max="3599" width="5.5" style="19" customWidth="1"/>
    <col min="3600" max="3601" width="9" style="19"/>
    <col min="3602" max="3603" width="11.125" style="19" customWidth="1"/>
    <col min="3604" max="3604" width="12.5" style="19" bestFit="1" customWidth="1"/>
    <col min="3605" max="3840" width="9" style="19"/>
    <col min="3841" max="3841" width="8.5" style="19" customWidth="1"/>
    <col min="3842" max="3842" width="10.75" style="19" customWidth="1"/>
    <col min="3843" max="3843" width="10.25" style="19" bestFit="1" customWidth="1"/>
    <col min="3844" max="3846" width="11" style="19" customWidth="1"/>
    <col min="3847" max="3847" width="9.75" style="19" customWidth="1"/>
    <col min="3848" max="3848" width="10.25" style="19" bestFit="1" customWidth="1"/>
    <col min="3849" max="3849" width="8.125" style="19" bestFit="1" customWidth="1"/>
    <col min="3850" max="3850" width="13.125" style="19" bestFit="1" customWidth="1"/>
    <col min="3851" max="3852" width="12.375" style="19" customWidth="1"/>
    <col min="3853" max="3853" width="11.5" style="19" bestFit="1" customWidth="1"/>
    <col min="3854" max="3854" width="12.625" style="19" bestFit="1" customWidth="1"/>
    <col min="3855" max="3855" width="5.5" style="19" customWidth="1"/>
    <col min="3856" max="3857" width="9" style="19"/>
    <col min="3858" max="3859" width="11.125" style="19" customWidth="1"/>
    <col min="3860" max="3860" width="12.5" style="19" bestFit="1" customWidth="1"/>
    <col min="3861" max="4096" width="9" style="19"/>
    <col min="4097" max="4097" width="8.5" style="19" customWidth="1"/>
    <col min="4098" max="4098" width="10.75" style="19" customWidth="1"/>
    <col min="4099" max="4099" width="10.25" style="19" bestFit="1" customWidth="1"/>
    <col min="4100" max="4102" width="11" style="19" customWidth="1"/>
    <col min="4103" max="4103" width="9.75" style="19" customWidth="1"/>
    <col min="4104" max="4104" width="10.25" style="19" bestFit="1" customWidth="1"/>
    <col min="4105" max="4105" width="8.125" style="19" bestFit="1" customWidth="1"/>
    <col min="4106" max="4106" width="13.125" style="19" bestFit="1" customWidth="1"/>
    <col min="4107" max="4108" width="12.375" style="19" customWidth="1"/>
    <col min="4109" max="4109" width="11.5" style="19" bestFit="1" customWidth="1"/>
    <col min="4110" max="4110" width="12.625" style="19" bestFit="1" customWidth="1"/>
    <col min="4111" max="4111" width="5.5" style="19" customWidth="1"/>
    <col min="4112" max="4113" width="9" style="19"/>
    <col min="4114" max="4115" width="11.125" style="19" customWidth="1"/>
    <col min="4116" max="4116" width="12.5" style="19" bestFit="1" customWidth="1"/>
    <col min="4117" max="4352" width="9" style="19"/>
    <col min="4353" max="4353" width="8.5" style="19" customWidth="1"/>
    <col min="4354" max="4354" width="10.75" style="19" customWidth="1"/>
    <col min="4355" max="4355" width="10.25" style="19" bestFit="1" customWidth="1"/>
    <col min="4356" max="4358" width="11" style="19" customWidth="1"/>
    <col min="4359" max="4359" width="9.75" style="19" customWidth="1"/>
    <col min="4360" max="4360" width="10.25" style="19" bestFit="1" customWidth="1"/>
    <col min="4361" max="4361" width="8.125" style="19" bestFit="1" customWidth="1"/>
    <col min="4362" max="4362" width="13.125" style="19" bestFit="1" customWidth="1"/>
    <col min="4363" max="4364" width="12.375" style="19" customWidth="1"/>
    <col min="4365" max="4365" width="11.5" style="19" bestFit="1" customWidth="1"/>
    <col min="4366" max="4366" width="12.625" style="19" bestFit="1" customWidth="1"/>
    <col min="4367" max="4367" width="5.5" style="19" customWidth="1"/>
    <col min="4368" max="4369" width="9" style="19"/>
    <col min="4370" max="4371" width="11.125" style="19" customWidth="1"/>
    <col min="4372" max="4372" width="12.5" style="19" bestFit="1" customWidth="1"/>
    <col min="4373" max="4608" width="9" style="19"/>
    <col min="4609" max="4609" width="8.5" style="19" customWidth="1"/>
    <col min="4610" max="4610" width="10.75" style="19" customWidth="1"/>
    <col min="4611" max="4611" width="10.25" style="19" bestFit="1" customWidth="1"/>
    <col min="4612" max="4614" width="11" style="19" customWidth="1"/>
    <col min="4615" max="4615" width="9.75" style="19" customWidth="1"/>
    <col min="4616" max="4616" width="10.25" style="19" bestFit="1" customWidth="1"/>
    <col min="4617" max="4617" width="8.125" style="19" bestFit="1" customWidth="1"/>
    <col min="4618" max="4618" width="13.125" style="19" bestFit="1" customWidth="1"/>
    <col min="4619" max="4620" width="12.375" style="19" customWidth="1"/>
    <col min="4621" max="4621" width="11.5" style="19" bestFit="1" customWidth="1"/>
    <col min="4622" max="4622" width="12.625" style="19" bestFit="1" customWidth="1"/>
    <col min="4623" max="4623" width="5.5" style="19" customWidth="1"/>
    <col min="4624" max="4625" width="9" style="19"/>
    <col min="4626" max="4627" width="11.125" style="19" customWidth="1"/>
    <col min="4628" max="4628" width="12.5" style="19" bestFit="1" customWidth="1"/>
    <col min="4629" max="4864" width="9" style="19"/>
    <col min="4865" max="4865" width="8.5" style="19" customWidth="1"/>
    <col min="4866" max="4866" width="10.75" style="19" customWidth="1"/>
    <col min="4867" max="4867" width="10.25" style="19" bestFit="1" customWidth="1"/>
    <col min="4868" max="4870" width="11" style="19" customWidth="1"/>
    <col min="4871" max="4871" width="9.75" style="19" customWidth="1"/>
    <col min="4872" max="4872" width="10.25" style="19" bestFit="1" customWidth="1"/>
    <col min="4873" max="4873" width="8.125" style="19" bestFit="1" customWidth="1"/>
    <col min="4874" max="4874" width="13.125" style="19" bestFit="1" customWidth="1"/>
    <col min="4875" max="4876" width="12.375" style="19" customWidth="1"/>
    <col min="4877" max="4877" width="11.5" style="19" bestFit="1" customWidth="1"/>
    <col min="4878" max="4878" width="12.625" style="19" bestFit="1" customWidth="1"/>
    <col min="4879" max="4879" width="5.5" style="19" customWidth="1"/>
    <col min="4880" max="4881" width="9" style="19"/>
    <col min="4882" max="4883" width="11.125" style="19" customWidth="1"/>
    <col min="4884" max="4884" width="12.5" style="19" bestFit="1" customWidth="1"/>
    <col min="4885" max="5120" width="9" style="19"/>
    <col min="5121" max="5121" width="8.5" style="19" customWidth="1"/>
    <col min="5122" max="5122" width="10.75" style="19" customWidth="1"/>
    <col min="5123" max="5123" width="10.25" style="19" bestFit="1" customWidth="1"/>
    <col min="5124" max="5126" width="11" style="19" customWidth="1"/>
    <col min="5127" max="5127" width="9.75" style="19" customWidth="1"/>
    <col min="5128" max="5128" width="10.25" style="19" bestFit="1" customWidth="1"/>
    <col min="5129" max="5129" width="8.125" style="19" bestFit="1" customWidth="1"/>
    <col min="5130" max="5130" width="13.125" style="19" bestFit="1" customWidth="1"/>
    <col min="5131" max="5132" width="12.375" style="19" customWidth="1"/>
    <col min="5133" max="5133" width="11.5" style="19" bestFit="1" customWidth="1"/>
    <col min="5134" max="5134" width="12.625" style="19" bestFit="1" customWidth="1"/>
    <col min="5135" max="5135" width="5.5" style="19" customWidth="1"/>
    <col min="5136" max="5137" width="9" style="19"/>
    <col min="5138" max="5139" width="11.125" style="19" customWidth="1"/>
    <col min="5140" max="5140" width="12.5" style="19" bestFit="1" customWidth="1"/>
    <col min="5141" max="5376" width="9" style="19"/>
    <col min="5377" max="5377" width="8.5" style="19" customWidth="1"/>
    <col min="5378" max="5378" width="10.75" style="19" customWidth="1"/>
    <col min="5379" max="5379" width="10.25" style="19" bestFit="1" customWidth="1"/>
    <col min="5380" max="5382" width="11" style="19" customWidth="1"/>
    <col min="5383" max="5383" width="9.75" style="19" customWidth="1"/>
    <col min="5384" max="5384" width="10.25" style="19" bestFit="1" customWidth="1"/>
    <col min="5385" max="5385" width="8.125" style="19" bestFit="1" customWidth="1"/>
    <col min="5386" max="5386" width="13.125" style="19" bestFit="1" customWidth="1"/>
    <col min="5387" max="5388" width="12.375" style="19" customWidth="1"/>
    <col min="5389" max="5389" width="11.5" style="19" bestFit="1" customWidth="1"/>
    <col min="5390" max="5390" width="12.625" style="19" bestFit="1" customWidth="1"/>
    <col min="5391" max="5391" width="5.5" style="19" customWidth="1"/>
    <col min="5392" max="5393" width="9" style="19"/>
    <col min="5394" max="5395" width="11.125" style="19" customWidth="1"/>
    <col min="5396" max="5396" width="12.5" style="19" bestFit="1" customWidth="1"/>
    <col min="5397" max="5632" width="9" style="19"/>
    <col min="5633" max="5633" width="8.5" style="19" customWidth="1"/>
    <col min="5634" max="5634" width="10.75" style="19" customWidth="1"/>
    <col min="5635" max="5635" width="10.25" style="19" bestFit="1" customWidth="1"/>
    <col min="5636" max="5638" width="11" style="19" customWidth="1"/>
    <col min="5639" max="5639" width="9.75" style="19" customWidth="1"/>
    <col min="5640" max="5640" width="10.25" style="19" bestFit="1" customWidth="1"/>
    <col min="5641" max="5641" width="8.125" style="19" bestFit="1" customWidth="1"/>
    <col min="5642" max="5642" width="13.125" style="19" bestFit="1" customWidth="1"/>
    <col min="5643" max="5644" width="12.375" style="19" customWidth="1"/>
    <col min="5645" max="5645" width="11.5" style="19" bestFit="1" customWidth="1"/>
    <col min="5646" max="5646" width="12.625" style="19" bestFit="1" customWidth="1"/>
    <col min="5647" max="5647" width="5.5" style="19" customWidth="1"/>
    <col min="5648" max="5649" width="9" style="19"/>
    <col min="5650" max="5651" width="11.125" style="19" customWidth="1"/>
    <col min="5652" max="5652" width="12.5" style="19" bestFit="1" customWidth="1"/>
    <col min="5653" max="5888" width="9" style="19"/>
    <col min="5889" max="5889" width="8.5" style="19" customWidth="1"/>
    <col min="5890" max="5890" width="10.75" style="19" customWidth="1"/>
    <col min="5891" max="5891" width="10.25" style="19" bestFit="1" customWidth="1"/>
    <col min="5892" max="5894" width="11" style="19" customWidth="1"/>
    <col min="5895" max="5895" width="9.75" style="19" customWidth="1"/>
    <col min="5896" max="5896" width="10.25" style="19" bestFit="1" customWidth="1"/>
    <col min="5897" max="5897" width="8.125" style="19" bestFit="1" customWidth="1"/>
    <col min="5898" max="5898" width="13.125" style="19" bestFit="1" customWidth="1"/>
    <col min="5899" max="5900" width="12.375" style="19" customWidth="1"/>
    <col min="5901" max="5901" width="11.5" style="19" bestFit="1" customWidth="1"/>
    <col min="5902" max="5902" width="12.625" style="19" bestFit="1" customWidth="1"/>
    <col min="5903" max="5903" width="5.5" style="19" customWidth="1"/>
    <col min="5904" max="5905" width="9" style="19"/>
    <col min="5906" max="5907" width="11.125" style="19" customWidth="1"/>
    <col min="5908" max="5908" width="12.5" style="19" bestFit="1" customWidth="1"/>
    <col min="5909" max="6144" width="9" style="19"/>
    <col min="6145" max="6145" width="8.5" style="19" customWidth="1"/>
    <col min="6146" max="6146" width="10.75" style="19" customWidth="1"/>
    <col min="6147" max="6147" width="10.25" style="19" bestFit="1" customWidth="1"/>
    <col min="6148" max="6150" width="11" style="19" customWidth="1"/>
    <col min="6151" max="6151" width="9.75" style="19" customWidth="1"/>
    <col min="6152" max="6152" width="10.25" style="19" bestFit="1" customWidth="1"/>
    <col min="6153" max="6153" width="8.125" style="19" bestFit="1" customWidth="1"/>
    <col min="6154" max="6154" width="13.125" style="19" bestFit="1" customWidth="1"/>
    <col min="6155" max="6156" width="12.375" style="19" customWidth="1"/>
    <col min="6157" max="6157" width="11.5" style="19" bestFit="1" customWidth="1"/>
    <col min="6158" max="6158" width="12.625" style="19" bestFit="1" customWidth="1"/>
    <col min="6159" max="6159" width="5.5" style="19" customWidth="1"/>
    <col min="6160" max="6161" width="9" style="19"/>
    <col min="6162" max="6163" width="11.125" style="19" customWidth="1"/>
    <col min="6164" max="6164" width="12.5" style="19" bestFit="1" customWidth="1"/>
    <col min="6165" max="6400" width="9" style="19"/>
    <col min="6401" max="6401" width="8.5" style="19" customWidth="1"/>
    <col min="6402" max="6402" width="10.75" style="19" customWidth="1"/>
    <col min="6403" max="6403" width="10.25" style="19" bestFit="1" customWidth="1"/>
    <col min="6404" max="6406" width="11" style="19" customWidth="1"/>
    <col min="6407" max="6407" width="9.75" style="19" customWidth="1"/>
    <col min="6408" max="6408" width="10.25" style="19" bestFit="1" customWidth="1"/>
    <col min="6409" max="6409" width="8.125" style="19" bestFit="1" customWidth="1"/>
    <col min="6410" max="6410" width="13.125" style="19" bestFit="1" customWidth="1"/>
    <col min="6411" max="6412" width="12.375" style="19" customWidth="1"/>
    <col min="6413" max="6413" width="11.5" style="19" bestFit="1" customWidth="1"/>
    <col min="6414" max="6414" width="12.625" style="19" bestFit="1" customWidth="1"/>
    <col min="6415" max="6415" width="5.5" style="19" customWidth="1"/>
    <col min="6416" max="6417" width="9" style="19"/>
    <col min="6418" max="6419" width="11.125" style="19" customWidth="1"/>
    <col min="6420" max="6420" width="12.5" style="19" bestFit="1" customWidth="1"/>
    <col min="6421" max="6656" width="9" style="19"/>
    <col min="6657" max="6657" width="8.5" style="19" customWidth="1"/>
    <col min="6658" max="6658" width="10.75" style="19" customWidth="1"/>
    <col min="6659" max="6659" width="10.25" style="19" bestFit="1" customWidth="1"/>
    <col min="6660" max="6662" width="11" style="19" customWidth="1"/>
    <col min="6663" max="6663" width="9.75" style="19" customWidth="1"/>
    <col min="6664" max="6664" width="10.25" style="19" bestFit="1" customWidth="1"/>
    <col min="6665" max="6665" width="8.125" style="19" bestFit="1" customWidth="1"/>
    <col min="6666" max="6666" width="13.125" style="19" bestFit="1" customWidth="1"/>
    <col min="6667" max="6668" width="12.375" style="19" customWidth="1"/>
    <col min="6669" max="6669" width="11.5" style="19" bestFit="1" customWidth="1"/>
    <col min="6670" max="6670" width="12.625" style="19" bestFit="1" customWidth="1"/>
    <col min="6671" max="6671" width="5.5" style="19" customWidth="1"/>
    <col min="6672" max="6673" width="9" style="19"/>
    <col min="6674" max="6675" width="11.125" style="19" customWidth="1"/>
    <col min="6676" max="6676" width="12.5" style="19" bestFit="1" customWidth="1"/>
    <col min="6677" max="6912" width="9" style="19"/>
    <col min="6913" max="6913" width="8.5" style="19" customWidth="1"/>
    <col min="6914" max="6914" width="10.75" style="19" customWidth="1"/>
    <col min="6915" max="6915" width="10.25" style="19" bestFit="1" customWidth="1"/>
    <col min="6916" max="6918" width="11" style="19" customWidth="1"/>
    <col min="6919" max="6919" width="9.75" style="19" customWidth="1"/>
    <col min="6920" max="6920" width="10.25" style="19" bestFit="1" customWidth="1"/>
    <col min="6921" max="6921" width="8.125" style="19" bestFit="1" customWidth="1"/>
    <col min="6922" max="6922" width="13.125" style="19" bestFit="1" customWidth="1"/>
    <col min="6923" max="6924" width="12.375" style="19" customWidth="1"/>
    <col min="6925" max="6925" width="11.5" style="19" bestFit="1" customWidth="1"/>
    <col min="6926" max="6926" width="12.625" style="19" bestFit="1" customWidth="1"/>
    <col min="6927" max="6927" width="5.5" style="19" customWidth="1"/>
    <col min="6928" max="6929" width="9" style="19"/>
    <col min="6930" max="6931" width="11.125" style="19" customWidth="1"/>
    <col min="6932" max="6932" width="12.5" style="19" bestFit="1" customWidth="1"/>
    <col min="6933" max="7168" width="9" style="19"/>
    <col min="7169" max="7169" width="8.5" style="19" customWidth="1"/>
    <col min="7170" max="7170" width="10.75" style="19" customWidth="1"/>
    <col min="7171" max="7171" width="10.25" style="19" bestFit="1" customWidth="1"/>
    <col min="7172" max="7174" width="11" style="19" customWidth="1"/>
    <col min="7175" max="7175" width="9.75" style="19" customWidth="1"/>
    <col min="7176" max="7176" width="10.25" style="19" bestFit="1" customWidth="1"/>
    <col min="7177" max="7177" width="8.125" style="19" bestFit="1" customWidth="1"/>
    <col min="7178" max="7178" width="13.125" style="19" bestFit="1" customWidth="1"/>
    <col min="7179" max="7180" width="12.375" style="19" customWidth="1"/>
    <col min="7181" max="7181" width="11.5" style="19" bestFit="1" customWidth="1"/>
    <col min="7182" max="7182" width="12.625" style="19" bestFit="1" customWidth="1"/>
    <col min="7183" max="7183" width="5.5" style="19" customWidth="1"/>
    <col min="7184" max="7185" width="9" style="19"/>
    <col min="7186" max="7187" width="11.125" style="19" customWidth="1"/>
    <col min="7188" max="7188" width="12.5" style="19" bestFit="1" customWidth="1"/>
    <col min="7189" max="7424" width="9" style="19"/>
    <col min="7425" max="7425" width="8.5" style="19" customWidth="1"/>
    <col min="7426" max="7426" width="10.75" style="19" customWidth="1"/>
    <col min="7427" max="7427" width="10.25" style="19" bestFit="1" customWidth="1"/>
    <col min="7428" max="7430" width="11" style="19" customWidth="1"/>
    <col min="7431" max="7431" width="9.75" style="19" customWidth="1"/>
    <col min="7432" max="7432" width="10.25" style="19" bestFit="1" customWidth="1"/>
    <col min="7433" max="7433" width="8.125" style="19" bestFit="1" customWidth="1"/>
    <col min="7434" max="7434" width="13.125" style="19" bestFit="1" customWidth="1"/>
    <col min="7435" max="7436" width="12.375" style="19" customWidth="1"/>
    <col min="7437" max="7437" width="11.5" style="19" bestFit="1" customWidth="1"/>
    <col min="7438" max="7438" width="12.625" style="19" bestFit="1" customWidth="1"/>
    <col min="7439" max="7439" width="5.5" style="19" customWidth="1"/>
    <col min="7440" max="7441" width="9" style="19"/>
    <col min="7442" max="7443" width="11.125" style="19" customWidth="1"/>
    <col min="7444" max="7444" width="12.5" style="19" bestFit="1" customWidth="1"/>
    <col min="7445" max="7680" width="9" style="19"/>
    <col min="7681" max="7681" width="8.5" style="19" customWidth="1"/>
    <col min="7682" max="7682" width="10.75" style="19" customWidth="1"/>
    <col min="7683" max="7683" width="10.25" style="19" bestFit="1" customWidth="1"/>
    <col min="7684" max="7686" width="11" style="19" customWidth="1"/>
    <col min="7687" max="7687" width="9.75" style="19" customWidth="1"/>
    <col min="7688" max="7688" width="10.25" style="19" bestFit="1" customWidth="1"/>
    <col min="7689" max="7689" width="8.125" style="19" bestFit="1" customWidth="1"/>
    <col min="7690" max="7690" width="13.125" style="19" bestFit="1" customWidth="1"/>
    <col min="7691" max="7692" width="12.375" style="19" customWidth="1"/>
    <col min="7693" max="7693" width="11.5" style="19" bestFit="1" customWidth="1"/>
    <col min="7694" max="7694" width="12.625" style="19" bestFit="1" customWidth="1"/>
    <col min="7695" max="7695" width="5.5" style="19" customWidth="1"/>
    <col min="7696" max="7697" width="9" style="19"/>
    <col min="7698" max="7699" width="11.125" style="19" customWidth="1"/>
    <col min="7700" max="7700" width="12.5" style="19" bestFit="1" customWidth="1"/>
    <col min="7701" max="7936" width="9" style="19"/>
    <col min="7937" max="7937" width="8.5" style="19" customWidth="1"/>
    <col min="7938" max="7938" width="10.75" style="19" customWidth="1"/>
    <col min="7939" max="7939" width="10.25" style="19" bestFit="1" customWidth="1"/>
    <col min="7940" max="7942" width="11" style="19" customWidth="1"/>
    <col min="7943" max="7943" width="9.75" style="19" customWidth="1"/>
    <col min="7944" max="7944" width="10.25" style="19" bestFit="1" customWidth="1"/>
    <col min="7945" max="7945" width="8.125" style="19" bestFit="1" customWidth="1"/>
    <col min="7946" max="7946" width="13.125" style="19" bestFit="1" customWidth="1"/>
    <col min="7947" max="7948" width="12.375" style="19" customWidth="1"/>
    <col min="7949" max="7949" width="11.5" style="19" bestFit="1" customWidth="1"/>
    <col min="7950" max="7950" width="12.625" style="19" bestFit="1" customWidth="1"/>
    <col min="7951" max="7951" width="5.5" style="19" customWidth="1"/>
    <col min="7952" max="7953" width="9" style="19"/>
    <col min="7954" max="7955" width="11.125" style="19" customWidth="1"/>
    <col min="7956" max="7956" width="12.5" style="19" bestFit="1" customWidth="1"/>
    <col min="7957" max="8192" width="9" style="19"/>
    <col min="8193" max="8193" width="8.5" style="19" customWidth="1"/>
    <col min="8194" max="8194" width="10.75" style="19" customWidth="1"/>
    <col min="8195" max="8195" width="10.25" style="19" bestFit="1" customWidth="1"/>
    <col min="8196" max="8198" width="11" style="19" customWidth="1"/>
    <col min="8199" max="8199" width="9.75" style="19" customWidth="1"/>
    <col min="8200" max="8200" width="10.25" style="19" bestFit="1" customWidth="1"/>
    <col min="8201" max="8201" width="8.125" style="19" bestFit="1" customWidth="1"/>
    <col min="8202" max="8202" width="13.125" style="19" bestFit="1" customWidth="1"/>
    <col min="8203" max="8204" width="12.375" style="19" customWidth="1"/>
    <col min="8205" max="8205" width="11.5" style="19" bestFit="1" customWidth="1"/>
    <col min="8206" max="8206" width="12.625" style="19" bestFit="1" customWidth="1"/>
    <col min="8207" max="8207" width="5.5" style="19" customWidth="1"/>
    <col min="8208" max="8209" width="9" style="19"/>
    <col min="8210" max="8211" width="11.125" style="19" customWidth="1"/>
    <col min="8212" max="8212" width="12.5" style="19" bestFit="1" customWidth="1"/>
    <col min="8213" max="8448" width="9" style="19"/>
    <col min="8449" max="8449" width="8.5" style="19" customWidth="1"/>
    <col min="8450" max="8450" width="10.75" style="19" customWidth="1"/>
    <col min="8451" max="8451" width="10.25" style="19" bestFit="1" customWidth="1"/>
    <col min="8452" max="8454" width="11" style="19" customWidth="1"/>
    <col min="8455" max="8455" width="9.75" style="19" customWidth="1"/>
    <col min="8456" max="8456" width="10.25" style="19" bestFit="1" customWidth="1"/>
    <col min="8457" max="8457" width="8.125" style="19" bestFit="1" customWidth="1"/>
    <col min="8458" max="8458" width="13.125" style="19" bestFit="1" customWidth="1"/>
    <col min="8459" max="8460" width="12.375" style="19" customWidth="1"/>
    <col min="8461" max="8461" width="11.5" style="19" bestFit="1" customWidth="1"/>
    <col min="8462" max="8462" width="12.625" style="19" bestFit="1" customWidth="1"/>
    <col min="8463" max="8463" width="5.5" style="19" customWidth="1"/>
    <col min="8464" max="8465" width="9" style="19"/>
    <col min="8466" max="8467" width="11.125" style="19" customWidth="1"/>
    <col min="8468" max="8468" width="12.5" style="19" bestFit="1" customWidth="1"/>
    <col min="8469" max="8704" width="9" style="19"/>
    <col min="8705" max="8705" width="8.5" style="19" customWidth="1"/>
    <col min="8706" max="8706" width="10.75" style="19" customWidth="1"/>
    <col min="8707" max="8707" width="10.25" style="19" bestFit="1" customWidth="1"/>
    <col min="8708" max="8710" width="11" style="19" customWidth="1"/>
    <col min="8711" max="8711" width="9.75" style="19" customWidth="1"/>
    <col min="8712" max="8712" width="10.25" style="19" bestFit="1" customWidth="1"/>
    <col min="8713" max="8713" width="8.125" style="19" bestFit="1" customWidth="1"/>
    <col min="8714" max="8714" width="13.125" style="19" bestFit="1" customWidth="1"/>
    <col min="8715" max="8716" width="12.375" style="19" customWidth="1"/>
    <col min="8717" max="8717" width="11.5" style="19" bestFit="1" customWidth="1"/>
    <col min="8718" max="8718" width="12.625" style="19" bestFit="1" customWidth="1"/>
    <col min="8719" max="8719" width="5.5" style="19" customWidth="1"/>
    <col min="8720" max="8721" width="9" style="19"/>
    <col min="8722" max="8723" width="11.125" style="19" customWidth="1"/>
    <col min="8724" max="8724" width="12.5" style="19" bestFit="1" customWidth="1"/>
    <col min="8725" max="8960" width="9" style="19"/>
    <col min="8961" max="8961" width="8.5" style="19" customWidth="1"/>
    <col min="8962" max="8962" width="10.75" style="19" customWidth="1"/>
    <col min="8963" max="8963" width="10.25" style="19" bestFit="1" customWidth="1"/>
    <col min="8964" max="8966" width="11" style="19" customWidth="1"/>
    <col min="8967" max="8967" width="9.75" style="19" customWidth="1"/>
    <col min="8968" max="8968" width="10.25" style="19" bestFit="1" customWidth="1"/>
    <col min="8969" max="8969" width="8.125" style="19" bestFit="1" customWidth="1"/>
    <col min="8970" max="8970" width="13.125" style="19" bestFit="1" customWidth="1"/>
    <col min="8971" max="8972" width="12.375" style="19" customWidth="1"/>
    <col min="8973" max="8973" width="11.5" style="19" bestFit="1" customWidth="1"/>
    <col min="8974" max="8974" width="12.625" style="19" bestFit="1" customWidth="1"/>
    <col min="8975" max="8975" width="5.5" style="19" customWidth="1"/>
    <col min="8976" max="8977" width="9" style="19"/>
    <col min="8978" max="8979" width="11.125" style="19" customWidth="1"/>
    <col min="8980" max="8980" width="12.5" style="19" bestFit="1" customWidth="1"/>
    <col min="8981" max="9216" width="9" style="19"/>
    <col min="9217" max="9217" width="8.5" style="19" customWidth="1"/>
    <col min="9218" max="9218" width="10.75" style="19" customWidth="1"/>
    <col min="9219" max="9219" width="10.25" style="19" bestFit="1" customWidth="1"/>
    <col min="9220" max="9222" width="11" style="19" customWidth="1"/>
    <col min="9223" max="9223" width="9.75" style="19" customWidth="1"/>
    <col min="9224" max="9224" width="10.25" style="19" bestFit="1" customWidth="1"/>
    <col min="9225" max="9225" width="8.125" style="19" bestFit="1" customWidth="1"/>
    <col min="9226" max="9226" width="13.125" style="19" bestFit="1" customWidth="1"/>
    <col min="9227" max="9228" width="12.375" style="19" customWidth="1"/>
    <col min="9229" max="9229" width="11.5" style="19" bestFit="1" customWidth="1"/>
    <col min="9230" max="9230" width="12.625" style="19" bestFit="1" customWidth="1"/>
    <col min="9231" max="9231" width="5.5" style="19" customWidth="1"/>
    <col min="9232" max="9233" width="9" style="19"/>
    <col min="9234" max="9235" width="11.125" style="19" customWidth="1"/>
    <col min="9236" max="9236" width="12.5" style="19" bestFit="1" customWidth="1"/>
    <col min="9237" max="9472" width="9" style="19"/>
    <col min="9473" max="9473" width="8.5" style="19" customWidth="1"/>
    <col min="9474" max="9474" width="10.75" style="19" customWidth="1"/>
    <col min="9475" max="9475" width="10.25" style="19" bestFit="1" customWidth="1"/>
    <col min="9476" max="9478" width="11" style="19" customWidth="1"/>
    <col min="9479" max="9479" width="9.75" style="19" customWidth="1"/>
    <col min="9480" max="9480" width="10.25" style="19" bestFit="1" customWidth="1"/>
    <col min="9481" max="9481" width="8.125" style="19" bestFit="1" customWidth="1"/>
    <col min="9482" max="9482" width="13.125" style="19" bestFit="1" customWidth="1"/>
    <col min="9483" max="9484" width="12.375" style="19" customWidth="1"/>
    <col min="9485" max="9485" width="11.5" style="19" bestFit="1" customWidth="1"/>
    <col min="9486" max="9486" width="12.625" style="19" bestFit="1" customWidth="1"/>
    <col min="9487" max="9487" width="5.5" style="19" customWidth="1"/>
    <col min="9488" max="9489" width="9" style="19"/>
    <col min="9490" max="9491" width="11.125" style="19" customWidth="1"/>
    <col min="9492" max="9492" width="12.5" style="19" bestFit="1" customWidth="1"/>
    <col min="9493" max="9728" width="9" style="19"/>
    <col min="9729" max="9729" width="8.5" style="19" customWidth="1"/>
    <col min="9730" max="9730" width="10.75" style="19" customWidth="1"/>
    <col min="9731" max="9731" width="10.25" style="19" bestFit="1" customWidth="1"/>
    <col min="9732" max="9734" width="11" style="19" customWidth="1"/>
    <col min="9735" max="9735" width="9.75" style="19" customWidth="1"/>
    <col min="9736" max="9736" width="10.25" style="19" bestFit="1" customWidth="1"/>
    <col min="9737" max="9737" width="8.125" style="19" bestFit="1" customWidth="1"/>
    <col min="9738" max="9738" width="13.125" style="19" bestFit="1" customWidth="1"/>
    <col min="9739" max="9740" width="12.375" style="19" customWidth="1"/>
    <col min="9741" max="9741" width="11.5" style="19" bestFit="1" customWidth="1"/>
    <col min="9742" max="9742" width="12.625" style="19" bestFit="1" customWidth="1"/>
    <col min="9743" max="9743" width="5.5" style="19" customWidth="1"/>
    <col min="9744" max="9745" width="9" style="19"/>
    <col min="9746" max="9747" width="11.125" style="19" customWidth="1"/>
    <col min="9748" max="9748" width="12.5" style="19" bestFit="1" customWidth="1"/>
    <col min="9749" max="9984" width="9" style="19"/>
    <col min="9985" max="9985" width="8.5" style="19" customWidth="1"/>
    <col min="9986" max="9986" width="10.75" style="19" customWidth="1"/>
    <col min="9987" max="9987" width="10.25" style="19" bestFit="1" customWidth="1"/>
    <col min="9988" max="9990" width="11" style="19" customWidth="1"/>
    <col min="9991" max="9991" width="9.75" style="19" customWidth="1"/>
    <col min="9992" max="9992" width="10.25" style="19" bestFit="1" customWidth="1"/>
    <col min="9993" max="9993" width="8.125" style="19" bestFit="1" customWidth="1"/>
    <col min="9994" max="9994" width="13.125" style="19" bestFit="1" customWidth="1"/>
    <col min="9995" max="9996" width="12.375" style="19" customWidth="1"/>
    <col min="9997" max="9997" width="11.5" style="19" bestFit="1" customWidth="1"/>
    <col min="9998" max="9998" width="12.625" style="19" bestFit="1" customWidth="1"/>
    <col min="9999" max="9999" width="5.5" style="19" customWidth="1"/>
    <col min="10000" max="10001" width="9" style="19"/>
    <col min="10002" max="10003" width="11.125" style="19" customWidth="1"/>
    <col min="10004" max="10004" width="12.5" style="19" bestFit="1" customWidth="1"/>
    <col min="10005" max="10240" width="9" style="19"/>
    <col min="10241" max="10241" width="8.5" style="19" customWidth="1"/>
    <col min="10242" max="10242" width="10.75" style="19" customWidth="1"/>
    <col min="10243" max="10243" width="10.25" style="19" bestFit="1" customWidth="1"/>
    <col min="10244" max="10246" width="11" style="19" customWidth="1"/>
    <col min="10247" max="10247" width="9.75" style="19" customWidth="1"/>
    <col min="10248" max="10248" width="10.25" style="19" bestFit="1" customWidth="1"/>
    <col min="10249" max="10249" width="8.125" style="19" bestFit="1" customWidth="1"/>
    <col min="10250" max="10250" width="13.125" style="19" bestFit="1" customWidth="1"/>
    <col min="10251" max="10252" width="12.375" style="19" customWidth="1"/>
    <col min="10253" max="10253" width="11.5" style="19" bestFit="1" customWidth="1"/>
    <col min="10254" max="10254" width="12.625" style="19" bestFit="1" customWidth="1"/>
    <col min="10255" max="10255" width="5.5" style="19" customWidth="1"/>
    <col min="10256" max="10257" width="9" style="19"/>
    <col min="10258" max="10259" width="11.125" style="19" customWidth="1"/>
    <col min="10260" max="10260" width="12.5" style="19" bestFit="1" customWidth="1"/>
    <col min="10261" max="10496" width="9" style="19"/>
    <col min="10497" max="10497" width="8.5" style="19" customWidth="1"/>
    <col min="10498" max="10498" width="10.75" style="19" customWidth="1"/>
    <col min="10499" max="10499" width="10.25" style="19" bestFit="1" customWidth="1"/>
    <col min="10500" max="10502" width="11" style="19" customWidth="1"/>
    <col min="10503" max="10503" width="9.75" style="19" customWidth="1"/>
    <col min="10504" max="10504" width="10.25" style="19" bestFit="1" customWidth="1"/>
    <col min="10505" max="10505" width="8.125" style="19" bestFit="1" customWidth="1"/>
    <col min="10506" max="10506" width="13.125" style="19" bestFit="1" customWidth="1"/>
    <col min="10507" max="10508" width="12.375" style="19" customWidth="1"/>
    <col min="10509" max="10509" width="11.5" style="19" bestFit="1" customWidth="1"/>
    <col min="10510" max="10510" width="12.625" style="19" bestFit="1" customWidth="1"/>
    <col min="10511" max="10511" width="5.5" style="19" customWidth="1"/>
    <col min="10512" max="10513" width="9" style="19"/>
    <col min="10514" max="10515" width="11.125" style="19" customWidth="1"/>
    <col min="10516" max="10516" width="12.5" style="19" bestFit="1" customWidth="1"/>
    <col min="10517" max="10752" width="9" style="19"/>
    <col min="10753" max="10753" width="8.5" style="19" customWidth="1"/>
    <col min="10754" max="10754" width="10.75" style="19" customWidth="1"/>
    <col min="10755" max="10755" width="10.25" style="19" bestFit="1" customWidth="1"/>
    <col min="10756" max="10758" width="11" style="19" customWidth="1"/>
    <col min="10759" max="10759" width="9.75" style="19" customWidth="1"/>
    <col min="10760" max="10760" width="10.25" style="19" bestFit="1" customWidth="1"/>
    <col min="10761" max="10761" width="8.125" style="19" bestFit="1" customWidth="1"/>
    <col min="10762" max="10762" width="13.125" style="19" bestFit="1" customWidth="1"/>
    <col min="10763" max="10764" width="12.375" style="19" customWidth="1"/>
    <col min="10765" max="10765" width="11.5" style="19" bestFit="1" customWidth="1"/>
    <col min="10766" max="10766" width="12.625" style="19" bestFit="1" customWidth="1"/>
    <col min="10767" max="10767" width="5.5" style="19" customWidth="1"/>
    <col min="10768" max="10769" width="9" style="19"/>
    <col min="10770" max="10771" width="11.125" style="19" customWidth="1"/>
    <col min="10772" max="10772" width="12.5" style="19" bestFit="1" customWidth="1"/>
    <col min="10773" max="11008" width="9" style="19"/>
    <col min="11009" max="11009" width="8.5" style="19" customWidth="1"/>
    <col min="11010" max="11010" width="10.75" style="19" customWidth="1"/>
    <col min="11011" max="11011" width="10.25" style="19" bestFit="1" customWidth="1"/>
    <col min="11012" max="11014" width="11" style="19" customWidth="1"/>
    <col min="11015" max="11015" width="9.75" style="19" customWidth="1"/>
    <col min="11016" max="11016" width="10.25" style="19" bestFit="1" customWidth="1"/>
    <col min="11017" max="11017" width="8.125" style="19" bestFit="1" customWidth="1"/>
    <col min="11018" max="11018" width="13.125" style="19" bestFit="1" customWidth="1"/>
    <col min="11019" max="11020" width="12.375" style="19" customWidth="1"/>
    <col min="11021" max="11021" width="11.5" style="19" bestFit="1" customWidth="1"/>
    <col min="11022" max="11022" width="12.625" style="19" bestFit="1" customWidth="1"/>
    <col min="11023" max="11023" width="5.5" style="19" customWidth="1"/>
    <col min="11024" max="11025" width="9" style="19"/>
    <col min="11026" max="11027" width="11.125" style="19" customWidth="1"/>
    <col min="11028" max="11028" width="12.5" style="19" bestFit="1" customWidth="1"/>
    <col min="11029" max="11264" width="9" style="19"/>
    <col min="11265" max="11265" width="8.5" style="19" customWidth="1"/>
    <col min="11266" max="11266" width="10.75" style="19" customWidth="1"/>
    <col min="11267" max="11267" width="10.25" style="19" bestFit="1" customWidth="1"/>
    <col min="11268" max="11270" width="11" style="19" customWidth="1"/>
    <col min="11271" max="11271" width="9.75" style="19" customWidth="1"/>
    <col min="11272" max="11272" width="10.25" style="19" bestFit="1" customWidth="1"/>
    <col min="11273" max="11273" width="8.125" style="19" bestFit="1" customWidth="1"/>
    <col min="11274" max="11274" width="13.125" style="19" bestFit="1" customWidth="1"/>
    <col min="11275" max="11276" width="12.375" style="19" customWidth="1"/>
    <col min="11277" max="11277" width="11.5" style="19" bestFit="1" customWidth="1"/>
    <col min="11278" max="11278" width="12.625" style="19" bestFit="1" customWidth="1"/>
    <col min="11279" max="11279" width="5.5" style="19" customWidth="1"/>
    <col min="11280" max="11281" width="9" style="19"/>
    <col min="11282" max="11283" width="11.125" style="19" customWidth="1"/>
    <col min="11284" max="11284" width="12.5" style="19" bestFit="1" customWidth="1"/>
    <col min="11285" max="11520" width="9" style="19"/>
    <col min="11521" max="11521" width="8.5" style="19" customWidth="1"/>
    <col min="11522" max="11522" width="10.75" style="19" customWidth="1"/>
    <col min="11523" max="11523" width="10.25" style="19" bestFit="1" customWidth="1"/>
    <col min="11524" max="11526" width="11" style="19" customWidth="1"/>
    <col min="11527" max="11527" width="9.75" style="19" customWidth="1"/>
    <col min="11528" max="11528" width="10.25" style="19" bestFit="1" customWidth="1"/>
    <col min="11529" max="11529" width="8.125" style="19" bestFit="1" customWidth="1"/>
    <col min="11530" max="11530" width="13.125" style="19" bestFit="1" customWidth="1"/>
    <col min="11531" max="11532" width="12.375" style="19" customWidth="1"/>
    <col min="11533" max="11533" width="11.5" style="19" bestFit="1" customWidth="1"/>
    <col min="11534" max="11534" width="12.625" style="19" bestFit="1" customWidth="1"/>
    <col min="11535" max="11535" width="5.5" style="19" customWidth="1"/>
    <col min="11536" max="11537" width="9" style="19"/>
    <col min="11538" max="11539" width="11.125" style="19" customWidth="1"/>
    <col min="11540" max="11540" width="12.5" style="19" bestFit="1" customWidth="1"/>
    <col min="11541" max="11776" width="9" style="19"/>
    <col min="11777" max="11777" width="8.5" style="19" customWidth="1"/>
    <col min="11778" max="11778" width="10.75" style="19" customWidth="1"/>
    <col min="11779" max="11779" width="10.25" style="19" bestFit="1" customWidth="1"/>
    <col min="11780" max="11782" width="11" style="19" customWidth="1"/>
    <col min="11783" max="11783" width="9.75" style="19" customWidth="1"/>
    <col min="11784" max="11784" width="10.25" style="19" bestFit="1" customWidth="1"/>
    <col min="11785" max="11785" width="8.125" style="19" bestFit="1" customWidth="1"/>
    <col min="11786" max="11786" width="13.125" style="19" bestFit="1" customWidth="1"/>
    <col min="11787" max="11788" width="12.375" style="19" customWidth="1"/>
    <col min="11789" max="11789" width="11.5" style="19" bestFit="1" customWidth="1"/>
    <col min="11790" max="11790" width="12.625" style="19" bestFit="1" customWidth="1"/>
    <col min="11791" max="11791" width="5.5" style="19" customWidth="1"/>
    <col min="11792" max="11793" width="9" style="19"/>
    <col min="11794" max="11795" width="11.125" style="19" customWidth="1"/>
    <col min="11796" max="11796" width="12.5" style="19" bestFit="1" customWidth="1"/>
    <col min="11797" max="12032" width="9" style="19"/>
    <col min="12033" max="12033" width="8.5" style="19" customWidth="1"/>
    <col min="12034" max="12034" width="10.75" style="19" customWidth="1"/>
    <col min="12035" max="12035" width="10.25" style="19" bestFit="1" customWidth="1"/>
    <col min="12036" max="12038" width="11" style="19" customWidth="1"/>
    <col min="12039" max="12039" width="9.75" style="19" customWidth="1"/>
    <col min="12040" max="12040" width="10.25" style="19" bestFit="1" customWidth="1"/>
    <col min="12041" max="12041" width="8.125" style="19" bestFit="1" customWidth="1"/>
    <col min="12042" max="12042" width="13.125" style="19" bestFit="1" customWidth="1"/>
    <col min="12043" max="12044" width="12.375" style="19" customWidth="1"/>
    <col min="12045" max="12045" width="11.5" style="19" bestFit="1" customWidth="1"/>
    <col min="12046" max="12046" width="12.625" style="19" bestFit="1" customWidth="1"/>
    <col min="12047" max="12047" width="5.5" style="19" customWidth="1"/>
    <col min="12048" max="12049" width="9" style="19"/>
    <col min="12050" max="12051" width="11.125" style="19" customWidth="1"/>
    <col min="12052" max="12052" width="12.5" style="19" bestFit="1" customWidth="1"/>
    <col min="12053" max="12288" width="9" style="19"/>
    <col min="12289" max="12289" width="8.5" style="19" customWidth="1"/>
    <col min="12290" max="12290" width="10.75" style="19" customWidth="1"/>
    <col min="12291" max="12291" width="10.25" style="19" bestFit="1" customWidth="1"/>
    <col min="12292" max="12294" width="11" style="19" customWidth="1"/>
    <col min="12295" max="12295" width="9.75" style="19" customWidth="1"/>
    <col min="12296" max="12296" width="10.25" style="19" bestFit="1" customWidth="1"/>
    <col min="12297" max="12297" width="8.125" style="19" bestFit="1" customWidth="1"/>
    <col min="12298" max="12298" width="13.125" style="19" bestFit="1" customWidth="1"/>
    <col min="12299" max="12300" width="12.375" style="19" customWidth="1"/>
    <col min="12301" max="12301" width="11.5" style="19" bestFit="1" customWidth="1"/>
    <col min="12302" max="12302" width="12.625" style="19" bestFit="1" customWidth="1"/>
    <col min="12303" max="12303" width="5.5" style="19" customWidth="1"/>
    <col min="12304" max="12305" width="9" style="19"/>
    <col min="12306" max="12307" width="11.125" style="19" customWidth="1"/>
    <col min="12308" max="12308" width="12.5" style="19" bestFit="1" customWidth="1"/>
    <col min="12309" max="12544" width="9" style="19"/>
    <col min="12545" max="12545" width="8.5" style="19" customWidth="1"/>
    <col min="12546" max="12546" width="10.75" style="19" customWidth="1"/>
    <col min="12547" max="12547" width="10.25" style="19" bestFit="1" customWidth="1"/>
    <col min="12548" max="12550" width="11" style="19" customWidth="1"/>
    <col min="12551" max="12551" width="9.75" style="19" customWidth="1"/>
    <col min="12552" max="12552" width="10.25" style="19" bestFit="1" customWidth="1"/>
    <col min="12553" max="12553" width="8.125" style="19" bestFit="1" customWidth="1"/>
    <col min="12554" max="12554" width="13.125" style="19" bestFit="1" customWidth="1"/>
    <col min="12555" max="12556" width="12.375" style="19" customWidth="1"/>
    <col min="12557" max="12557" width="11.5" style="19" bestFit="1" customWidth="1"/>
    <col min="12558" max="12558" width="12.625" style="19" bestFit="1" customWidth="1"/>
    <col min="12559" max="12559" width="5.5" style="19" customWidth="1"/>
    <col min="12560" max="12561" width="9" style="19"/>
    <col min="12562" max="12563" width="11.125" style="19" customWidth="1"/>
    <col min="12564" max="12564" width="12.5" style="19" bestFit="1" customWidth="1"/>
    <col min="12565" max="12800" width="9" style="19"/>
    <col min="12801" max="12801" width="8.5" style="19" customWidth="1"/>
    <col min="12802" max="12802" width="10.75" style="19" customWidth="1"/>
    <col min="12803" max="12803" width="10.25" style="19" bestFit="1" customWidth="1"/>
    <col min="12804" max="12806" width="11" style="19" customWidth="1"/>
    <col min="12807" max="12807" width="9.75" style="19" customWidth="1"/>
    <col min="12808" max="12808" width="10.25" style="19" bestFit="1" customWidth="1"/>
    <col min="12809" max="12809" width="8.125" style="19" bestFit="1" customWidth="1"/>
    <col min="12810" max="12810" width="13.125" style="19" bestFit="1" customWidth="1"/>
    <col min="12811" max="12812" width="12.375" style="19" customWidth="1"/>
    <col min="12813" max="12813" width="11.5" style="19" bestFit="1" customWidth="1"/>
    <col min="12814" max="12814" width="12.625" style="19" bestFit="1" customWidth="1"/>
    <col min="12815" max="12815" width="5.5" style="19" customWidth="1"/>
    <col min="12816" max="12817" width="9" style="19"/>
    <col min="12818" max="12819" width="11.125" style="19" customWidth="1"/>
    <col min="12820" max="12820" width="12.5" style="19" bestFit="1" customWidth="1"/>
    <col min="12821" max="13056" width="9" style="19"/>
    <col min="13057" max="13057" width="8.5" style="19" customWidth="1"/>
    <col min="13058" max="13058" width="10.75" style="19" customWidth="1"/>
    <col min="13059" max="13059" width="10.25" style="19" bestFit="1" customWidth="1"/>
    <col min="13060" max="13062" width="11" style="19" customWidth="1"/>
    <col min="13063" max="13063" width="9.75" style="19" customWidth="1"/>
    <col min="13064" max="13064" width="10.25" style="19" bestFit="1" customWidth="1"/>
    <col min="13065" max="13065" width="8.125" style="19" bestFit="1" customWidth="1"/>
    <col min="13066" max="13066" width="13.125" style="19" bestFit="1" customWidth="1"/>
    <col min="13067" max="13068" width="12.375" style="19" customWidth="1"/>
    <col min="13069" max="13069" width="11.5" style="19" bestFit="1" customWidth="1"/>
    <col min="13070" max="13070" width="12.625" style="19" bestFit="1" customWidth="1"/>
    <col min="13071" max="13071" width="5.5" style="19" customWidth="1"/>
    <col min="13072" max="13073" width="9" style="19"/>
    <col min="13074" max="13075" width="11.125" style="19" customWidth="1"/>
    <col min="13076" max="13076" width="12.5" style="19" bestFit="1" customWidth="1"/>
    <col min="13077" max="13312" width="9" style="19"/>
    <col min="13313" max="13313" width="8.5" style="19" customWidth="1"/>
    <col min="13314" max="13314" width="10.75" style="19" customWidth="1"/>
    <col min="13315" max="13315" width="10.25" style="19" bestFit="1" customWidth="1"/>
    <col min="13316" max="13318" width="11" style="19" customWidth="1"/>
    <col min="13319" max="13319" width="9.75" style="19" customWidth="1"/>
    <col min="13320" max="13320" width="10.25" style="19" bestFit="1" customWidth="1"/>
    <col min="13321" max="13321" width="8.125" style="19" bestFit="1" customWidth="1"/>
    <col min="13322" max="13322" width="13.125" style="19" bestFit="1" customWidth="1"/>
    <col min="13323" max="13324" width="12.375" style="19" customWidth="1"/>
    <col min="13325" max="13325" width="11.5" style="19" bestFit="1" customWidth="1"/>
    <col min="13326" max="13326" width="12.625" style="19" bestFit="1" customWidth="1"/>
    <col min="13327" max="13327" width="5.5" style="19" customWidth="1"/>
    <col min="13328" max="13329" width="9" style="19"/>
    <col min="13330" max="13331" width="11.125" style="19" customWidth="1"/>
    <col min="13332" max="13332" width="12.5" style="19" bestFit="1" customWidth="1"/>
    <col min="13333" max="13568" width="9" style="19"/>
    <col min="13569" max="13569" width="8.5" style="19" customWidth="1"/>
    <col min="13570" max="13570" width="10.75" style="19" customWidth="1"/>
    <col min="13571" max="13571" width="10.25" style="19" bestFit="1" customWidth="1"/>
    <col min="13572" max="13574" width="11" style="19" customWidth="1"/>
    <col min="13575" max="13575" width="9.75" style="19" customWidth="1"/>
    <col min="13576" max="13576" width="10.25" style="19" bestFit="1" customWidth="1"/>
    <col min="13577" max="13577" width="8.125" style="19" bestFit="1" customWidth="1"/>
    <col min="13578" max="13578" width="13.125" style="19" bestFit="1" customWidth="1"/>
    <col min="13579" max="13580" width="12.375" style="19" customWidth="1"/>
    <col min="13581" max="13581" width="11.5" style="19" bestFit="1" customWidth="1"/>
    <col min="13582" max="13582" width="12.625" style="19" bestFit="1" customWidth="1"/>
    <col min="13583" max="13583" width="5.5" style="19" customWidth="1"/>
    <col min="13584" max="13585" width="9" style="19"/>
    <col min="13586" max="13587" width="11.125" style="19" customWidth="1"/>
    <col min="13588" max="13588" width="12.5" style="19" bestFit="1" customWidth="1"/>
    <col min="13589" max="13824" width="9" style="19"/>
    <col min="13825" max="13825" width="8.5" style="19" customWidth="1"/>
    <col min="13826" max="13826" width="10.75" style="19" customWidth="1"/>
    <col min="13827" max="13827" width="10.25" style="19" bestFit="1" customWidth="1"/>
    <col min="13828" max="13830" width="11" style="19" customWidth="1"/>
    <col min="13831" max="13831" width="9.75" style="19" customWidth="1"/>
    <col min="13832" max="13832" width="10.25" style="19" bestFit="1" customWidth="1"/>
    <col min="13833" max="13833" width="8.125" style="19" bestFit="1" customWidth="1"/>
    <col min="13834" max="13834" width="13.125" style="19" bestFit="1" customWidth="1"/>
    <col min="13835" max="13836" width="12.375" style="19" customWidth="1"/>
    <col min="13837" max="13837" width="11.5" style="19" bestFit="1" customWidth="1"/>
    <col min="13838" max="13838" width="12.625" style="19" bestFit="1" customWidth="1"/>
    <col min="13839" max="13839" width="5.5" style="19" customWidth="1"/>
    <col min="13840" max="13841" width="9" style="19"/>
    <col min="13842" max="13843" width="11.125" style="19" customWidth="1"/>
    <col min="13844" max="13844" width="12.5" style="19" bestFit="1" customWidth="1"/>
    <col min="13845" max="14080" width="9" style="19"/>
    <col min="14081" max="14081" width="8.5" style="19" customWidth="1"/>
    <col min="14082" max="14082" width="10.75" style="19" customWidth="1"/>
    <col min="14083" max="14083" width="10.25" style="19" bestFit="1" customWidth="1"/>
    <col min="14084" max="14086" width="11" style="19" customWidth="1"/>
    <col min="14087" max="14087" width="9.75" style="19" customWidth="1"/>
    <col min="14088" max="14088" width="10.25" style="19" bestFit="1" customWidth="1"/>
    <col min="14089" max="14089" width="8.125" style="19" bestFit="1" customWidth="1"/>
    <col min="14090" max="14090" width="13.125" style="19" bestFit="1" customWidth="1"/>
    <col min="14091" max="14092" width="12.375" style="19" customWidth="1"/>
    <col min="14093" max="14093" width="11.5" style="19" bestFit="1" customWidth="1"/>
    <col min="14094" max="14094" width="12.625" style="19" bestFit="1" customWidth="1"/>
    <col min="14095" max="14095" width="5.5" style="19" customWidth="1"/>
    <col min="14096" max="14097" width="9" style="19"/>
    <col min="14098" max="14099" width="11.125" style="19" customWidth="1"/>
    <col min="14100" max="14100" width="12.5" style="19" bestFit="1" customWidth="1"/>
    <col min="14101" max="14336" width="9" style="19"/>
    <col min="14337" max="14337" width="8.5" style="19" customWidth="1"/>
    <col min="14338" max="14338" width="10.75" style="19" customWidth="1"/>
    <col min="14339" max="14339" width="10.25" style="19" bestFit="1" customWidth="1"/>
    <col min="14340" max="14342" width="11" style="19" customWidth="1"/>
    <col min="14343" max="14343" width="9.75" style="19" customWidth="1"/>
    <col min="14344" max="14344" width="10.25" style="19" bestFit="1" customWidth="1"/>
    <col min="14345" max="14345" width="8.125" style="19" bestFit="1" customWidth="1"/>
    <col min="14346" max="14346" width="13.125" style="19" bestFit="1" customWidth="1"/>
    <col min="14347" max="14348" width="12.375" style="19" customWidth="1"/>
    <col min="14349" max="14349" width="11.5" style="19" bestFit="1" customWidth="1"/>
    <col min="14350" max="14350" width="12.625" style="19" bestFit="1" customWidth="1"/>
    <col min="14351" max="14351" width="5.5" style="19" customWidth="1"/>
    <col min="14352" max="14353" width="9" style="19"/>
    <col min="14354" max="14355" width="11.125" style="19" customWidth="1"/>
    <col min="14356" max="14356" width="12.5" style="19" bestFit="1" customWidth="1"/>
    <col min="14357" max="14592" width="9" style="19"/>
    <col min="14593" max="14593" width="8.5" style="19" customWidth="1"/>
    <col min="14594" max="14594" width="10.75" style="19" customWidth="1"/>
    <col min="14595" max="14595" width="10.25" style="19" bestFit="1" customWidth="1"/>
    <col min="14596" max="14598" width="11" style="19" customWidth="1"/>
    <col min="14599" max="14599" width="9.75" style="19" customWidth="1"/>
    <col min="14600" max="14600" width="10.25" style="19" bestFit="1" customWidth="1"/>
    <col min="14601" max="14601" width="8.125" style="19" bestFit="1" customWidth="1"/>
    <col min="14602" max="14602" width="13.125" style="19" bestFit="1" customWidth="1"/>
    <col min="14603" max="14604" width="12.375" style="19" customWidth="1"/>
    <col min="14605" max="14605" width="11.5" style="19" bestFit="1" customWidth="1"/>
    <col min="14606" max="14606" width="12.625" style="19" bestFit="1" customWidth="1"/>
    <col min="14607" max="14607" width="5.5" style="19" customWidth="1"/>
    <col min="14608" max="14609" width="9" style="19"/>
    <col min="14610" max="14611" width="11.125" style="19" customWidth="1"/>
    <col min="14612" max="14612" width="12.5" style="19" bestFit="1" customWidth="1"/>
    <col min="14613" max="14848" width="9" style="19"/>
    <col min="14849" max="14849" width="8.5" style="19" customWidth="1"/>
    <col min="14850" max="14850" width="10.75" style="19" customWidth="1"/>
    <col min="14851" max="14851" width="10.25" style="19" bestFit="1" customWidth="1"/>
    <col min="14852" max="14854" width="11" style="19" customWidth="1"/>
    <col min="14855" max="14855" width="9.75" style="19" customWidth="1"/>
    <col min="14856" max="14856" width="10.25" style="19" bestFit="1" customWidth="1"/>
    <col min="14857" max="14857" width="8.125" style="19" bestFit="1" customWidth="1"/>
    <col min="14858" max="14858" width="13.125" style="19" bestFit="1" customWidth="1"/>
    <col min="14859" max="14860" width="12.375" style="19" customWidth="1"/>
    <col min="14861" max="14861" width="11.5" style="19" bestFit="1" customWidth="1"/>
    <col min="14862" max="14862" width="12.625" style="19" bestFit="1" customWidth="1"/>
    <col min="14863" max="14863" width="5.5" style="19" customWidth="1"/>
    <col min="14864" max="14865" width="9" style="19"/>
    <col min="14866" max="14867" width="11.125" style="19" customWidth="1"/>
    <col min="14868" max="14868" width="12.5" style="19" bestFit="1" customWidth="1"/>
    <col min="14869" max="15104" width="9" style="19"/>
    <col min="15105" max="15105" width="8.5" style="19" customWidth="1"/>
    <col min="15106" max="15106" width="10.75" style="19" customWidth="1"/>
    <col min="15107" max="15107" width="10.25" style="19" bestFit="1" customWidth="1"/>
    <col min="15108" max="15110" width="11" style="19" customWidth="1"/>
    <col min="15111" max="15111" width="9.75" style="19" customWidth="1"/>
    <col min="15112" max="15112" width="10.25" style="19" bestFit="1" customWidth="1"/>
    <col min="15113" max="15113" width="8.125" style="19" bestFit="1" customWidth="1"/>
    <col min="15114" max="15114" width="13.125" style="19" bestFit="1" customWidth="1"/>
    <col min="15115" max="15116" width="12.375" style="19" customWidth="1"/>
    <col min="15117" max="15117" width="11.5" style="19" bestFit="1" customWidth="1"/>
    <col min="15118" max="15118" width="12.625" style="19" bestFit="1" customWidth="1"/>
    <col min="15119" max="15119" width="5.5" style="19" customWidth="1"/>
    <col min="15120" max="15121" width="9" style="19"/>
    <col min="15122" max="15123" width="11.125" style="19" customWidth="1"/>
    <col min="15124" max="15124" width="12.5" style="19" bestFit="1" customWidth="1"/>
    <col min="15125" max="15360" width="9" style="19"/>
    <col min="15361" max="15361" width="8.5" style="19" customWidth="1"/>
    <col min="15362" max="15362" width="10.75" style="19" customWidth="1"/>
    <col min="15363" max="15363" width="10.25" style="19" bestFit="1" customWidth="1"/>
    <col min="15364" max="15366" width="11" style="19" customWidth="1"/>
    <col min="15367" max="15367" width="9.75" style="19" customWidth="1"/>
    <col min="15368" max="15368" width="10.25" style="19" bestFit="1" customWidth="1"/>
    <col min="15369" max="15369" width="8.125" style="19" bestFit="1" customWidth="1"/>
    <col min="15370" max="15370" width="13.125" style="19" bestFit="1" customWidth="1"/>
    <col min="15371" max="15372" width="12.375" style="19" customWidth="1"/>
    <col min="15373" max="15373" width="11.5" style="19" bestFit="1" customWidth="1"/>
    <col min="15374" max="15374" width="12.625" style="19" bestFit="1" customWidth="1"/>
    <col min="15375" max="15375" width="5.5" style="19" customWidth="1"/>
    <col min="15376" max="15377" width="9" style="19"/>
    <col min="15378" max="15379" width="11.125" style="19" customWidth="1"/>
    <col min="15380" max="15380" width="12.5" style="19" bestFit="1" customWidth="1"/>
    <col min="15381" max="15616" width="9" style="19"/>
    <col min="15617" max="15617" width="8.5" style="19" customWidth="1"/>
    <col min="15618" max="15618" width="10.75" style="19" customWidth="1"/>
    <col min="15619" max="15619" width="10.25" style="19" bestFit="1" customWidth="1"/>
    <col min="15620" max="15622" width="11" style="19" customWidth="1"/>
    <col min="15623" max="15623" width="9.75" style="19" customWidth="1"/>
    <col min="15624" max="15624" width="10.25" style="19" bestFit="1" customWidth="1"/>
    <col min="15625" max="15625" width="8.125" style="19" bestFit="1" customWidth="1"/>
    <col min="15626" max="15626" width="13.125" style="19" bestFit="1" customWidth="1"/>
    <col min="15627" max="15628" width="12.375" style="19" customWidth="1"/>
    <col min="15629" max="15629" width="11.5" style="19" bestFit="1" customWidth="1"/>
    <col min="15630" max="15630" width="12.625" style="19" bestFit="1" customWidth="1"/>
    <col min="15631" max="15631" width="5.5" style="19" customWidth="1"/>
    <col min="15632" max="15633" width="9" style="19"/>
    <col min="15634" max="15635" width="11.125" style="19" customWidth="1"/>
    <col min="15636" max="15636" width="12.5" style="19" bestFit="1" customWidth="1"/>
    <col min="15637" max="15872" width="9" style="19"/>
    <col min="15873" max="15873" width="8.5" style="19" customWidth="1"/>
    <col min="15874" max="15874" width="10.75" style="19" customWidth="1"/>
    <col min="15875" max="15875" width="10.25" style="19" bestFit="1" customWidth="1"/>
    <col min="15876" max="15878" width="11" style="19" customWidth="1"/>
    <col min="15879" max="15879" width="9.75" style="19" customWidth="1"/>
    <col min="15880" max="15880" width="10.25" style="19" bestFit="1" customWidth="1"/>
    <col min="15881" max="15881" width="8.125" style="19" bestFit="1" customWidth="1"/>
    <col min="15882" max="15882" width="13.125" style="19" bestFit="1" customWidth="1"/>
    <col min="15883" max="15884" width="12.375" style="19" customWidth="1"/>
    <col min="15885" max="15885" width="11.5" style="19" bestFit="1" customWidth="1"/>
    <col min="15886" max="15886" width="12.625" style="19" bestFit="1" customWidth="1"/>
    <col min="15887" max="15887" width="5.5" style="19" customWidth="1"/>
    <col min="15888" max="15889" width="9" style="19"/>
    <col min="15890" max="15891" width="11.125" style="19" customWidth="1"/>
    <col min="15892" max="15892" width="12.5" style="19" bestFit="1" customWidth="1"/>
    <col min="15893" max="16128" width="9" style="19"/>
    <col min="16129" max="16129" width="8.5" style="19" customWidth="1"/>
    <col min="16130" max="16130" width="10.75" style="19" customWidth="1"/>
    <col min="16131" max="16131" width="10.25" style="19" bestFit="1" customWidth="1"/>
    <col min="16132" max="16134" width="11" style="19" customWidth="1"/>
    <col min="16135" max="16135" width="9.75" style="19" customWidth="1"/>
    <col min="16136" max="16136" width="10.25" style="19" bestFit="1" customWidth="1"/>
    <col min="16137" max="16137" width="8.125" style="19" bestFit="1" customWidth="1"/>
    <col min="16138" max="16138" width="13.125" style="19" bestFit="1" customWidth="1"/>
    <col min="16139" max="16140" width="12.375" style="19" customWidth="1"/>
    <col min="16141" max="16141" width="11.5" style="19" bestFit="1" customWidth="1"/>
    <col min="16142" max="16142" width="12.625" style="19" bestFit="1" customWidth="1"/>
    <col min="16143" max="16143" width="5.5" style="19" customWidth="1"/>
    <col min="16144" max="16145" width="9" style="19"/>
    <col min="16146" max="16147" width="11.125" style="19" customWidth="1"/>
    <col min="16148" max="16148" width="12.5" style="19" bestFit="1" customWidth="1"/>
    <col min="16149" max="16384" width="9" style="19"/>
  </cols>
  <sheetData>
    <row r="1" spans="1:17" ht="36" customHeight="1">
      <c r="A1" s="987" t="s">
        <v>385</v>
      </c>
      <c r="B1" s="987"/>
      <c r="C1" s="987"/>
      <c r="D1" s="987"/>
      <c r="E1" s="987"/>
      <c r="F1" s="987"/>
    </row>
    <row r="2" spans="1:17" ht="15" customHeight="1">
      <c r="A2" s="195"/>
      <c r="B2" s="35"/>
      <c r="C2" s="35"/>
      <c r="D2" s="35"/>
      <c r="E2" s="260" t="s">
        <v>233</v>
      </c>
      <c r="F2" s="347" t="str">
        <f>'4-1 참여기술인(등급)'!F15</f>
        <v>고급이상</v>
      </c>
      <c r="G2" s="35"/>
      <c r="M2" s="19"/>
    </row>
    <row r="3" spans="1:17" ht="18" customHeight="1">
      <c r="A3" s="195" t="s">
        <v>307</v>
      </c>
      <c r="B3" s="195"/>
      <c r="C3" s="195"/>
      <c r="D3" s="33"/>
      <c r="E3" s="261" t="s">
        <v>297</v>
      </c>
      <c r="F3" s="347" t="str">
        <f>'4-1 참여기술인(등급)'!G15</f>
        <v>고급</v>
      </c>
      <c r="G3" s="252"/>
      <c r="H3" s="1002" t="s">
        <v>179</v>
      </c>
      <c r="I3" s="1002"/>
      <c r="J3" s="1000">
        <f>'4-2 책임기술인'!J3</f>
        <v>44562</v>
      </c>
      <c r="K3" s="1001"/>
      <c r="L3" s="262" t="s">
        <v>295</v>
      </c>
      <c r="M3" s="164">
        <f>J3-1</f>
        <v>44561</v>
      </c>
    </row>
    <row r="4" spans="1:17" ht="18" customHeight="1">
      <c r="A4" s="253" t="s">
        <v>264</v>
      </c>
      <c r="B4" s="995" t="s">
        <v>208</v>
      </c>
      <c r="C4" s="929"/>
      <c r="D4" s="170" t="s">
        <v>298</v>
      </c>
      <c r="E4" s="170" t="s">
        <v>209</v>
      </c>
      <c r="F4" s="170" t="s">
        <v>210</v>
      </c>
      <c r="G4" s="170" t="s">
        <v>299</v>
      </c>
      <c r="H4" s="170" t="s">
        <v>300</v>
      </c>
      <c r="I4" s="170" t="s">
        <v>301</v>
      </c>
      <c r="J4" s="170" t="s">
        <v>220</v>
      </c>
      <c r="K4" s="170" t="s">
        <v>221</v>
      </c>
      <c r="L4" s="170" t="s">
        <v>302</v>
      </c>
      <c r="M4" s="170" t="s">
        <v>303</v>
      </c>
      <c r="N4" s="254"/>
      <c r="P4" s="171"/>
      <c r="Q4" s="171"/>
    </row>
    <row r="5" spans="1:17" ht="17.100000000000001" customHeight="1">
      <c r="A5" s="970" t="str">
        <f>'4-1 참여기술인(등급)'!D15</f>
        <v>토목</v>
      </c>
      <c r="B5" s="970" t="s">
        <v>304</v>
      </c>
      <c r="C5" s="918" t="s">
        <v>638</v>
      </c>
      <c r="D5" s="255"/>
      <c r="E5" s="255"/>
      <c r="F5" s="255"/>
      <c r="G5" s="172" t="s">
        <v>637</v>
      </c>
      <c r="H5" s="172" t="s">
        <v>639</v>
      </c>
      <c r="I5" s="256">
        <v>1</v>
      </c>
      <c r="J5" s="173">
        <v>34927</v>
      </c>
      <c r="K5" s="173">
        <v>35060</v>
      </c>
      <c r="L5" s="177">
        <f t="shared" ref="L5:L15" si="0">IF(K5&gt;=$M$3,$M$3,K5)</f>
        <v>35060</v>
      </c>
      <c r="M5" s="141">
        <f>IF(J5="","",(L5-J5+1)*I5)</f>
        <v>134</v>
      </c>
      <c r="N5" s="263"/>
      <c r="P5" s="171"/>
      <c r="Q5" s="171"/>
    </row>
    <row r="6" spans="1:17" ht="17.100000000000001" customHeight="1">
      <c r="A6" s="970"/>
      <c r="B6" s="970"/>
      <c r="C6" s="919"/>
      <c r="D6" s="255"/>
      <c r="E6" s="255"/>
      <c r="F6" s="255"/>
      <c r="G6" s="172" t="s">
        <v>637</v>
      </c>
      <c r="H6" s="172" t="s">
        <v>636</v>
      </c>
      <c r="I6" s="256">
        <v>1</v>
      </c>
      <c r="J6" s="173">
        <v>35062</v>
      </c>
      <c r="K6" s="173">
        <v>35347</v>
      </c>
      <c r="L6" s="177">
        <f t="shared" si="0"/>
        <v>35347</v>
      </c>
      <c r="M6" s="141">
        <f t="shared" ref="M6:M15" si="1">IF(J6="","",(L6-J6+1)*I6)</f>
        <v>286</v>
      </c>
      <c r="N6" s="263"/>
    </row>
    <row r="7" spans="1:17" ht="17.100000000000001" customHeight="1">
      <c r="A7" s="970"/>
      <c r="B7" s="970"/>
      <c r="C7" s="919"/>
      <c r="D7" s="255"/>
      <c r="E7" s="255"/>
      <c r="F7" s="255"/>
      <c r="G7" s="172"/>
      <c r="H7" s="172"/>
      <c r="I7" s="256">
        <v>1</v>
      </c>
      <c r="J7" s="173">
        <v>35348</v>
      </c>
      <c r="K7" s="173">
        <v>35642</v>
      </c>
      <c r="L7" s="177">
        <f t="shared" si="0"/>
        <v>35642</v>
      </c>
      <c r="M7" s="141">
        <f t="shared" si="1"/>
        <v>295</v>
      </c>
      <c r="N7" s="263"/>
    </row>
    <row r="8" spans="1:17" ht="17.100000000000001" customHeight="1">
      <c r="A8" s="970"/>
      <c r="B8" s="970"/>
      <c r="C8" s="919"/>
      <c r="D8" s="255"/>
      <c r="E8" s="255"/>
      <c r="F8" s="255"/>
      <c r="G8" s="172"/>
      <c r="H8" s="172"/>
      <c r="I8" s="256">
        <v>1</v>
      </c>
      <c r="J8" s="173">
        <v>35643</v>
      </c>
      <c r="K8" s="173">
        <v>36181</v>
      </c>
      <c r="L8" s="177">
        <f t="shared" si="0"/>
        <v>36181</v>
      </c>
      <c r="M8" s="141">
        <f t="shared" si="1"/>
        <v>539</v>
      </c>
      <c r="N8" s="263"/>
    </row>
    <row r="9" spans="1:17" ht="17.100000000000001" customHeight="1">
      <c r="A9" s="970"/>
      <c r="B9" s="970"/>
      <c r="C9" s="919"/>
      <c r="D9" s="255"/>
      <c r="E9" s="255"/>
      <c r="F9" s="255"/>
      <c r="G9" s="172"/>
      <c r="H9" s="172"/>
      <c r="I9" s="256">
        <v>1</v>
      </c>
      <c r="J9" s="173">
        <v>36465</v>
      </c>
      <c r="K9" s="173">
        <v>37499</v>
      </c>
      <c r="L9" s="177">
        <f t="shared" si="0"/>
        <v>37499</v>
      </c>
      <c r="M9" s="141">
        <f t="shared" si="1"/>
        <v>1035</v>
      </c>
      <c r="N9" s="263"/>
    </row>
    <row r="10" spans="1:17" ht="17.100000000000001" customHeight="1">
      <c r="A10" s="970"/>
      <c r="B10" s="970"/>
      <c r="C10" s="919"/>
      <c r="D10" s="255"/>
      <c r="E10" s="255"/>
      <c r="F10" s="255"/>
      <c r="G10" s="172"/>
      <c r="H10" s="172"/>
      <c r="I10" s="256">
        <v>1</v>
      </c>
      <c r="J10" s="173"/>
      <c r="K10" s="173"/>
      <c r="L10" s="177">
        <f t="shared" si="0"/>
        <v>0</v>
      </c>
      <c r="M10" s="141" t="str">
        <f t="shared" si="1"/>
        <v/>
      </c>
      <c r="N10" s="263" t="str">
        <f t="shared" ref="N10:N15" si="2">M10</f>
        <v/>
      </c>
    </row>
    <row r="11" spans="1:17" ht="17.100000000000001" customHeight="1">
      <c r="A11" s="970"/>
      <c r="B11" s="970"/>
      <c r="C11" s="919"/>
      <c r="D11" s="255"/>
      <c r="E11" s="255"/>
      <c r="F11" s="255"/>
      <c r="G11" s="172"/>
      <c r="H11" s="172"/>
      <c r="I11" s="256">
        <v>1</v>
      </c>
      <c r="J11" s="173"/>
      <c r="K11" s="173"/>
      <c r="L11" s="177">
        <f t="shared" si="0"/>
        <v>0</v>
      </c>
      <c r="M11" s="141" t="str">
        <f t="shared" si="1"/>
        <v/>
      </c>
      <c r="N11" s="263" t="str">
        <f t="shared" si="2"/>
        <v/>
      </c>
    </row>
    <row r="12" spans="1:17" ht="17.100000000000001" customHeight="1">
      <c r="A12" s="970"/>
      <c r="B12" s="970"/>
      <c r="C12" s="919"/>
      <c r="D12" s="255"/>
      <c r="E12" s="255"/>
      <c r="F12" s="255"/>
      <c r="G12" s="172"/>
      <c r="H12" s="172"/>
      <c r="I12" s="256">
        <v>1</v>
      </c>
      <c r="J12" s="173"/>
      <c r="K12" s="173"/>
      <c r="L12" s="177">
        <f t="shared" si="0"/>
        <v>0</v>
      </c>
      <c r="M12" s="141" t="str">
        <f t="shared" si="1"/>
        <v/>
      </c>
      <c r="N12" s="263" t="str">
        <f t="shared" si="2"/>
        <v/>
      </c>
    </row>
    <row r="13" spans="1:17" ht="17.100000000000001" customHeight="1">
      <c r="A13" s="970"/>
      <c r="B13" s="970"/>
      <c r="C13" s="919"/>
      <c r="D13" s="255"/>
      <c r="E13" s="255"/>
      <c r="F13" s="255"/>
      <c r="G13" s="172"/>
      <c r="H13" s="172"/>
      <c r="I13" s="256">
        <v>1</v>
      </c>
      <c r="J13" s="173"/>
      <c r="K13" s="173"/>
      <c r="L13" s="177">
        <f t="shared" si="0"/>
        <v>0</v>
      </c>
      <c r="M13" s="141" t="str">
        <f t="shared" si="1"/>
        <v/>
      </c>
      <c r="N13" s="263" t="str">
        <f t="shared" si="2"/>
        <v/>
      </c>
    </row>
    <row r="14" spans="1:17" ht="17.100000000000001" customHeight="1">
      <c r="A14" s="970"/>
      <c r="B14" s="970"/>
      <c r="C14" s="919"/>
      <c r="D14" s="255"/>
      <c r="E14" s="255"/>
      <c r="F14" s="255"/>
      <c r="G14" s="172"/>
      <c r="H14" s="172"/>
      <c r="I14" s="256">
        <v>1</v>
      </c>
      <c r="J14" s="173"/>
      <c r="K14" s="173"/>
      <c r="L14" s="177">
        <f t="shared" si="0"/>
        <v>0</v>
      </c>
      <c r="M14" s="141" t="str">
        <f t="shared" si="1"/>
        <v/>
      </c>
      <c r="N14" s="263" t="str">
        <f t="shared" si="2"/>
        <v/>
      </c>
    </row>
    <row r="15" spans="1:17" ht="17.100000000000001" customHeight="1">
      <c r="A15" s="970"/>
      <c r="B15" s="970"/>
      <c r="C15" s="919"/>
      <c r="D15" s="255"/>
      <c r="E15" s="255"/>
      <c r="F15" s="255"/>
      <c r="G15" s="172"/>
      <c r="H15" s="172"/>
      <c r="I15" s="256">
        <v>1</v>
      </c>
      <c r="J15" s="173"/>
      <c r="K15" s="173"/>
      <c r="L15" s="177">
        <f t="shared" si="0"/>
        <v>0</v>
      </c>
      <c r="M15" s="141" t="str">
        <f t="shared" si="1"/>
        <v/>
      </c>
      <c r="N15" s="263" t="str">
        <f t="shared" si="2"/>
        <v/>
      </c>
    </row>
    <row r="16" spans="1:17" ht="17.100000000000001" customHeight="1">
      <c r="A16" s="970"/>
      <c r="B16" s="970"/>
      <c r="C16" s="919"/>
      <c r="D16" s="919" t="s">
        <v>206</v>
      </c>
      <c r="E16" s="919"/>
      <c r="F16" s="919"/>
      <c r="G16" s="919"/>
      <c r="H16" s="919"/>
      <c r="I16" s="919"/>
      <c r="J16" s="919"/>
      <c r="K16" s="919"/>
      <c r="L16" s="919"/>
      <c r="M16" s="257">
        <f>SUM(M5:M15)</f>
        <v>2289</v>
      </c>
      <c r="N16" s="259"/>
    </row>
    <row r="17" spans="1:20" ht="17.100000000000001" customHeight="1">
      <c r="A17" s="970"/>
      <c r="B17" s="970"/>
      <c r="C17" s="918" t="s">
        <v>308</v>
      </c>
      <c r="D17" s="255"/>
      <c r="E17" s="255"/>
      <c r="F17" s="255"/>
      <c r="G17" s="172" t="s">
        <v>641</v>
      </c>
      <c r="H17" s="172" t="s">
        <v>640</v>
      </c>
      <c r="I17" s="256">
        <v>0.7</v>
      </c>
      <c r="J17" s="173">
        <v>42005</v>
      </c>
      <c r="K17" s="173">
        <v>43100</v>
      </c>
      <c r="L17" s="177">
        <f t="shared" ref="L17:L27" si="3">IF(K17&gt;=$M$3,$M$3,K17)</f>
        <v>43100</v>
      </c>
      <c r="M17" s="141">
        <f>IF(J17="","",(L17-J17+1)*I17)</f>
        <v>767.19999999999993</v>
      </c>
      <c r="N17" s="264"/>
    </row>
    <row r="18" spans="1:20" ht="17.100000000000001" customHeight="1">
      <c r="A18" s="970"/>
      <c r="B18" s="970"/>
      <c r="C18" s="919"/>
      <c r="D18" s="255"/>
      <c r="E18" s="255"/>
      <c r="F18" s="255"/>
      <c r="G18" s="172"/>
      <c r="H18" s="172"/>
      <c r="I18" s="256">
        <v>0.7</v>
      </c>
      <c r="J18" s="173"/>
      <c r="K18" s="173"/>
      <c r="L18" s="177">
        <f t="shared" si="3"/>
        <v>0</v>
      </c>
      <c r="M18" s="141" t="str">
        <f t="shared" ref="M18:M27" si="4">IF(J18="","",(L18-J18+1)*I18)</f>
        <v/>
      </c>
      <c r="N18" s="264"/>
    </row>
    <row r="19" spans="1:20" ht="17.100000000000001" customHeight="1">
      <c r="A19" s="970"/>
      <c r="B19" s="970"/>
      <c r="C19" s="919"/>
      <c r="D19" s="255"/>
      <c r="E19" s="255"/>
      <c r="F19" s="255"/>
      <c r="G19" s="172"/>
      <c r="H19" s="172"/>
      <c r="I19" s="256">
        <v>0.7</v>
      </c>
      <c r="J19" s="173"/>
      <c r="K19" s="173"/>
      <c r="L19" s="177">
        <f t="shared" si="3"/>
        <v>0</v>
      </c>
      <c r="M19" s="141" t="str">
        <f t="shared" si="4"/>
        <v/>
      </c>
      <c r="N19" s="264"/>
    </row>
    <row r="20" spans="1:20" ht="17.100000000000001" customHeight="1">
      <c r="A20" s="970"/>
      <c r="B20" s="970"/>
      <c r="C20" s="919"/>
      <c r="D20" s="255"/>
      <c r="E20" s="255"/>
      <c r="F20" s="255"/>
      <c r="G20" s="172"/>
      <c r="H20" s="172"/>
      <c r="I20" s="256">
        <v>0.7</v>
      </c>
      <c r="J20" s="173"/>
      <c r="K20" s="173"/>
      <c r="L20" s="177">
        <f t="shared" si="3"/>
        <v>0</v>
      </c>
      <c r="M20" s="141" t="str">
        <f t="shared" si="4"/>
        <v/>
      </c>
      <c r="N20" s="264"/>
    </row>
    <row r="21" spans="1:20" ht="17.100000000000001" customHeight="1">
      <c r="A21" s="970"/>
      <c r="B21" s="970"/>
      <c r="C21" s="919"/>
      <c r="D21" s="255"/>
      <c r="E21" s="255"/>
      <c r="F21" s="255"/>
      <c r="G21" s="172"/>
      <c r="H21" s="172"/>
      <c r="I21" s="256">
        <v>0.7</v>
      </c>
      <c r="J21" s="173"/>
      <c r="K21" s="173"/>
      <c r="L21" s="177">
        <f t="shared" si="3"/>
        <v>0</v>
      </c>
      <c r="M21" s="141" t="str">
        <f t="shared" si="4"/>
        <v/>
      </c>
      <c r="N21" s="264"/>
    </row>
    <row r="22" spans="1:20" ht="17.100000000000001" customHeight="1">
      <c r="A22" s="970"/>
      <c r="B22" s="970"/>
      <c r="C22" s="919"/>
      <c r="D22" s="255"/>
      <c r="E22" s="255"/>
      <c r="F22" s="255"/>
      <c r="G22" s="172"/>
      <c r="H22" s="172"/>
      <c r="I22" s="256">
        <v>0.7</v>
      </c>
      <c r="J22" s="173"/>
      <c r="K22" s="173"/>
      <c r="L22" s="177">
        <f t="shared" si="3"/>
        <v>0</v>
      </c>
      <c r="M22" s="141" t="str">
        <f t="shared" si="4"/>
        <v/>
      </c>
      <c r="N22" s="264"/>
    </row>
    <row r="23" spans="1:20" ht="17.100000000000001" customHeight="1">
      <c r="A23" s="970"/>
      <c r="B23" s="970"/>
      <c r="C23" s="919"/>
      <c r="D23" s="255"/>
      <c r="E23" s="255"/>
      <c r="F23" s="255"/>
      <c r="G23" s="172"/>
      <c r="H23" s="172"/>
      <c r="I23" s="256">
        <v>0.7</v>
      </c>
      <c r="J23" s="173"/>
      <c r="K23" s="173"/>
      <c r="L23" s="177">
        <f t="shared" si="3"/>
        <v>0</v>
      </c>
      <c r="M23" s="141" t="str">
        <f t="shared" si="4"/>
        <v/>
      </c>
      <c r="N23" s="264"/>
    </row>
    <row r="24" spans="1:20" ht="17.100000000000001" customHeight="1">
      <c r="A24" s="970"/>
      <c r="B24" s="970"/>
      <c r="C24" s="919"/>
      <c r="D24" s="255"/>
      <c r="E24" s="255"/>
      <c r="F24" s="255"/>
      <c r="G24" s="172"/>
      <c r="H24" s="172"/>
      <c r="I24" s="256">
        <v>0.7</v>
      </c>
      <c r="J24" s="173"/>
      <c r="K24" s="173"/>
      <c r="L24" s="177">
        <f t="shared" si="3"/>
        <v>0</v>
      </c>
      <c r="M24" s="141" t="str">
        <f t="shared" si="4"/>
        <v/>
      </c>
      <c r="N24" s="264"/>
    </row>
    <row r="25" spans="1:20" ht="17.100000000000001" customHeight="1">
      <c r="A25" s="970"/>
      <c r="B25" s="970"/>
      <c r="C25" s="919"/>
      <c r="D25" s="255"/>
      <c r="E25" s="255"/>
      <c r="F25" s="255"/>
      <c r="G25" s="172"/>
      <c r="H25" s="172"/>
      <c r="I25" s="256">
        <v>0.7</v>
      </c>
      <c r="J25" s="173"/>
      <c r="K25" s="173"/>
      <c r="L25" s="177">
        <f t="shared" si="3"/>
        <v>0</v>
      </c>
      <c r="M25" s="141" t="str">
        <f t="shared" si="4"/>
        <v/>
      </c>
      <c r="N25" s="264"/>
    </row>
    <row r="26" spans="1:20" ht="17.100000000000001" customHeight="1">
      <c r="A26" s="970"/>
      <c r="B26" s="970"/>
      <c r="C26" s="919"/>
      <c r="D26" s="255"/>
      <c r="E26" s="255"/>
      <c r="F26" s="255"/>
      <c r="G26" s="172"/>
      <c r="H26" s="172"/>
      <c r="I26" s="256">
        <v>0.7</v>
      </c>
      <c r="J26" s="173"/>
      <c r="K26" s="173"/>
      <c r="L26" s="177">
        <f t="shared" si="3"/>
        <v>0</v>
      </c>
      <c r="M26" s="141" t="str">
        <f t="shared" si="4"/>
        <v/>
      </c>
      <c r="N26" s="264"/>
    </row>
    <row r="27" spans="1:20" ht="17.100000000000001" customHeight="1">
      <c r="A27" s="970"/>
      <c r="B27" s="970"/>
      <c r="C27" s="919"/>
      <c r="D27" s="255"/>
      <c r="E27" s="255"/>
      <c r="F27" s="255"/>
      <c r="G27" s="172"/>
      <c r="H27" s="172"/>
      <c r="I27" s="256">
        <v>0.7</v>
      </c>
      <c r="J27" s="173"/>
      <c r="K27" s="173"/>
      <c r="L27" s="177">
        <f t="shared" si="3"/>
        <v>0</v>
      </c>
      <c r="M27" s="141" t="str">
        <f t="shared" si="4"/>
        <v/>
      </c>
      <c r="N27" s="264"/>
    </row>
    <row r="28" spans="1:20" ht="18" customHeight="1">
      <c r="A28" s="970"/>
      <c r="B28" s="970"/>
      <c r="C28" s="919"/>
      <c r="D28" s="919" t="s">
        <v>309</v>
      </c>
      <c r="E28" s="919"/>
      <c r="F28" s="919"/>
      <c r="G28" s="919"/>
      <c r="H28" s="919"/>
      <c r="I28" s="919"/>
      <c r="J28" s="919"/>
      <c r="K28" s="919"/>
      <c r="L28" s="919"/>
      <c r="M28" s="257">
        <f>SUM(M17:M27)</f>
        <v>767.19999999999993</v>
      </c>
      <c r="N28" s="259"/>
    </row>
    <row r="29" spans="1:20" s="157" customFormat="1" ht="18" customHeight="1">
      <c r="A29" s="970"/>
      <c r="B29" s="996" t="s">
        <v>182</v>
      </c>
      <c r="C29" s="997"/>
      <c r="D29" s="997"/>
      <c r="E29" s="997"/>
      <c r="F29" s="997"/>
      <c r="G29" s="997"/>
      <c r="H29" s="997"/>
      <c r="I29" s="997"/>
      <c r="J29" s="997"/>
      <c r="K29" s="997"/>
      <c r="L29" s="998"/>
      <c r="M29" s="265">
        <f>SUM(M28,M16)</f>
        <v>3056.2</v>
      </c>
      <c r="O29" s="19"/>
      <c r="P29" s="151"/>
      <c r="Q29" s="151"/>
      <c r="R29" s="151"/>
      <c r="S29" s="151"/>
      <c r="T29" s="151"/>
    </row>
    <row r="30" spans="1:20" s="157" customFormat="1" ht="29.25" customHeight="1">
      <c r="A30" s="970"/>
      <c r="B30" s="989" t="s">
        <v>305</v>
      </c>
      <c r="C30" s="990"/>
      <c r="D30" s="990"/>
      <c r="E30" s="990"/>
      <c r="F30" s="990"/>
      <c r="G30" s="990"/>
      <c r="H30" s="990"/>
      <c r="I30" s="990"/>
      <c r="J30" s="990"/>
      <c r="K30" s="990"/>
      <c r="L30" s="991"/>
      <c r="M30" s="324">
        <v>10000</v>
      </c>
      <c r="O30" s="19"/>
      <c r="P30" s="151"/>
      <c r="Q30" s="151"/>
      <c r="R30" s="151"/>
      <c r="S30" s="151"/>
      <c r="T30" s="151"/>
    </row>
    <row r="31" spans="1:20" s="157" customFormat="1" ht="18" customHeight="1">
      <c r="A31" s="207"/>
      <c r="B31" s="266"/>
      <c r="C31" s="266"/>
      <c r="D31" s="266"/>
      <c r="E31" s="266"/>
      <c r="F31" s="267"/>
      <c r="G31" s="267"/>
      <c r="H31" s="267"/>
      <c r="I31" s="267"/>
      <c r="J31" s="267"/>
      <c r="K31" s="267"/>
      <c r="L31" s="268"/>
      <c r="M31" s="269"/>
      <c r="O31" s="19"/>
      <c r="P31" s="151"/>
      <c r="Q31" s="151"/>
      <c r="R31" s="151"/>
      <c r="S31" s="151"/>
      <c r="T31" s="151"/>
    </row>
    <row r="32" spans="1:20" ht="18" customHeight="1"/>
    <row r="33" ht="18" customHeight="1"/>
    <row r="34" ht="18" customHeight="1"/>
    <row r="35" ht="18" customHeight="1"/>
    <row r="36" ht="18" customHeight="1"/>
    <row r="37" ht="18" customHeight="1"/>
    <row r="38" ht="18" customHeight="1"/>
    <row r="39" ht="18" customHeight="1"/>
  </sheetData>
  <mergeCells count="12">
    <mergeCell ref="A1:F1"/>
    <mergeCell ref="H3:I3"/>
    <mergeCell ref="J3:K3"/>
    <mergeCell ref="B4:C4"/>
    <mergeCell ref="A5:A30"/>
    <mergeCell ref="B5:B28"/>
    <mergeCell ref="C5:C16"/>
    <mergeCell ref="D16:L16"/>
    <mergeCell ref="C17:C28"/>
    <mergeCell ref="D28:L28"/>
    <mergeCell ref="B29:L29"/>
    <mergeCell ref="B30:L30"/>
  </mergeCells>
  <phoneticPr fontId="2" type="noConversion"/>
  <printOptions horizontalCentered="1"/>
  <pageMargins left="0.11811023622047245" right="0.11811023622047245" top="0.74803149606299213" bottom="0.74803149606299213" header="0.31496062992125984" footer="0.31496062992125984"/>
  <pageSetup paperSize="9" scale="64" orientation="landscape" horizontalDpi="1200" verticalDpi="1200"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1"/>
  <sheetViews>
    <sheetView view="pageBreakPreview" zoomScaleNormal="100" zoomScaleSheetLayoutView="100" workbookViewId="0">
      <selection sqref="A1:F1"/>
    </sheetView>
  </sheetViews>
  <sheetFormatPr defaultRowHeight="13.5"/>
  <cols>
    <col min="1" max="1" width="9" style="19" customWidth="1"/>
    <col min="2" max="2" width="11.25" style="19" customWidth="1"/>
    <col min="3" max="3" width="10.25" style="19" bestFit="1" customWidth="1"/>
    <col min="4" max="6" width="11" style="19" customWidth="1"/>
    <col min="7" max="8" width="10.25" style="19" bestFit="1" customWidth="1"/>
    <col min="9" max="9" width="8.125" style="19" bestFit="1" customWidth="1"/>
    <col min="10" max="10" width="13.125" style="19" bestFit="1" customWidth="1"/>
    <col min="11" max="12" width="12.375" style="19" customWidth="1"/>
    <col min="13" max="13" width="11.5" style="152" bestFit="1" customWidth="1"/>
    <col min="14" max="14" width="12.625" style="157" bestFit="1" customWidth="1"/>
    <col min="15" max="15" width="5.5" style="19" customWidth="1"/>
    <col min="16" max="17" width="9" style="151"/>
    <col min="18" max="19" width="11.125" style="151" customWidth="1"/>
    <col min="20" max="20" width="12.5" style="151" bestFit="1" customWidth="1"/>
    <col min="21" max="256" width="9" style="19"/>
    <col min="257" max="257" width="9" style="19" customWidth="1"/>
    <col min="258" max="258" width="11.25" style="19" customWidth="1"/>
    <col min="259" max="259" width="10.25" style="19" bestFit="1" customWidth="1"/>
    <col min="260" max="262" width="11" style="19" customWidth="1"/>
    <col min="263" max="264" width="10.25" style="19" bestFit="1" customWidth="1"/>
    <col min="265" max="265" width="8.125" style="19" bestFit="1" customWidth="1"/>
    <col min="266" max="266" width="13.125" style="19" bestFit="1" customWidth="1"/>
    <col min="267" max="268" width="12.375" style="19" customWidth="1"/>
    <col min="269" max="269" width="11.5" style="19" bestFit="1" customWidth="1"/>
    <col min="270" max="270" width="12.625" style="19" bestFit="1" customWidth="1"/>
    <col min="271" max="271" width="5.5" style="19" customWidth="1"/>
    <col min="272" max="273" width="9" style="19"/>
    <col min="274" max="275" width="11.125" style="19" customWidth="1"/>
    <col min="276" max="276" width="12.5" style="19" bestFit="1" customWidth="1"/>
    <col min="277" max="512" width="9" style="19"/>
    <col min="513" max="513" width="9" style="19" customWidth="1"/>
    <col min="514" max="514" width="11.25" style="19" customWidth="1"/>
    <col min="515" max="515" width="10.25" style="19" bestFit="1" customWidth="1"/>
    <col min="516" max="518" width="11" style="19" customWidth="1"/>
    <col min="519" max="520" width="10.25" style="19" bestFit="1" customWidth="1"/>
    <col min="521" max="521" width="8.125" style="19" bestFit="1" customWidth="1"/>
    <col min="522" max="522" width="13.125" style="19" bestFit="1" customWidth="1"/>
    <col min="523" max="524" width="12.375" style="19" customWidth="1"/>
    <col min="525" max="525" width="11.5" style="19" bestFit="1" customWidth="1"/>
    <col min="526" max="526" width="12.625" style="19" bestFit="1" customWidth="1"/>
    <col min="527" max="527" width="5.5" style="19" customWidth="1"/>
    <col min="528" max="529" width="9" style="19"/>
    <col min="530" max="531" width="11.125" style="19" customWidth="1"/>
    <col min="532" max="532" width="12.5" style="19" bestFit="1" customWidth="1"/>
    <col min="533" max="768" width="9" style="19"/>
    <col min="769" max="769" width="9" style="19" customWidth="1"/>
    <col min="770" max="770" width="11.25" style="19" customWidth="1"/>
    <col min="771" max="771" width="10.25" style="19" bestFit="1" customWidth="1"/>
    <col min="772" max="774" width="11" style="19" customWidth="1"/>
    <col min="775" max="776" width="10.25" style="19" bestFit="1" customWidth="1"/>
    <col min="777" max="777" width="8.125" style="19" bestFit="1" customWidth="1"/>
    <col min="778" max="778" width="13.125" style="19" bestFit="1" customWidth="1"/>
    <col min="779" max="780" width="12.375" style="19" customWidth="1"/>
    <col min="781" max="781" width="11.5" style="19" bestFit="1" customWidth="1"/>
    <col min="782" max="782" width="12.625" style="19" bestFit="1" customWidth="1"/>
    <col min="783" max="783" width="5.5" style="19" customWidth="1"/>
    <col min="784" max="785" width="9" style="19"/>
    <col min="786" max="787" width="11.125" style="19" customWidth="1"/>
    <col min="788" max="788" width="12.5" style="19" bestFit="1" customWidth="1"/>
    <col min="789" max="1024" width="9" style="19"/>
    <col min="1025" max="1025" width="9" style="19" customWidth="1"/>
    <col min="1026" max="1026" width="11.25" style="19" customWidth="1"/>
    <col min="1027" max="1027" width="10.25" style="19" bestFit="1" customWidth="1"/>
    <col min="1028" max="1030" width="11" style="19" customWidth="1"/>
    <col min="1031" max="1032" width="10.25" style="19" bestFit="1" customWidth="1"/>
    <col min="1033" max="1033" width="8.125" style="19" bestFit="1" customWidth="1"/>
    <col min="1034" max="1034" width="13.125" style="19" bestFit="1" customWidth="1"/>
    <col min="1035" max="1036" width="12.375" style="19" customWidth="1"/>
    <col min="1037" max="1037" width="11.5" style="19" bestFit="1" customWidth="1"/>
    <col min="1038" max="1038" width="12.625" style="19" bestFit="1" customWidth="1"/>
    <col min="1039" max="1039" width="5.5" style="19" customWidth="1"/>
    <col min="1040" max="1041" width="9" style="19"/>
    <col min="1042" max="1043" width="11.125" style="19" customWidth="1"/>
    <col min="1044" max="1044" width="12.5" style="19" bestFit="1" customWidth="1"/>
    <col min="1045" max="1280" width="9" style="19"/>
    <col min="1281" max="1281" width="9" style="19" customWidth="1"/>
    <col min="1282" max="1282" width="11.25" style="19" customWidth="1"/>
    <col min="1283" max="1283" width="10.25" style="19" bestFit="1" customWidth="1"/>
    <col min="1284" max="1286" width="11" style="19" customWidth="1"/>
    <col min="1287" max="1288" width="10.25" style="19" bestFit="1" customWidth="1"/>
    <col min="1289" max="1289" width="8.125" style="19" bestFit="1" customWidth="1"/>
    <col min="1290" max="1290" width="13.125" style="19" bestFit="1" customWidth="1"/>
    <col min="1291" max="1292" width="12.375" style="19" customWidth="1"/>
    <col min="1293" max="1293" width="11.5" style="19" bestFit="1" customWidth="1"/>
    <col min="1294" max="1294" width="12.625" style="19" bestFit="1" customWidth="1"/>
    <col min="1295" max="1295" width="5.5" style="19" customWidth="1"/>
    <col min="1296" max="1297" width="9" style="19"/>
    <col min="1298" max="1299" width="11.125" style="19" customWidth="1"/>
    <col min="1300" max="1300" width="12.5" style="19" bestFit="1" customWidth="1"/>
    <col min="1301" max="1536" width="9" style="19"/>
    <col min="1537" max="1537" width="9" style="19" customWidth="1"/>
    <col min="1538" max="1538" width="11.25" style="19" customWidth="1"/>
    <col min="1539" max="1539" width="10.25" style="19" bestFit="1" customWidth="1"/>
    <col min="1540" max="1542" width="11" style="19" customWidth="1"/>
    <col min="1543" max="1544" width="10.25" style="19" bestFit="1" customWidth="1"/>
    <col min="1545" max="1545" width="8.125" style="19" bestFit="1" customWidth="1"/>
    <col min="1546" max="1546" width="13.125" style="19" bestFit="1" customWidth="1"/>
    <col min="1547" max="1548" width="12.375" style="19" customWidth="1"/>
    <col min="1549" max="1549" width="11.5" style="19" bestFit="1" customWidth="1"/>
    <col min="1550" max="1550" width="12.625" style="19" bestFit="1" customWidth="1"/>
    <col min="1551" max="1551" width="5.5" style="19" customWidth="1"/>
    <col min="1552" max="1553" width="9" style="19"/>
    <col min="1554" max="1555" width="11.125" style="19" customWidth="1"/>
    <col min="1556" max="1556" width="12.5" style="19" bestFit="1" customWidth="1"/>
    <col min="1557" max="1792" width="9" style="19"/>
    <col min="1793" max="1793" width="9" style="19" customWidth="1"/>
    <col min="1794" max="1794" width="11.25" style="19" customWidth="1"/>
    <col min="1795" max="1795" width="10.25" style="19" bestFit="1" customWidth="1"/>
    <col min="1796" max="1798" width="11" style="19" customWidth="1"/>
    <col min="1799" max="1800" width="10.25" style="19" bestFit="1" customWidth="1"/>
    <col min="1801" max="1801" width="8.125" style="19" bestFit="1" customWidth="1"/>
    <col min="1802" max="1802" width="13.125" style="19" bestFit="1" customWidth="1"/>
    <col min="1803" max="1804" width="12.375" style="19" customWidth="1"/>
    <col min="1805" max="1805" width="11.5" style="19" bestFit="1" customWidth="1"/>
    <col min="1806" max="1806" width="12.625" style="19" bestFit="1" customWidth="1"/>
    <col min="1807" max="1807" width="5.5" style="19" customWidth="1"/>
    <col min="1808" max="1809" width="9" style="19"/>
    <col min="1810" max="1811" width="11.125" style="19" customWidth="1"/>
    <col min="1812" max="1812" width="12.5" style="19" bestFit="1" customWidth="1"/>
    <col min="1813" max="2048" width="9" style="19"/>
    <col min="2049" max="2049" width="9" style="19" customWidth="1"/>
    <col min="2050" max="2050" width="11.25" style="19" customWidth="1"/>
    <col min="2051" max="2051" width="10.25" style="19" bestFit="1" customWidth="1"/>
    <col min="2052" max="2054" width="11" style="19" customWidth="1"/>
    <col min="2055" max="2056" width="10.25" style="19" bestFit="1" customWidth="1"/>
    <col min="2057" max="2057" width="8.125" style="19" bestFit="1" customWidth="1"/>
    <col min="2058" max="2058" width="13.125" style="19" bestFit="1" customWidth="1"/>
    <col min="2059" max="2060" width="12.375" style="19" customWidth="1"/>
    <col min="2061" max="2061" width="11.5" style="19" bestFit="1" customWidth="1"/>
    <col min="2062" max="2062" width="12.625" style="19" bestFit="1" customWidth="1"/>
    <col min="2063" max="2063" width="5.5" style="19" customWidth="1"/>
    <col min="2064" max="2065" width="9" style="19"/>
    <col min="2066" max="2067" width="11.125" style="19" customWidth="1"/>
    <col min="2068" max="2068" width="12.5" style="19" bestFit="1" customWidth="1"/>
    <col min="2069" max="2304" width="9" style="19"/>
    <col min="2305" max="2305" width="9" style="19" customWidth="1"/>
    <col min="2306" max="2306" width="11.25" style="19" customWidth="1"/>
    <col min="2307" max="2307" width="10.25" style="19" bestFit="1" customWidth="1"/>
    <col min="2308" max="2310" width="11" style="19" customWidth="1"/>
    <col min="2311" max="2312" width="10.25" style="19" bestFit="1" customWidth="1"/>
    <col min="2313" max="2313" width="8.125" style="19" bestFit="1" customWidth="1"/>
    <col min="2314" max="2314" width="13.125" style="19" bestFit="1" customWidth="1"/>
    <col min="2315" max="2316" width="12.375" style="19" customWidth="1"/>
    <col min="2317" max="2317" width="11.5" style="19" bestFit="1" customWidth="1"/>
    <col min="2318" max="2318" width="12.625" style="19" bestFit="1" customWidth="1"/>
    <col min="2319" max="2319" width="5.5" style="19" customWidth="1"/>
    <col min="2320" max="2321" width="9" style="19"/>
    <col min="2322" max="2323" width="11.125" style="19" customWidth="1"/>
    <col min="2324" max="2324" width="12.5" style="19" bestFit="1" customWidth="1"/>
    <col min="2325" max="2560" width="9" style="19"/>
    <col min="2561" max="2561" width="9" style="19" customWidth="1"/>
    <col min="2562" max="2562" width="11.25" style="19" customWidth="1"/>
    <col min="2563" max="2563" width="10.25" style="19" bestFit="1" customWidth="1"/>
    <col min="2564" max="2566" width="11" style="19" customWidth="1"/>
    <col min="2567" max="2568" width="10.25" style="19" bestFit="1" customWidth="1"/>
    <col min="2569" max="2569" width="8.125" style="19" bestFit="1" customWidth="1"/>
    <col min="2570" max="2570" width="13.125" style="19" bestFit="1" customWidth="1"/>
    <col min="2571" max="2572" width="12.375" style="19" customWidth="1"/>
    <col min="2573" max="2573" width="11.5" style="19" bestFit="1" customWidth="1"/>
    <col min="2574" max="2574" width="12.625" style="19" bestFit="1" customWidth="1"/>
    <col min="2575" max="2575" width="5.5" style="19" customWidth="1"/>
    <col min="2576" max="2577" width="9" style="19"/>
    <col min="2578" max="2579" width="11.125" style="19" customWidth="1"/>
    <col min="2580" max="2580" width="12.5" style="19" bestFit="1" customWidth="1"/>
    <col min="2581" max="2816" width="9" style="19"/>
    <col min="2817" max="2817" width="9" style="19" customWidth="1"/>
    <col min="2818" max="2818" width="11.25" style="19" customWidth="1"/>
    <col min="2819" max="2819" width="10.25" style="19" bestFit="1" customWidth="1"/>
    <col min="2820" max="2822" width="11" style="19" customWidth="1"/>
    <col min="2823" max="2824" width="10.25" style="19" bestFit="1" customWidth="1"/>
    <col min="2825" max="2825" width="8.125" style="19" bestFit="1" customWidth="1"/>
    <col min="2826" max="2826" width="13.125" style="19" bestFit="1" customWidth="1"/>
    <col min="2827" max="2828" width="12.375" style="19" customWidth="1"/>
    <col min="2829" max="2829" width="11.5" style="19" bestFit="1" customWidth="1"/>
    <col min="2830" max="2830" width="12.625" style="19" bestFit="1" customWidth="1"/>
    <col min="2831" max="2831" width="5.5" style="19" customWidth="1"/>
    <col min="2832" max="2833" width="9" style="19"/>
    <col min="2834" max="2835" width="11.125" style="19" customWidth="1"/>
    <col min="2836" max="2836" width="12.5" style="19" bestFit="1" customWidth="1"/>
    <col min="2837" max="3072" width="9" style="19"/>
    <col min="3073" max="3073" width="9" style="19" customWidth="1"/>
    <col min="3074" max="3074" width="11.25" style="19" customWidth="1"/>
    <col min="3075" max="3075" width="10.25" style="19" bestFit="1" customWidth="1"/>
    <col min="3076" max="3078" width="11" style="19" customWidth="1"/>
    <col min="3079" max="3080" width="10.25" style="19" bestFit="1" customWidth="1"/>
    <col min="3081" max="3081" width="8.125" style="19" bestFit="1" customWidth="1"/>
    <col min="3082" max="3082" width="13.125" style="19" bestFit="1" customWidth="1"/>
    <col min="3083" max="3084" width="12.375" style="19" customWidth="1"/>
    <col min="3085" max="3085" width="11.5" style="19" bestFit="1" customWidth="1"/>
    <col min="3086" max="3086" width="12.625" style="19" bestFit="1" customWidth="1"/>
    <col min="3087" max="3087" width="5.5" style="19" customWidth="1"/>
    <col min="3088" max="3089" width="9" style="19"/>
    <col min="3090" max="3091" width="11.125" style="19" customWidth="1"/>
    <col min="3092" max="3092" width="12.5" style="19" bestFit="1" customWidth="1"/>
    <col min="3093" max="3328" width="9" style="19"/>
    <col min="3329" max="3329" width="9" style="19" customWidth="1"/>
    <col min="3330" max="3330" width="11.25" style="19" customWidth="1"/>
    <col min="3331" max="3331" width="10.25" style="19" bestFit="1" customWidth="1"/>
    <col min="3332" max="3334" width="11" style="19" customWidth="1"/>
    <col min="3335" max="3336" width="10.25" style="19" bestFit="1" customWidth="1"/>
    <col min="3337" max="3337" width="8.125" style="19" bestFit="1" customWidth="1"/>
    <col min="3338" max="3338" width="13.125" style="19" bestFit="1" customWidth="1"/>
    <col min="3339" max="3340" width="12.375" style="19" customWidth="1"/>
    <col min="3341" max="3341" width="11.5" style="19" bestFit="1" customWidth="1"/>
    <col min="3342" max="3342" width="12.625" style="19" bestFit="1" customWidth="1"/>
    <col min="3343" max="3343" width="5.5" style="19" customWidth="1"/>
    <col min="3344" max="3345" width="9" style="19"/>
    <col min="3346" max="3347" width="11.125" style="19" customWidth="1"/>
    <col min="3348" max="3348" width="12.5" style="19" bestFit="1" customWidth="1"/>
    <col min="3349" max="3584" width="9" style="19"/>
    <col min="3585" max="3585" width="9" style="19" customWidth="1"/>
    <col min="3586" max="3586" width="11.25" style="19" customWidth="1"/>
    <col min="3587" max="3587" width="10.25" style="19" bestFit="1" customWidth="1"/>
    <col min="3588" max="3590" width="11" style="19" customWidth="1"/>
    <col min="3591" max="3592" width="10.25" style="19" bestFit="1" customWidth="1"/>
    <col min="3593" max="3593" width="8.125" style="19" bestFit="1" customWidth="1"/>
    <col min="3594" max="3594" width="13.125" style="19" bestFit="1" customWidth="1"/>
    <col min="3595" max="3596" width="12.375" style="19" customWidth="1"/>
    <col min="3597" max="3597" width="11.5" style="19" bestFit="1" customWidth="1"/>
    <col min="3598" max="3598" width="12.625" style="19" bestFit="1" customWidth="1"/>
    <col min="3599" max="3599" width="5.5" style="19" customWidth="1"/>
    <col min="3600" max="3601" width="9" style="19"/>
    <col min="3602" max="3603" width="11.125" style="19" customWidth="1"/>
    <col min="3604" max="3604" width="12.5" style="19" bestFit="1" customWidth="1"/>
    <col min="3605" max="3840" width="9" style="19"/>
    <col min="3841" max="3841" width="9" style="19" customWidth="1"/>
    <col min="3842" max="3842" width="11.25" style="19" customWidth="1"/>
    <col min="3843" max="3843" width="10.25" style="19" bestFit="1" customWidth="1"/>
    <col min="3844" max="3846" width="11" style="19" customWidth="1"/>
    <col min="3847" max="3848" width="10.25" style="19" bestFit="1" customWidth="1"/>
    <col min="3849" max="3849" width="8.125" style="19" bestFit="1" customWidth="1"/>
    <col min="3850" max="3850" width="13.125" style="19" bestFit="1" customWidth="1"/>
    <col min="3851" max="3852" width="12.375" style="19" customWidth="1"/>
    <col min="3853" max="3853" width="11.5" style="19" bestFit="1" customWidth="1"/>
    <col min="3854" max="3854" width="12.625" style="19" bestFit="1" customWidth="1"/>
    <col min="3855" max="3855" width="5.5" style="19" customWidth="1"/>
    <col min="3856" max="3857" width="9" style="19"/>
    <col min="3858" max="3859" width="11.125" style="19" customWidth="1"/>
    <col min="3860" max="3860" width="12.5" style="19" bestFit="1" customWidth="1"/>
    <col min="3861" max="4096" width="9" style="19"/>
    <col min="4097" max="4097" width="9" style="19" customWidth="1"/>
    <col min="4098" max="4098" width="11.25" style="19" customWidth="1"/>
    <col min="4099" max="4099" width="10.25" style="19" bestFit="1" customWidth="1"/>
    <col min="4100" max="4102" width="11" style="19" customWidth="1"/>
    <col min="4103" max="4104" width="10.25" style="19" bestFit="1" customWidth="1"/>
    <col min="4105" max="4105" width="8.125" style="19" bestFit="1" customWidth="1"/>
    <col min="4106" max="4106" width="13.125" style="19" bestFit="1" customWidth="1"/>
    <col min="4107" max="4108" width="12.375" style="19" customWidth="1"/>
    <col min="4109" max="4109" width="11.5" style="19" bestFit="1" customWidth="1"/>
    <col min="4110" max="4110" width="12.625" style="19" bestFit="1" customWidth="1"/>
    <col min="4111" max="4111" width="5.5" style="19" customWidth="1"/>
    <col min="4112" max="4113" width="9" style="19"/>
    <col min="4114" max="4115" width="11.125" style="19" customWidth="1"/>
    <col min="4116" max="4116" width="12.5" style="19" bestFit="1" customWidth="1"/>
    <col min="4117" max="4352" width="9" style="19"/>
    <col min="4353" max="4353" width="9" style="19" customWidth="1"/>
    <col min="4354" max="4354" width="11.25" style="19" customWidth="1"/>
    <col min="4355" max="4355" width="10.25" style="19" bestFit="1" customWidth="1"/>
    <col min="4356" max="4358" width="11" style="19" customWidth="1"/>
    <col min="4359" max="4360" width="10.25" style="19" bestFit="1" customWidth="1"/>
    <col min="4361" max="4361" width="8.125" style="19" bestFit="1" customWidth="1"/>
    <col min="4362" max="4362" width="13.125" style="19" bestFit="1" customWidth="1"/>
    <col min="4363" max="4364" width="12.375" style="19" customWidth="1"/>
    <col min="4365" max="4365" width="11.5" style="19" bestFit="1" customWidth="1"/>
    <col min="4366" max="4366" width="12.625" style="19" bestFit="1" customWidth="1"/>
    <col min="4367" max="4367" width="5.5" style="19" customWidth="1"/>
    <col min="4368" max="4369" width="9" style="19"/>
    <col min="4370" max="4371" width="11.125" style="19" customWidth="1"/>
    <col min="4372" max="4372" width="12.5" style="19" bestFit="1" customWidth="1"/>
    <col min="4373" max="4608" width="9" style="19"/>
    <col min="4609" max="4609" width="9" style="19" customWidth="1"/>
    <col min="4610" max="4610" width="11.25" style="19" customWidth="1"/>
    <col min="4611" max="4611" width="10.25" style="19" bestFit="1" customWidth="1"/>
    <col min="4612" max="4614" width="11" style="19" customWidth="1"/>
    <col min="4615" max="4616" width="10.25" style="19" bestFit="1" customWidth="1"/>
    <col min="4617" max="4617" width="8.125" style="19" bestFit="1" customWidth="1"/>
    <col min="4618" max="4618" width="13.125" style="19" bestFit="1" customWidth="1"/>
    <col min="4619" max="4620" width="12.375" style="19" customWidth="1"/>
    <col min="4621" max="4621" width="11.5" style="19" bestFit="1" customWidth="1"/>
    <col min="4622" max="4622" width="12.625" style="19" bestFit="1" customWidth="1"/>
    <col min="4623" max="4623" width="5.5" style="19" customWidth="1"/>
    <col min="4624" max="4625" width="9" style="19"/>
    <col min="4626" max="4627" width="11.125" style="19" customWidth="1"/>
    <col min="4628" max="4628" width="12.5" style="19" bestFit="1" customWidth="1"/>
    <col min="4629" max="4864" width="9" style="19"/>
    <col min="4865" max="4865" width="9" style="19" customWidth="1"/>
    <col min="4866" max="4866" width="11.25" style="19" customWidth="1"/>
    <col min="4867" max="4867" width="10.25" style="19" bestFit="1" customWidth="1"/>
    <col min="4868" max="4870" width="11" style="19" customWidth="1"/>
    <col min="4871" max="4872" width="10.25" style="19" bestFit="1" customWidth="1"/>
    <col min="4873" max="4873" width="8.125" style="19" bestFit="1" customWidth="1"/>
    <col min="4874" max="4874" width="13.125" style="19" bestFit="1" customWidth="1"/>
    <col min="4875" max="4876" width="12.375" style="19" customWidth="1"/>
    <col min="4877" max="4877" width="11.5" style="19" bestFit="1" customWidth="1"/>
    <col min="4878" max="4878" width="12.625" style="19" bestFit="1" customWidth="1"/>
    <col min="4879" max="4879" width="5.5" style="19" customWidth="1"/>
    <col min="4880" max="4881" width="9" style="19"/>
    <col min="4882" max="4883" width="11.125" style="19" customWidth="1"/>
    <col min="4884" max="4884" width="12.5" style="19" bestFit="1" customWidth="1"/>
    <col min="4885" max="5120" width="9" style="19"/>
    <col min="5121" max="5121" width="9" style="19" customWidth="1"/>
    <col min="5122" max="5122" width="11.25" style="19" customWidth="1"/>
    <col min="5123" max="5123" width="10.25" style="19" bestFit="1" customWidth="1"/>
    <col min="5124" max="5126" width="11" style="19" customWidth="1"/>
    <col min="5127" max="5128" width="10.25" style="19" bestFit="1" customWidth="1"/>
    <col min="5129" max="5129" width="8.125" style="19" bestFit="1" customWidth="1"/>
    <col min="5130" max="5130" width="13.125" style="19" bestFit="1" customWidth="1"/>
    <col min="5131" max="5132" width="12.375" style="19" customWidth="1"/>
    <col min="5133" max="5133" width="11.5" style="19" bestFit="1" customWidth="1"/>
    <col min="5134" max="5134" width="12.625" style="19" bestFit="1" customWidth="1"/>
    <col min="5135" max="5135" width="5.5" style="19" customWidth="1"/>
    <col min="5136" max="5137" width="9" style="19"/>
    <col min="5138" max="5139" width="11.125" style="19" customWidth="1"/>
    <col min="5140" max="5140" width="12.5" style="19" bestFit="1" customWidth="1"/>
    <col min="5141" max="5376" width="9" style="19"/>
    <col min="5377" max="5377" width="9" style="19" customWidth="1"/>
    <col min="5378" max="5378" width="11.25" style="19" customWidth="1"/>
    <col min="5379" max="5379" width="10.25" style="19" bestFit="1" customWidth="1"/>
    <col min="5380" max="5382" width="11" style="19" customWidth="1"/>
    <col min="5383" max="5384" width="10.25" style="19" bestFit="1" customWidth="1"/>
    <col min="5385" max="5385" width="8.125" style="19" bestFit="1" customWidth="1"/>
    <col min="5386" max="5386" width="13.125" style="19" bestFit="1" customWidth="1"/>
    <col min="5387" max="5388" width="12.375" style="19" customWidth="1"/>
    <col min="5389" max="5389" width="11.5" style="19" bestFit="1" customWidth="1"/>
    <col min="5390" max="5390" width="12.625" style="19" bestFit="1" customWidth="1"/>
    <col min="5391" max="5391" width="5.5" style="19" customWidth="1"/>
    <col min="5392" max="5393" width="9" style="19"/>
    <col min="5394" max="5395" width="11.125" style="19" customWidth="1"/>
    <col min="5396" max="5396" width="12.5" style="19" bestFit="1" customWidth="1"/>
    <col min="5397" max="5632" width="9" style="19"/>
    <col min="5633" max="5633" width="9" style="19" customWidth="1"/>
    <col min="5634" max="5634" width="11.25" style="19" customWidth="1"/>
    <col min="5635" max="5635" width="10.25" style="19" bestFit="1" customWidth="1"/>
    <col min="5636" max="5638" width="11" style="19" customWidth="1"/>
    <col min="5639" max="5640" width="10.25" style="19" bestFit="1" customWidth="1"/>
    <col min="5641" max="5641" width="8.125" style="19" bestFit="1" customWidth="1"/>
    <col min="5642" max="5642" width="13.125" style="19" bestFit="1" customWidth="1"/>
    <col min="5643" max="5644" width="12.375" style="19" customWidth="1"/>
    <col min="5645" max="5645" width="11.5" style="19" bestFit="1" customWidth="1"/>
    <col min="5646" max="5646" width="12.625" style="19" bestFit="1" customWidth="1"/>
    <col min="5647" max="5647" width="5.5" style="19" customWidth="1"/>
    <col min="5648" max="5649" width="9" style="19"/>
    <col min="5650" max="5651" width="11.125" style="19" customWidth="1"/>
    <col min="5652" max="5652" width="12.5" style="19" bestFit="1" customWidth="1"/>
    <col min="5653" max="5888" width="9" style="19"/>
    <col min="5889" max="5889" width="9" style="19" customWidth="1"/>
    <col min="5890" max="5890" width="11.25" style="19" customWidth="1"/>
    <col min="5891" max="5891" width="10.25" style="19" bestFit="1" customWidth="1"/>
    <col min="5892" max="5894" width="11" style="19" customWidth="1"/>
    <col min="5895" max="5896" width="10.25" style="19" bestFit="1" customWidth="1"/>
    <col min="5897" max="5897" width="8.125" style="19" bestFit="1" customWidth="1"/>
    <col min="5898" max="5898" width="13.125" style="19" bestFit="1" customWidth="1"/>
    <col min="5899" max="5900" width="12.375" style="19" customWidth="1"/>
    <col min="5901" max="5901" width="11.5" style="19" bestFit="1" customWidth="1"/>
    <col min="5902" max="5902" width="12.625" style="19" bestFit="1" customWidth="1"/>
    <col min="5903" max="5903" width="5.5" style="19" customWidth="1"/>
    <col min="5904" max="5905" width="9" style="19"/>
    <col min="5906" max="5907" width="11.125" style="19" customWidth="1"/>
    <col min="5908" max="5908" width="12.5" style="19" bestFit="1" customWidth="1"/>
    <col min="5909" max="6144" width="9" style="19"/>
    <col min="6145" max="6145" width="9" style="19" customWidth="1"/>
    <col min="6146" max="6146" width="11.25" style="19" customWidth="1"/>
    <col min="6147" max="6147" width="10.25" style="19" bestFit="1" customWidth="1"/>
    <col min="6148" max="6150" width="11" style="19" customWidth="1"/>
    <col min="6151" max="6152" width="10.25" style="19" bestFit="1" customWidth="1"/>
    <col min="6153" max="6153" width="8.125" style="19" bestFit="1" customWidth="1"/>
    <col min="6154" max="6154" width="13.125" style="19" bestFit="1" customWidth="1"/>
    <col min="6155" max="6156" width="12.375" style="19" customWidth="1"/>
    <col min="6157" max="6157" width="11.5" style="19" bestFit="1" customWidth="1"/>
    <col min="6158" max="6158" width="12.625" style="19" bestFit="1" customWidth="1"/>
    <col min="6159" max="6159" width="5.5" style="19" customWidth="1"/>
    <col min="6160" max="6161" width="9" style="19"/>
    <col min="6162" max="6163" width="11.125" style="19" customWidth="1"/>
    <col min="6164" max="6164" width="12.5" style="19" bestFit="1" customWidth="1"/>
    <col min="6165" max="6400" width="9" style="19"/>
    <col min="6401" max="6401" width="9" style="19" customWidth="1"/>
    <col min="6402" max="6402" width="11.25" style="19" customWidth="1"/>
    <col min="6403" max="6403" width="10.25" style="19" bestFit="1" customWidth="1"/>
    <col min="6404" max="6406" width="11" style="19" customWidth="1"/>
    <col min="6407" max="6408" width="10.25" style="19" bestFit="1" customWidth="1"/>
    <col min="6409" max="6409" width="8.125" style="19" bestFit="1" customWidth="1"/>
    <col min="6410" max="6410" width="13.125" style="19" bestFit="1" customWidth="1"/>
    <col min="6411" max="6412" width="12.375" style="19" customWidth="1"/>
    <col min="6413" max="6413" width="11.5" style="19" bestFit="1" customWidth="1"/>
    <col min="6414" max="6414" width="12.625" style="19" bestFit="1" customWidth="1"/>
    <col min="6415" max="6415" width="5.5" style="19" customWidth="1"/>
    <col min="6416" max="6417" width="9" style="19"/>
    <col min="6418" max="6419" width="11.125" style="19" customWidth="1"/>
    <col min="6420" max="6420" width="12.5" style="19" bestFit="1" customWidth="1"/>
    <col min="6421" max="6656" width="9" style="19"/>
    <col min="6657" max="6657" width="9" style="19" customWidth="1"/>
    <col min="6658" max="6658" width="11.25" style="19" customWidth="1"/>
    <col min="6659" max="6659" width="10.25" style="19" bestFit="1" customWidth="1"/>
    <col min="6660" max="6662" width="11" style="19" customWidth="1"/>
    <col min="6663" max="6664" width="10.25" style="19" bestFit="1" customWidth="1"/>
    <col min="6665" max="6665" width="8.125" style="19" bestFit="1" customWidth="1"/>
    <col min="6666" max="6666" width="13.125" style="19" bestFit="1" customWidth="1"/>
    <col min="6667" max="6668" width="12.375" style="19" customWidth="1"/>
    <col min="6669" max="6669" width="11.5" style="19" bestFit="1" customWidth="1"/>
    <col min="6670" max="6670" width="12.625" style="19" bestFit="1" customWidth="1"/>
    <col min="6671" max="6671" width="5.5" style="19" customWidth="1"/>
    <col min="6672" max="6673" width="9" style="19"/>
    <col min="6674" max="6675" width="11.125" style="19" customWidth="1"/>
    <col min="6676" max="6676" width="12.5" style="19" bestFit="1" customWidth="1"/>
    <col min="6677" max="6912" width="9" style="19"/>
    <col min="6913" max="6913" width="9" style="19" customWidth="1"/>
    <col min="6914" max="6914" width="11.25" style="19" customWidth="1"/>
    <col min="6915" max="6915" width="10.25" style="19" bestFit="1" customWidth="1"/>
    <col min="6916" max="6918" width="11" style="19" customWidth="1"/>
    <col min="6919" max="6920" width="10.25" style="19" bestFit="1" customWidth="1"/>
    <col min="6921" max="6921" width="8.125" style="19" bestFit="1" customWidth="1"/>
    <col min="6922" max="6922" width="13.125" style="19" bestFit="1" customWidth="1"/>
    <col min="6923" max="6924" width="12.375" style="19" customWidth="1"/>
    <col min="6925" max="6925" width="11.5" style="19" bestFit="1" customWidth="1"/>
    <col min="6926" max="6926" width="12.625" style="19" bestFit="1" customWidth="1"/>
    <col min="6927" max="6927" width="5.5" style="19" customWidth="1"/>
    <col min="6928" max="6929" width="9" style="19"/>
    <col min="6930" max="6931" width="11.125" style="19" customWidth="1"/>
    <col min="6932" max="6932" width="12.5" style="19" bestFit="1" customWidth="1"/>
    <col min="6933" max="7168" width="9" style="19"/>
    <col min="7169" max="7169" width="9" style="19" customWidth="1"/>
    <col min="7170" max="7170" width="11.25" style="19" customWidth="1"/>
    <col min="7171" max="7171" width="10.25" style="19" bestFit="1" customWidth="1"/>
    <col min="7172" max="7174" width="11" style="19" customWidth="1"/>
    <col min="7175" max="7176" width="10.25" style="19" bestFit="1" customWidth="1"/>
    <col min="7177" max="7177" width="8.125" style="19" bestFit="1" customWidth="1"/>
    <col min="7178" max="7178" width="13.125" style="19" bestFit="1" customWidth="1"/>
    <col min="7179" max="7180" width="12.375" style="19" customWidth="1"/>
    <col min="7181" max="7181" width="11.5" style="19" bestFit="1" customWidth="1"/>
    <col min="7182" max="7182" width="12.625" style="19" bestFit="1" customWidth="1"/>
    <col min="7183" max="7183" width="5.5" style="19" customWidth="1"/>
    <col min="7184" max="7185" width="9" style="19"/>
    <col min="7186" max="7187" width="11.125" style="19" customWidth="1"/>
    <col min="7188" max="7188" width="12.5" style="19" bestFit="1" customWidth="1"/>
    <col min="7189" max="7424" width="9" style="19"/>
    <col min="7425" max="7425" width="9" style="19" customWidth="1"/>
    <col min="7426" max="7426" width="11.25" style="19" customWidth="1"/>
    <col min="7427" max="7427" width="10.25" style="19" bestFit="1" customWidth="1"/>
    <col min="7428" max="7430" width="11" style="19" customWidth="1"/>
    <col min="7431" max="7432" width="10.25" style="19" bestFit="1" customWidth="1"/>
    <col min="7433" max="7433" width="8.125" style="19" bestFit="1" customWidth="1"/>
    <col min="7434" max="7434" width="13.125" style="19" bestFit="1" customWidth="1"/>
    <col min="7435" max="7436" width="12.375" style="19" customWidth="1"/>
    <col min="7437" max="7437" width="11.5" style="19" bestFit="1" customWidth="1"/>
    <col min="7438" max="7438" width="12.625" style="19" bestFit="1" customWidth="1"/>
    <col min="7439" max="7439" width="5.5" style="19" customWidth="1"/>
    <col min="7440" max="7441" width="9" style="19"/>
    <col min="7442" max="7443" width="11.125" style="19" customWidth="1"/>
    <col min="7444" max="7444" width="12.5" style="19" bestFit="1" customWidth="1"/>
    <col min="7445" max="7680" width="9" style="19"/>
    <col min="7681" max="7681" width="9" style="19" customWidth="1"/>
    <col min="7682" max="7682" width="11.25" style="19" customWidth="1"/>
    <col min="7683" max="7683" width="10.25" style="19" bestFit="1" customWidth="1"/>
    <col min="7684" max="7686" width="11" style="19" customWidth="1"/>
    <col min="7687" max="7688" width="10.25" style="19" bestFit="1" customWidth="1"/>
    <col min="7689" max="7689" width="8.125" style="19" bestFit="1" customWidth="1"/>
    <col min="7690" max="7690" width="13.125" style="19" bestFit="1" customWidth="1"/>
    <col min="7691" max="7692" width="12.375" style="19" customWidth="1"/>
    <col min="7693" max="7693" width="11.5" style="19" bestFit="1" customWidth="1"/>
    <col min="7694" max="7694" width="12.625" style="19" bestFit="1" customWidth="1"/>
    <col min="7695" max="7695" width="5.5" style="19" customWidth="1"/>
    <col min="7696" max="7697" width="9" style="19"/>
    <col min="7698" max="7699" width="11.125" style="19" customWidth="1"/>
    <col min="7700" max="7700" width="12.5" style="19" bestFit="1" customWidth="1"/>
    <col min="7701" max="7936" width="9" style="19"/>
    <col min="7937" max="7937" width="9" style="19" customWidth="1"/>
    <col min="7938" max="7938" width="11.25" style="19" customWidth="1"/>
    <col min="7939" max="7939" width="10.25" style="19" bestFit="1" customWidth="1"/>
    <col min="7940" max="7942" width="11" style="19" customWidth="1"/>
    <col min="7943" max="7944" width="10.25" style="19" bestFit="1" customWidth="1"/>
    <col min="7945" max="7945" width="8.125" style="19" bestFit="1" customWidth="1"/>
    <col min="7946" max="7946" width="13.125" style="19" bestFit="1" customWidth="1"/>
    <col min="7947" max="7948" width="12.375" style="19" customWidth="1"/>
    <col min="7949" max="7949" width="11.5" style="19" bestFit="1" customWidth="1"/>
    <col min="7950" max="7950" width="12.625" style="19" bestFit="1" customWidth="1"/>
    <col min="7951" max="7951" width="5.5" style="19" customWidth="1"/>
    <col min="7952" max="7953" width="9" style="19"/>
    <col min="7954" max="7955" width="11.125" style="19" customWidth="1"/>
    <col min="7956" max="7956" width="12.5" style="19" bestFit="1" customWidth="1"/>
    <col min="7957" max="8192" width="9" style="19"/>
    <col min="8193" max="8193" width="9" style="19" customWidth="1"/>
    <col min="8194" max="8194" width="11.25" style="19" customWidth="1"/>
    <col min="8195" max="8195" width="10.25" style="19" bestFit="1" customWidth="1"/>
    <col min="8196" max="8198" width="11" style="19" customWidth="1"/>
    <col min="8199" max="8200" width="10.25" style="19" bestFit="1" customWidth="1"/>
    <col min="8201" max="8201" width="8.125" style="19" bestFit="1" customWidth="1"/>
    <col min="8202" max="8202" width="13.125" style="19" bestFit="1" customWidth="1"/>
    <col min="8203" max="8204" width="12.375" style="19" customWidth="1"/>
    <col min="8205" max="8205" width="11.5" style="19" bestFit="1" customWidth="1"/>
    <col min="8206" max="8206" width="12.625" style="19" bestFit="1" customWidth="1"/>
    <col min="8207" max="8207" width="5.5" style="19" customWidth="1"/>
    <col min="8208" max="8209" width="9" style="19"/>
    <col min="8210" max="8211" width="11.125" style="19" customWidth="1"/>
    <col min="8212" max="8212" width="12.5" style="19" bestFit="1" customWidth="1"/>
    <col min="8213" max="8448" width="9" style="19"/>
    <col min="8449" max="8449" width="9" style="19" customWidth="1"/>
    <col min="8450" max="8450" width="11.25" style="19" customWidth="1"/>
    <col min="8451" max="8451" width="10.25" style="19" bestFit="1" customWidth="1"/>
    <col min="8452" max="8454" width="11" style="19" customWidth="1"/>
    <col min="8455" max="8456" width="10.25" style="19" bestFit="1" customWidth="1"/>
    <col min="8457" max="8457" width="8.125" style="19" bestFit="1" customWidth="1"/>
    <col min="8458" max="8458" width="13.125" style="19" bestFit="1" customWidth="1"/>
    <col min="8459" max="8460" width="12.375" style="19" customWidth="1"/>
    <col min="8461" max="8461" width="11.5" style="19" bestFit="1" customWidth="1"/>
    <col min="8462" max="8462" width="12.625" style="19" bestFit="1" customWidth="1"/>
    <col min="8463" max="8463" width="5.5" style="19" customWidth="1"/>
    <col min="8464" max="8465" width="9" style="19"/>
    <col min="8466" max="8467" width="11.125" style="19" customWidth="1"/>
    <col min="8468" max="8468" width="12.5" style="19" bestFit="1" customWidth="1"/>
    <col min="8469" max="8704" width="9" style="19"/>
    <col min="8705" max="8705" width="9" style="19" customWidth="1"/>
    <col min="8706" max="8706" width="11.25" style="19" customWidth="1"/>
    <col min="8707" max="8707" width="10.25" style="19" bestFit="1" customWidth="1"/>
    <col min="8708" max="8710" width="11" style="19" customWidth="1"/>
    <col min="8711" max="8712" width="10.25" style="19" bestFit="1" customWidth="1"/>
    <col min="8713" max="8713" width="8.125" style="19" bestFit="1" customWidth="1"/>
    <col min="8714" max="8714" width="13.125" style="19" bestFit="1" customWidth="1"/>
    <col min="8715" max="8716" width="12.375" style="19" customWidth="1"/>
    <col min="8717" max="8717" width="11.5" style="19" bestFit="1" customWidth="1"/>
    <col min="8718" max="8718" width="12.625" style="19" bestFit="1" customWidth="1"/>
    <col min="8719" max="8719" width="5.5" style="19" customWidth="1"/>
    <col min="8720" max="8721" width="9" style="19"/>
    <col min="8722" max="8723" width="11.125" style="19" customWidth="1"/>
    <col min="8724" max="8724" width="12.5" style="19" bestFit="1" customWidth="1"/>
    <col min="8725" max="8960" width="9" style="19"/>
    <col min="8961" max="8961" width="9" style="19" customWidth="1"/>
    <col min="8962" max="8962" width="11.25" style="19" customWidth="1"/>
    <col min="8963" max="8963" width="10.25" style="19" bestFit="1" customWidth="1"/>
    <col min="8964" max="8966" width="11" style="19" customWidth="1"/>
    <col min="8967" max="8968" width="10.25" style="19" bestFit="1" customWidth="1"/>
    <col min="8969" max="8969" width="8.125" style="19" bestFit="1" customWidth="1"/>
    <col min="8970" max="8970" width="13.125" style="19" bestFit="1" customWidth="1"/>
    <col min="8971" max="8972" width="12.375" style="19" customWidth="1"/>
    <col min="8973" max="8973" width="11.5" style="19" bestFit="1" customWidth="1"/>
    <col min="8974" max="8974" width="12.625" style="19" bestFit="1" customWidth="1"/>
    <col min="8975" max="8975" width="5.5" style="19" customWidth="1"/>
    <col min="8976" max="8977" width="9" style="19"/>
    <col min="8978" max="8979" width="11.125" style="19" customWidth="1"/>
    <col min="8980" max="8980" width="12.5" style="19" bestFit="1" customWidth="1"/>
    <col min="8981" max="9216" width="9" style="19"/>
    <col min="9217" max="9217" width="9" style="19" customWidth="1"/>
    <col min="9218" max="9218" width="11.25" style="19" customWidth="1"/>
    <col min="9219" max="9219" width="10.25" style="19" bestFit="1" customWidth="1"/>
    <col min="9220" max="9222" width="11" style="19" customWidth="1"/>
    <col min="9223" max="9224" width="10.25" style="19" bestFit="1" customWidth="1"/>
    <col min="9225" max="9225" width="8.125" style="19" bestFit="1" customWidth="1"/>
    <col min="9226" max="9226" width="13.125" style="19" bestFit="1" customWidth="1"/>
    <col min="9227" max="9228" width="12.375" style="19" customWidth="1"/>
    <col min="9229" max="9229" width="11.5" style="19" bestFit="1" customWidth="1"/>
    <col min="9230" max="9230" width="12.625" style="19" bestFit="1" customWidth="1"/>
    <col min="9231" max="9231" width="5.5" style="19" customWidth="1"/>
    <col min="9232" max="9233" width="9" style="19"/>
    <col min="9234" max="9235" width="11.125" style="19" customWidth="1"/>
    <col min="9236" max="9236" width="12.5" style="19" bestFit="1" customWidth="1"/>
    <col min="9237" max="9472" width="9" style="19"/>
    <col min="9473" max="9473" width="9" style="19" customWidth="1"/>
    <col min="9474" max="9474" width="11.25" style="19" customWidth="1"/>
    <col min="9475" max="9475" width="10.25" style="19" bestFit="1" customWidth="1"/>
    <col min="9476" max="9478" width="11" style="19" customWidth="1"/>
    <col min="9479" max="9480" width="10.25" style="19" bestFit="1" customWidth="1"/>
    <col min="9481" max="9481" width="8.125" style="19" bestFit="1" customWidth="1"/>
    <col min="9482" max="9482" width="13.125" style="19" bestFit="1" customWidth="1"/>
    <col min="9483" max="9484" width="12.375" style="19" customWidth="1"/>
    <col min="9485" max="9485" width="11.5" style="19" bestFit="1" customWidth="1"/>
    <col min="9486" max="9486" width="12.625" style="19" bestFit="1" customWidth="1"/>
    <col min="9487" max="9487" width="5.5" style="19" customWidth="1"/>
    <col min="9488" max="9489" width="9" style="19"/>
    <col min="9490" max="9491" width="11.125" style="19" customWidth="1"/>
    <col min="9492" max="9492" width="12.5" style="19" bestFit="1" customWidth="1"/>
    <col min="9493" max="9728" width="9" style="19"/>
    <col min="9729" max="9729" width="9" style="19" customWidth="1"/>
    <col min="9730" max="9730" width="11.25" style="19" customWidth="1"/>
    <col min="9731" max="9731" width="10.25" style="19" bestFit="1" customWidth="1"/>
    <col min="9732" max="9734" width="11" style="19" customWidth="1"/>
    <col min="9735" max="9736" width="10.25" style="19" bestFit="1" customWidth="1"/>
    <col min="9737" max="9737" width="8.125" style="19" bestFit="1" customWidth="1"/>
    <col min="9738" max="9738" width="13.125" style="19" bestFit="1" customWidth="1"/>
    <col min="9739" max="9740" width="12.375" style="19" customWidth="1"/>
    <col min="9741" max="9741" width="11.5" style="19" bestFit="1" customWidth="1"/>
    <col min="9742" max="9742" width="12.625" style="19" bestFit="1" customWidth="1"/>
    <col min="9743" max="9743" width="5.5" style="19" customWidth="1"/>
    <col min="9744" max="9745" width="9" style="19"/>
    <col min="9746" max="9747" width="11.125" style="19" customWidth="1"/>
    <col min="9748" max="9748" width="12.5" style="19" bestFit="1" customWidth="1"/>
    <col min="9749" max="9984" width="9" style="19"/>
    <col min="9985" max="9985" width="9" style="19" customWidth="1"/>
    <col min="9986" max="9986" width="11.25" style="19" customWidth="1"/>
    <col min="9987" max="9987" width="10.25" style="19" bestFit="1" customWidth="1"/>
    <col min="9988" max="9990" width="11" style="19" customWidth="1"/>
    <col min="9991" max="9992" width="10.25" style="19" bestFit="1" customWidth="1"/>
    <col min="9993" max="9993" width="8.125" style="19" bestFit="1" customWidth="1"/>
    <col min="9994" max="9994" width="13.125" style="19" bestFit="1" customWidth="1"/>
    <col min="9995" max="9996" width="12.375" style="19" customWidth="1"/>
    <col min="9997" max="9997" width="11.5" style="19" bestFit="1" customWidth="1"/>
    <col min="9998" max="9998" width="12.625" style="19" bestFit="1" customWidth="1"/>
    <col min="9999" max="9999" width="5.5" style="19" customWidth="1"/>
    <col min="10000" max="10001" width="9" style="19"/>
    <col min="10002" max="10003" width="11.125" style="19" customWidth="1"/>
    <col min="10004" max="10004" width="12.5" style="19" bestFit="1" customWidth="1"/>
    <col min="10005" max="10240" width="9" style="19"/>
    <col min="10241" max="10241" width="9" style="19" customWidth="1"/>
    <col min="10242" max="10242" width="11.25" style="19" customWidth="1"/>
    <col min="10243" max="10243" width="10.25" style="19" bestFit="1" customWidth="1"/>
    <col min="10244" max="10246" width="11" style="19" customWidth="1"/>
    <col min="10247" max="10248" width="10.25" style="19" bestFit="1" customWidth="1"/>
    <col min="10249" max="10249" width="8.125" style="19" bestFit="1" customWidth="1"/>
    <col min="10250" max="10250" width="13.125" style="19" bestFit="1" customWidth="1"/>
    <col min="10251" max="10252" width="12.375" style="19" customWidth="1"/>
    <col min="10253" max="10253" width="11.5" style="19" bestFit="1" customWidth="1"/>
    <col min="10254" max="10254" width="12.625" style="19" bestFit="1" customWidth="1"/>
    <col min="10255" max="10255" width="5.5" style="19" customWidth="1"/>
    <col min="10256" max="10257" width="9" style="19"/>
    <col min="10258" max="10259" width="11.125" style="19" customWidth="1"/>
    <col min="10260" max="10260" width="12.5" style="19" bestFit="1" customWidth="1"/>
    <col min="10261" max="10496" width="9" style="19"/>
    <col min="10497" max="10497" width="9" style="19" customWidth="1"/>
    <col min="10498" max="10498" width="11.25" style="19" customWidth="1"/>
    <col min="10499" max="10499" width="10.25" style="19" bestFit="1" customWidth="1"/>
    <col min="10500" max="10502" width="11" style="19" customWidth="1"/>
    <col min="10503" max="10504" width="10.25" style="19" bestFit="1" customWidth="1"/>
    <col min="10505" max="10505" width="8.125" style="19" bestFit="1" customWidth="1"/>
    <col min="10506" max="10506" width="13.125" style="19" bestFit="1" customWidth="1"/>
    <col min="10507" max="10508" width="12.375" style="19" customWidth="1"/>
    <col min="10509" max="10509" width="11.5" style="19" bestFit="1" customWidth="1"/>
    <col min="10510" max="10510" width="12.625" style="19" bestFit="1" customWidth="1"/>
    <col min="10511" max="10511" width="5.5" style="19" customWidth="1"/>
    <col min="10512" max="10513" width="9" style="19"/>
    <col min="10514" max="10515" width="11.125" style="19" customWidth="1"/>
    <col min="10516" max="10516" width="12.5" style="19" bestFit="1" customWidth="1"/>
    <col min="10517" max="10752" width="9" style="19"/>
    <col min="10753" max="10753" width="9" style="19" customWidth="1"/>
    <col min="10754" max="10754" width="11.25" style="19" customWidth="1"/>
    <col min="10755" max="10755" width="10.25" style="19" bestFit="1" customWidth="1"/>
    <col min="10756" max="10758" width="11" style="19" customWidth="1"/>
    <col min="10759" max="10760" width="10.25" style="19" bestFit="1" customWidth="1"/>
    <col min="10761" max="10761" width="8.125" style="19" bestFit="1" customWidth="1"/>
    <col min="10762" max="10762" width="13.125" style="19" bestFit="1" customWidth="1"/>
    <col min="10763" max="10764" width="12.375" style="19" customWidth="1"/>
    <col min="10765" max="10765" width="11.5" style="19" bestFit="1" customWidth="1"/>
    <col min="10766" max="10766" width="12.625" style="19" bestFit="1" customWidth="1"/>
    <col min="10767" max="10767" width="5.5" style="19" customWidth="1"/>
    <col min="10768" max="10769" width="9" style="19"/>
    <col min="10770" max="10771" width="11.125" style="19" customWidth="1"/>
    <col min="10772" max="10772" width="12.5" style="19" bestFit="1" customWidth="1"/>
    <col min="10773" max="11008" width="9" style="19"/>
    <col min="11009" max="11009" width="9" style="19" customWidth="1"/>
    <col min="11010" max="11010" width="11.25" style="19" customWidth="1"/>
    <col min="11011" max="11011" width="10.25" style="19" bestFit="1" customWidth="1"/>
    <col min="11012" max="11014" width="11" style="19" customWidth="1"/>
    <col min="11015" max="11016" width="10.25" style="19" bestFit="1" customWidth="1"/>
    <col min="11017" max="11017" width="8.125" style="19" bestFit="1" customWidth="1"/>
    <col min="11018" max="11018" width="13.125" style="19" bestFit="1" customWidth="1"/>
    <col min="11019" max="11020" width="12.375" style="19" customWidth="1"/>
    <col min="11021" max="11021" width="11.5" style="19" bestFit="1" customWidth="1"/>
    <col min="11022" max="11022" width="12.625" style="19" bestFit="1" customWidth="1"/>
    <col min="11023" max="11023" width="5.5" style="19" customWidth="1"/>
    <col min="11024" max="11025" width="9" style="19"/>
    <col min="11026" max="11027" width="11.125" style="19" customWidth="1"/>
    <col min="11028" max="11028" width="12.5" style="19" bestFit="1" customWidth="1"/>
    <col min="11029" max="11264" width="9" style="19"/>
    <col min="11265" max="11265" width="9" style="19" customWidth="1"/>
    <col min="11266" max="11266" width="11.25" style="19" customWidth="1"/>
    <col min="11267" max="11267" width="10.25" style="19" bestFit="1" customWidth="1"/>
    <col min="11268" max="11270" width="11" style="19" customWidth="1"/>
    <col min="11271" max="11272" width="10.25" style="19" bestFit="1" customWidth="1"/>
    <col min="11273" max="11273" width="8.125" style="19" bestFit="1" customWidth="1"/>
    <col min="11274" max="11274" width="13.125" style="19" bestFit="1" customWidth="1"/>
    <col min="11275" max="11276" width="12.375" style="19" customWidth="1"/>
    <col min="11277" max="11277" width="11.5" style="19" bestFit="1" customWidth="1"/>
    <col min="11278" max="11278" width="12.625" style="19" bestFit="1" customWidth="1"/>
    <col min="11279" max="11279" width="5.5" style="19" customWidth="1"/>
    <col min="11280" max="11281" width="9" style="19"/>
    <col min="11282" max="11283" width="11.125" style="19" customWidth="1"/>
    <col min="11284" max="11284" width="12.5" style="19" bestFit="1" customWidth="1"/>
    <col min="11285" max="11520" width="9" style="19"/>
    <col min="11521" max="11521" width="9" style="19" customWidth="1"/>
    <col min="11522" max="11522" width="11.25" style="19" customWidth="1"/>
    <col min="11523" max="11523" width="10.25" style="19" bestFit="1" customWidth="1"/>
    <col min="11524" max="11526" width="11" style="19" customWidth="1"/>
    <col min="11527" max="11528" width="10.25" style="19" bestFit="1" customWidth="1"/>
    <col min="11529" max="11529" width="8.125" style="19" bestFit="1" customWidth="1"/>
    <col min="11530" max="11530" width="13.125" style="19" bestFit="1" customWidth="1"/>
    <col min="11531" max="11532" width="12.375" style="19" customWidth="1"/>
    <col min="11533" max="11533" width="11.5" style="19" bestFit="1" customWidth="1"/>
    <col min="11534" max="11534" width="12.625" style="19" bestFit="1" customWidth="1"/>
    <col min="11535" max="11535" width="5.5" style="19" customWidth="1"/>
    <col min="11536" max="11537" width="9" style="19"/>
    <col min="11538" max="11539" width="11.125" style="19" customWidth="1"/>
    <col min="11540" max="11540" width="12.5" style="19" bestFit="1" customWidth="1"/>
    <col min="11541" max="11776" width="9" style="19"/>
    <col min="11777" max="11777" width="9" style="19" customWidth="1"/>
    <col min="11778" max="11778" width="11.25" style="19" customWidth="1"/>
    <col min="11779" max="11779" width="10.25" style="19" bestFit="1" customWidth="1"/>
    <col min="11780" max="11782" width="11" style="19" customWidth="1"/>
    <col min="11783" max="11784" width="10.25" style="19" bestFit="1" customWidth="1"/>
    <col min="11785" max="11785" width="8.125" style="19" bestFit="1" customWidth="1"/>
    <col min="11786" max="11786" width="13.125" style="19" bestFit="1" customWidth="1"/>
    <col min="11787" max="11788" width="12.375" style="19" customWidth="1"/>
    <col min="11789" max="11789" width="11.5" style="19" bestFit="1" customWidth="1"/>
    <col min="11790" max="11790" width="12.625" style="19" bestFit="1" customWidth="1"/>
    <col min="11791" max="11791" width="5.5" style="19" customWidth="1"/>
    <col min="11792" max="11793" width="9" style="19"/>
    <col min="11794" max="11795" width="11.125" style="19" customWidth="1"/>
    <col min="11796" max="11796" width="12.5" style="19" bestFit="1" customWidth="1"/>
    <col min="11797" max="12032" width="9" style="19"/>
    <col min="12033" max="12033" width="9" style="19" customWidth="1"/>
    <col min="12034" max="12034" width="11.25" style="19" customWidth="1"/>
    <col min="12035" max="12035" width="10.25" style="19" bestFit="1" customWidth="1"/>
    <col min="12036" max="12038" width="11" style="19" customWidth="1"/>
    <col min="12039" max="12040" width="10.25" style="19" bestFit="1" customWidth="1"/>
    <col min="12041" max="12041" width="8.125" style="19" bestFit="1" customWidth="1"/>
    <col min="12042" max="12042" width="13.125" style="19" bestFit="1" customWidth="1"/>
    <col min="12043" max="12044" width="12.375" style="19" customWidth="1"/>
    <col min="12045" max="12045" width="11.5" style="19" bestFit="1" customWidth="1"/>
    <col min="12046" max="12046" width="12.625" style="19" bestFit="1" customWidth="1"/>
    <col min="12047" max="12047" width="5.5" style="19" customWidth="1"/>
    <col min="12048" max="12049" width="9" style="19"/>
    <col min="12050" max="12051" width="11.125" style="19" customWidth="1"/>
    <col min="12052" max="12052" width="12.5" style="19" bestFit="1" customWidth="1"/>
    <col min="12053" max="12288" width="9" style="19"/>
    <col min="12289" max="12289" width="9" style="19" customWidth="1"/>
    <col min="12290" max="12290" width="11.25" style="19" customWidth="1"/>
    <col min="12291" max="12291" width="10.25" style="19" bestFit="1" customWidth="1"/>
    <col min="12292" max="12294" width="11" style="19" customWidth="1"/>
    <col min="12295" max="12296" width="10.25" style="19" bestFit="1" customWidth="1"/>
    <col min="12297" max="12297" width="8.125" style="19" bestFit="1" customWidth="1"/>
    <col min="12298" max="12298" width="13.125" style="19" bestFit="1" customWidth="1"/>
    <col min="12299" max="12300" width="12.375" style="19" customWidth="1"/>
    <col min="12301" max="12301" width="11.5" style="19" bestFit="1" customWidth="1"/>
    <col min="12302" max="12302" width="12.625" style="19" bestFit="1" customWidth="1"/>
    <col min="12303" max="12303" width="5.5" style="19" customWidth="1"/>
    <col min="12304" max="12305" width="9" style="19"/>
    <col min="12306" max="12307" width="11.125" style="19" customWidth="1"/>
    <col min="12308" max="12308" width="12.5" style="19" bestFit="1" customWidth="1"/>
    <col min="12309" max="12544" width="9" style="19"/>
    <col min="12545" max="12545" width="9" style="19" customWidth="1"/>
    <col min="12546" max="12546" width="11.25" style="19" customWidth="1"/>
    <col min="12547" max="12547" width="10.25" style="19" bestFit="1" customWidth="1"/>
    <col min="12548" max="12550" width="11" style="19" customWidth="1"/>
    <col min="12551" max="12552" width="10.25" style="19" bestFit="1" customWidth="1"/>
    <col min="12553" max="12553" width="8.125" style="19" bestFit="1" customWidth="1"/>
    <col min="12554" max="12554" width="13.125" style="19" bestFit="1" customWidth="1"/>
    <col min="12555" max="12556" width="12.375" style="19" customWidth="1"/>
    <col min="12557" max="12557" width="11.5" style="19" bestFit="1" customWidth="1"/>
    <col min="12558" max="12558" width="12.625" style="19" bestFit="1" customWidth="1"/>
    <col min="12559" max="12559" width="5.5" style="19" customWidth="1"/>
    <col min="12560" max="12561" width="9" style="19"/>
    <col min="12562" max="12563" width="11.125" style="19" customWidth="1"/>
    <col min="12564" max="12564" width="12.5" style="19" bestFit="1" customWidth="1"/>
    <col min="12565" max="12800" width="9" style="19"/>
    <col min="12801" max="12801" width="9" style="19" customWidth="1"/>
    <col min="12802" max="12802" width="11.25" style="19" customWidth="1"/>
    <col min="12803" max="12803" width="10.25" style="19" bestFit="1" customWidth="1"/>
    <col min="12804" max="12806" width="11" style="19" customWidth="1"/>
    <col min="12807" max="12808" width="10.25" style="19" bestFit="1" customWidth="1"/>
    <col min="12809" max="12809" width="8.125" style="19" bestFit="1" customWidth="1"/>
    <col min="12810" max="12810" width="13.125" style="19" bestFit="1" customWidth="1"/>
    <col min="12811" max="12812" width="12.375" style="19" customWidth="1"/>
    <col min="12813" max="12813" width="11.5" style="19" bestFit="1" customWidth="1"/>
    <col min="12814" max="12814" width="12.625" style="19" bestFit="1" customWidth="1"/>
    <col min="12815" max="12815" width="5.5" style="19" customWidth="1"/>
    <col min="12816" max="12817" width="9" style="19"/>
    <col min="12818" max="12819" width="11.125" style="19" customWidth="1"/>
    <col min="12820" max="12820" width="12.5" style="19" bestFit="1" customWidth="1"/>
    <col min="12821" max="13056" width="9" style="19"/>
    <col min="13057" max="13057" width="9" style="19" customWidth="1"/>
    <col min="13058" max="13058" width="11.25" style="19" customWidth="1"/>
    <col min="13059" max="13059" width="10.25" style="19" bestFit="1" customWidth="1"/>
    <col min="13060" max="13062" width="11" style="19" customWidth="1"/>
    <col min="13063" max="13064" width="10.25" style="19" bestFit="1" customWidth="1"/>
    <col min="13065" max="13065" width="8.125" style="19" bestFit="1" customWidth="1"/>
    <col min="13066" max="13066" width="13.125" style="19" bestFit="1" customWidth="1"/>
    <col min="13067" max="13068" width="12.375" style="19" customWidth="1"/>
    <col min="13069" max="13069" width="11.5" style="19" bestFit="1" customWidth="1"/>
    <col min="13070" max="13070" width="12.625" style="19" bestFit="1" customWidth="1"/>
    <col min="13071" max="13071" width="5.5" style="19" customWidth="1"/>
    <col min="13072" max="13073" width="9" style="19"/>
    <col min="13074" max="13075" width="11.125" style="19" customWidth="1"/>
    <col min="13076" max="13076" width="12.5" style="19" bestFit="1" customWidth="1"/>
    <col min="13077" max="13312" width="9" style="19"/>
    <col min="13313" max="13313" width="9" style="19" customWidth="1"/>
    <col min="13314" max="13314" width="11.25" style="19" customWidth="1"/>
    <col min="13315" max="13315" width="10.25" style="19" bestFit="1" customWidth="1"/>
    <col min="13316" max="13318" width="11" style="19" customWidth="1"/>
    <col min="13319" max="13320" width="10.25" style="19" bestFit="1" customWidth="1"/>
    <col min="13321" max="13321" width="8.125" style="19" bestFit="1" customWidth="1"/>
    <col min="13322" max="13322" width="13.125" style="19" bestFit="1" customWidth="1"/>
    <col min="13323" max="13324" width="12.375" style="19" customWidth="1"/>
    <col min="13325" max="13325" width="11.5" style="19" bestFit="1" customWidth="1"/>
    <col min="13326" max="13326" width="12.625" style="19" bestFit="1" customWidth="1"/>
    <col min="13327" max="13327" width="5.5" style="19" customWidth="1"/>
    <col min="13328" max="13329" width="9" style="19"/>
    <col min="13330" max="13331" width="11.125" style="19" customWidth="1"/>
    <col min="13332" max="13332" width="12.5" style="19" bestFit="1" customWidth="1"/>
    <col min="13333" max="13568" width="9" style="19"/>
    <col min="13569" max="13569" width="9" style="19" customWidth="1"/>
    <col min="13570" max="13570" width="11.25" style="19" customWidth="1"/>
    <col min="13571" max="13571" width="10.25" style="19" bestFit="1" customWidth="1"/>
    <col min="13572" max="13574" width="11" style="19" customWidth="1"/>
    <col min="13575" max="13576" width="10.25" style="19" bestFit="1" customWidth="1"/>
    <col min="13577" max="13577" width="8.125" style="19" bestFit="1" customWidth="1"/>
    <col min="13578" max="13578" width="13.125" style="19" bestFit="1" customWidth="1"/>
    <col min="13579" max="13580" width="12.375" style="19" customWidth="1"/>
    <col min="13581" max="13581" width="11.5" style="19" bestFit="1" customWidth="1"/>
    <col min="13582" max="13582" width="12.625" style="19" bestFit="1" customWidth="1"/>
    <col min="13583" max="13583" width="5.5" style="19" customWidth="1"/>
    <col min="13584" max="13585" width="9" style="19"/>
    <col min="13586" max="13587" width="11.125" style="19" customWidth="1"/>
    <col min="13588" max="13588" width="12.5" style="19" bestFit="1" customWidth="1"/>
    <col min="13589" max="13824" width="9" style="19"/>
    <col min="13825" max="13825" width="9" style="19" customWidth="1"/>
    <col min="13826" max="13826" width="11.25" style="19" customWidth="1"/>
    <col min="13827" max="13827" width="10.25" style="19" bestFit="1" customWidth="1"/>
    <col min="13828" max="13830" width="11" style="19" customWidth="1"/>
    <col min="13831" max="13832" width="10.25" style="19" bestFit="1" customWidth="1"/>
    <col min="13833" max="13833" width="8.125" style="19" bestFit="1" customWidth="1"/>
    <col min="13834" max="13834" width="13.125" style="19" bestFit="1" customWidth="1"/>
    <col min="13835" max="13836" width="12.375" style="19" customWidth="1"/>
    <col min="13837" max="13837" width="11.5" style="19" bestFit="1" customWidth="1"/>
    <col min="13838" max="13838" width="12.625" style="19" bestFit="1" customWidth="1"/>
    <col min="13839" max="13839" width="5.5" style="19" customWidth="1"/>
    <col min="13840" max="13841" width="9" style="19"/>
    <col min="13842" max="13843" width="11.125" style="19" customWidth="1"/>
    <col min="13844" max="13844" width="12.5" style="19" bestFit="1" customWidth="1"/>
    <col min="13845" max="14080" width="9" style="19"/>
    <col min="14081" max="14081" width="9" style="19" customWidth="1"/>
    <col min="14082" max="14082" width="11.25" style="19" customWidth="1"/>
    <col min="14083" max="14083" width="10.25" style="19" bestFit="1" customWidth="1"/>
    <col min="14084" max="14086" width="11" style="19" customWidth="1"/>
    <col min="14087" max="14088" width="10.25" style="19" bestFit="1" customWidth="1"/>
    <col min="14089" max="14089" width="8.125" style="19" bestFit="1" customWidth="1"/>
    <col min="14090" max="14090" width="13.125" style="19" bestFit="1" customWidth="1"/>
    <col min="14091" max="14092" width="12.375" style="19" customWidth="1"/>
    <col min="14093" max="14093" width="11.5" style="19" bestFit="1" customWidth="1"/>
    <col min="14094" max="14094" width="12.625" style="19" bestFit="1" customWidth="1"/>
    <col min="14095" max="14095" width="5.5" style="19" customWidth="1"/>
    <col min="14096" max="14097" width="9" style="19"/>
    <col min="14098" max="14099" width="11.125" style="19" customWidth="1"/>
    <col min="14100" max="14100" width="12.5" style="19" bestFit="1" customWidth="1"/>
    <col min="14101" max="14336" width="9" style="19"/>
    <col min="14337" max="14337" width="9" style="19" customWidth="1"/>
    <col min="14338" max="14338" width="11.25" style="19" customWidth="1"/>
    <col min="14339" max="14339" width="10.25" style="19" bestFit="1" customWidth="1"/>
    <col min="14340" max="14342" width="11" style="19" customWidth="1"/>
    <col min="14343" max="14344" width="10.25" style="19" bestFit="1" customWidth="1"/>
    <col min="14345" max="14345" width="8.125" style="19" bestFit="1" customWidth="1"/>
    <col min="14346" max="14346" width="13.125" style="19" bestFit="1" customWidth="1"/>
    <col min="14347" max="14348" width="12.375" style="19" customWidth="1"/>
    <col min="14349" max="14349" width="11.5" style="19" bestFit="1" customWidth="1"/>
    <col min="14350" max="14350" width="12.625" style="19" bestFit="1" customWidth="1"/>
    <col min="14351" max="14351" width="5.5" style="19" customWidth="1"/>
    <col min="14352" max="14353" width="9" style="19"/>
    <col min="14354" max="14355" width="11.125" style="19" customWidth="1"/>
    <col min="14356" max="14356" width="12.5" style="19" bestFit="1" customWidth="1"/>
    <col min="14357" max="14592" width="9" style="19"/>
    <col min="14593" max="14593" width="9" style="19" customWidth="1"/>
    <col min="14594" max="14594" width="11.25" style="19" customWidth="1"/>
    <col min="14595" max="14595" width="10.25" style="19" bestFit="1" customWidth="1"/>
    <col min="14596" max="14598" width="11" style="19" customWidth="1"/>
    <col min="14599" max="14600" width="10.25" style="19" bestFit="1" customWidth="1"/>
    <col min="14601" max="14601" width="8.125" style="19" bestFit="1" customWidth="1"/>
    <col min="14602" max="14602" width="13.125" style="19" bestFit="1" customWidth="1"/>
    <col min="14603" max="14604" width="12.375" style="19" customWidth="1"/>
    <col min="14605" max="14605" width="11.5" style="19" bestFit="1" customWidth="1"/>
    <col min="14606" max="14606" width="12.625" style="19" bestFit="1" customWidth="1"/>
    <col min="14607" max="14607" width="5.5" style="19" customWidth="1"/>
    <col min="14608" max="14609" width="9" style="19"/>
    <col min="14610" max="14611" width="11.125" style="19" customWidth="1"/>
    <col min="14612" max="14612" width="12.5" style="19" bestFit="1" customWidth="1"/>
    <col min="14613" max="14848" width="9" style="19"/>
    <col min="14849" max="14849" width="9" style="19" customWidth="1"/>
    <col min="14850" max="14850" width="11.25" style="19" customWidth="1"/>
    <col min="14851" max="14851" width="10.25" style="19" bestFit="1" customWidth="1"/>
    <col min="14852" max="14854" width="11" style="19" customWidth="1"/>
    <col min="14855" max="14856" width="10.25" style="19" bestFit="1" customWidth="1"/>
    <col min="14857" max="14857" width="8.125" style="19" bestFit="1" customWidth="1"/>
    <col min="14858" max="14858" width="13.125" style="19" bestFit="1" customWidth="1"/>
    <col min="14859" max="14860" width="12.375" style="19" customWidth="1"/>
    <col min="14861" max="14861" width="11.5" style="19" bestFit="1" customWidth="1"/>
    <col min="14862" max="14862" width="12.625" style="19" bestFit="1" customWidth="1"/>
    <col min="14863" max="14863" width="5.5" style="19" customWidth="1"/>
    <col min="14864" max="14865" width="9" style="19"/>
    <col min="14866" max="14867" width="11.125" style="19" customWidth="1"/>
    <col min="14868" max="14868" width="12.5" style="19" bestFit="1" customWidth="1"/>
    <col min="14869" max="15104" width="9" style="19"/>
    <col min="15105" max="15105" width="9" style="19" customWidth="1"/>
    <col min="15106" max="15106" width="11.25" style="19" customWidth="1"/>
    <col min="15107" max="15107" width="10.25" style="19" bestFit="1" customWidth="1"/>
    <col min="15108" max="15110" width="11" style="19" customWidth="1"/>
    <col min="15111" max="15112" width="10.25" style="19" bestFit="1" customWidth="1"/>
    <col min="15113" max="15113" width="8.125" style="19" bestFit="1" customWidth="1"/>
    <col min="15114" max="15114" width="13.125" style="19" bestFit="1" customWidth="1"/>
    <col min="15115" max="15116" width="12.375" style="19" customWidth="1"/>
    <col min="15117" max="15117" width="11.5" style="19" bestFit="1" customWidth="1"/>
    <col min="15118" max="15118" width="12.625" style="19" bestFit="1" customWidth="1"/>
    <col min="15119" max="15119" width="5.5" style="19" customWidth="1"/>
    <col min="15120" max="15121" width="9" style="19"/>
    <col min="15122" max="15123" width="11.125" style="19" customWidth="1"/>
    <col min="15124" max="15124" width="12.5" style="19" bestFit="1" customWidth="1"/>
    <col min="15125" max="15360" width="9" style="19"/>
    <col min="15361" max="15361" width="9" style="19" customWidth="1"/>
    <col min="15362" max="15362" width="11.25" style="19" customWidth="1"/>
    <col min="15363" max="15363" width="10.25" style="19" bestFit="1" customWidth="1"/>
    <col min="15364" max="15366" width="11" style="19" customWidth="1"/>
    <col min="15367" max="15368" width="10.25" style="19" bestFit="1" customWidth="1"/>
    <col min="15369" max="15369" width="8.125" style="19" bestFit="1" customWidth="1"/>
    <col min="15370" max="15370" width="13.125" style="19" bestFit="1" customWidth="1"/>
    <col min="15371" max="15372" width="12.375" style="19" customWidth="1"/>
    <col min="15373" max="15373" width="11.5" style="19" bestFit="1" customWidth="1"/>
    <col min="15374" max="15374" width="12.625" style="19" bestFit="1" customWidth="1"/>
    <col min="15375" max="15375" width="5.5" style="19" customWidth="1"/>
    <col min="15376" max="15377" width="9" style="19"/>
    <col min="15378" max="15379" width="11.125" style="19" customWidth="1"/>
    <col min="15380" max="15380" width="12.5" style="19" bestFit="1" customWidth="1"/>
    <col min="15381" max="15616" width="9" style="19"/>
    <col min="15617" max="15617" width="9" style="19" customWidth="1"/>
    <col min="15618" max="15618" width="11.25" style="19" customWidth="1"/>
    <col min="15619" max="15619" width="10.25" style="19" bestFit="1" customWidth="1"/>
    <col min="15620" max="15622" width="11" style="19" customWidth="1"/>
    <col min="15623" max="15624" width="10.25" style="19" bestFit="1" customWidth="1"/>
    <col min="15625" max="15625" width="8.125" style="19" bestFit="1" customWidth="1"/>
    <col min="15626" max="15626" width="13.125" style="19" bestFit="1" customWidth="1"/>
    <col min="15627" max="15628" width="12.375" style="19" customWidth="1"/>
    <col min="15629" max="15629" width="11.5" style="19" bestFit="1" customWidth="1"/>
    <col min="15630" max="15630" width="12.625" style="19" bestFit="1" customWidth="1"/>
    <col min="15631" max="15631" width="5.5" style="19" customWidth="1"/>
    <col min="15632" max="15633" width="9" style="19"/>
    <col min="15634" max="15635" width="11.125" style="19" customWidth="1"/>
    <col min="15636" max="15636" width="12.5" style="19" bestFit="1" customWidth="1"/>
    <col min="15637" max="15872" width="9" style="19"/>
    <col min="15873" max="15873" width="9" style="19" customWidth="1"/>
    <col min="15874" max="15874" width="11.25" style="19" customWidth="1"/>
    <col min="15875" max="15875" width="10.25" style="19" bestFit="1" customWidth="1"/>
    <col min="15876" max="15878" width="11" style="19" customWidth="1"/>
    <col min="15879" max="15880" width="10.25" style="19" bestFit="1" customWidth="1"/>
    <col min="15881" max="15881" width="8.125" style="19" bestFit="1" customWidth="1"/>
    <col min="15882" max="15882" width="13.125" style="19" bestFit="1" customWidth="1"/>
    <col min="15883" max="15884" width="12.375" style="19" customWidth="1"/>
    <col min="15885" max="15885" width="11.5" style="19" bestFit="1" customWidth="1"/>
    <col min="15886" max="15886" width="12.625" style="19" bestFit="1" customWidth="1"/>
    <col min="15887" max="15887" width="5.5" style="19" customWidth="1"/>
    <col min="15888" max="15889" width="9" style="19"/>
    <col min="15890" max="15891" width="11.125" style="19" customWidth="1"/>
    <col min="15892" max="15892" width="12.5" style="19" bestFit="1" customWidth="1"/>
    <col min="15893" max="16128" width="9" style="19"/>
    <col min="16129" max="16129" width="9" style="19" customWidth="1"/>
    <col min="16130" max="16130" width="11.25" style="19" customWidth="1"/>
    <col min="16131" max="16131" width="10.25" style="19" bestFit="1" customWidth="1"/>
    <col min="16132" max="16134" width="11" style="19" customWidth="1"/>
    <col min="16135" max="16136" width="10.25" style="19" bestFit="1" customWidth="1"/>
    <col min="16137" max="16137" width="8.125" style="19" bestFit="1" customWidth="1"/>
    <col min="16138" max="16138" width="13.125" style="19" bestFit="1" customWidth="1"/>
    <col min="16139" max="16140" width="12.375" style="19" customWidth="1"/>
    <col min="16141" max="16141" width="11.5" style="19" bestFit="1" customWidth="1"/>
    <col min="16142" max="16142" width="12.625" style="19" bestFit="1" customWidth="1"/>
    <col min="16143" max="16143" width="5.5" style="19" customWidth="1"/>
    <col min="16144" max="16145" width="9" style="19"/>
    <col min="16146" max="16147" width="11.125" style="19" customWidth="1"/>
    <col min="16148" max="16148" width="12.5" style="19" bestFit="1" customWidth="1"/>
    <col min="16149" max="16384" width="9" style="19"/>
  </cols>
  <sheetData>
    <row r="1" spans="1:20" ht="36" customHeight="1">
      <c r="A1" s="987" t="s">
        <v>386</v>
      </c>
      <c r="B1" s="987"/>
      <c r="C1" s="987"/>
      <c r="D1" s="987"/>
      <c r="E1" s="987"/>
      <c r="F1" s="987"/>
    </row>
    <row r="2" spans="1:20" ht="15" customHeight="1">
      <c r="A2" s="195"/>
      <c r="B2" s="35"/>
      <c r="C2" s="35"/>
      <c r="D2" s="35"/>
      <c r="E2" s="260" t="s">
        <v>233</v>
      </c>
      <c r="F2" s="347" t="str">
        <f>'4-1 참여기술인(등급)'!F16</f>
        <v>고급이상</v>
      </c>
      <c r="G2" s="35"/>
      <c r="M2" s="19"/>
    </row>
    <row r="3" spans="1:20" ht="15" customHeight="1">
      <c r="A3" s="270" t="s">
        <v>310</v>
      </c>
      <c r="B3" s="33"/>
      <c r="C3" s="33"/>
      <c r="D3" s="33"/>
      <c r="E3" s="261" t="s">
        <v>311</v>
      </c>
      <c r="F3" s="347" t="str">
        <f>'4-1 참여기술인(등급)'!G16</f>
        <v>특급</v>
      </c>
      <c r="G3" s="252"/>
      <c r="H3" s="999" t="s">
        <v>39</v>
      </c>
      <c r="I3" s="999"/>
      <c r="J3" s="1000">
        <f>'4-2 책임기술인'!J3</f>
        <v>44562</v>
      </c>
      <c r="K3" s="1001"/>
      <c r="L3" s="262" t="s">
        <v>312</v>
      </c>
      <c r="M3" s="164">
        <f>J3-1</f>
        <v>44561</v>
      </c>
      <c r="N3" s="1007" t="s">
        <v>313</v>
      </c>
      <c r="O3" s="1008"/>
      <c r="P3" s="1008"/>
      <c r="Q3" s="1008"/>
      <c r="R3" s="1008"/>
    </row>
    <row r="4" spans="1:20" ht="21" customHeight="1">
      <c r="A4" s="253" t="s">
        <v>314</v>
      </c>
      <c r="B4" s="995" t="s">
        <v>315</v>
      </c>
      <c r="C4" s="929"/>
      <c r="D4" s="170" t="s">
        <v>316</v>
      </c>
      <c r="E4" s="170" t="s">
        <v>317</v>
      </c>
      <c r="F4" s="170" t="s">
        <v>318</v>
      </c>
      <c r="G4" s="170" t="s">
        <v>319</v>
      </c>
      <c r="H4" s="170" t="s">
        <v>320</v>
      </c>
      <c r="I4" s="170" t="s">
        <v>321</v>
      </c>
      <c r="J4" s="170" t="s">
        <v>322</v>
      </c>
      <c r="K4" s="170" t="s">
        <v>323</v>
      </c>
      <c r="L4" s="170" t="s">
        <v>324</v>
      </c>
      <c r="M4" s="170" t="s">
        <v>325</v>
      </c>
      <c r="N4" s="1009" t="s">
        <v>326</v>
      </c>
      <c r="O4" s="1010"/>
      <c r="P4" s="1010"/>
      <c r="Q4" s="1010"/>
      <c r="R4" s="1010"/>
    </row>
    <row r="5" spans="1:20" ht="15" customHeight="1">
      <c r="A5" s="970" t="str">
        <f>'4-1 참여기술인(등급)'!D16</f>
        <v>전기</v>
      </c>
      <c r="B5" s="970" t="s">
        <v>327</v>
      </c>
      <c r="C5" s="930" t="s">
        <v>644</v>
      </c>
      <c r="D5" s="255"/>
      <c r="E5" s="255"/>
      <c r="F5" s="255"/>
      <c r="G5" s="172" t="s">
        <v>643</v>
      </c>
      <c r="H5" s="172" t="s">
        <v>639</v>
      </c>
      <c r="I5" s="256">
        <v>1</v>
      </c>
      <c r="J5" s="173">
        <v>40524</v>
      </c>
      <c r="K5" s="173">
        <v>41276</v>
      </c>
      <c r="L5" s="177">
        <f t="shared" ref="L5:L18" si="0">IF(K5&gt;=$M$3,$M$3,K5)</f>
        <v>41276</v>
      </c>
      <c r="M5" s="141">
        <f>IF(J5="","",(L5-J5+1)*I5)</f>
        <v>753</v>
      </c>
      <c r="N5" s="271"/>
      <c r="O5" s="272"/>
      <c r="P5" s="272"/>
      <c r="Q5" s="272"/>
      <c r="R5" s="272"/>
    </row>
    <row r="6" spans="1:20" ht="15" customHeight="1">
      <c r="A6" s="970"/>
      <c r="B6" s="970"/>
      <c r="C6" s="1006"/>
      <c r="D6" s="255"/>
      <c r="E6" s="255"/>
      <c r="F6" s="255"/>
      <c r="G6" s="172" t="s">
        <v>643</v>
      </c>
      <c r="H6" s="172" t="s">
        <v>640</v>
      </c>
      <c r="I6" s="256">
        <v>1</v>
      </c>
      <c r="J6" s="173"/>
      <c r="K6" s="173"/>
      <c r="L6" s="177">
        <f t="shared" si="0"/>
        <v>0</v>
      </c>
      <c r="M6" s="141" t="str">
        <f t="shared" ref="M6:M18" si="1">IF(J6="","",(L6-J6+1)*I6)</f>
        <v/>
      </c>
      <c r="N6" s="271" t="str">
        <f t="shared" ref="N6:N18" si="2">M6</f>
        <v/>
      </c>
      <c r="O6" s="273"/>
      <c r="P6" s="273"/>
      <c r="Q6" s="273"/>
      <c r="R6" s="273"/>
    </row>
    <row r="7" spans="1:20" ht="15" customHeight="1">
      <c r="A7" s="970"/>
      <c r="B7" s="970"/>
      <c r="C7" s="1006"/>
      <c r="D7" s="255"/>
      <c r="E7" s="255"/>
      <c r="F7" s="255"/>
      <c r="G7" s="172"/>
      <c r="H7" s="172"/>
      <c r="I7" s="256">
        <v>1</v>
      </c>
      <c r="J7" s="173"/>
      <c r="K7" s="173"/>
      <c r="L7" s="177">
        <f t="shared" si="0"/>
        <v>0</v>
      </c>
      <c r="M7" s="141" t="str">
        <f t="shared" si="1"/>
        <v/>
      </c>
      <c r="N7" s="271" t="str">
        <f t="shared" si="2"/>
        <v/>
      </c>
    </row>
    <row r="8" spans="1:20" ht="15" customHeight="1">
      <c r="A8" s="970"/>
      <c r="B8" s="970"/>
      <c r="C8" s="1006"/>
      <c r="D8" s="255"/>
      <c r="E8" s="255"/>
      <c r="F8" s="255"/>
      <c r="G8" s="172"/>
      <c r="H8" s="172"/>
      <c r="I8" s="256">
        <v>1</v>
      </c>
      <c r="J8" s="173"/>
      <c r="K8" s="173"/>
      <c r="L8" s="177">
        <f t="shared" si="0"/>
        <v>0</v>
      </c>
      <c r="M8" s="141" t="str">
        <f t="shared" si="1"/>
        <v/>
      </c>
      <c r="N8" s="271" t="str">
        <f t="shared" si="2"/>
        <v/>
      </c>
    </row>
    <row r="9" spans="1:20" ht="15" customHeight="1">
      <c r="A9" s="970"/>
      <c r="B9" s="970"/>
      <c r="C9" s="1006"/>
      <c r="D9" s="255"/>
      <c r="E9" s="255"/>
      <c r="F9" s="255"/>
      <c r="G9" s="172"/>
      <c r="H9" s="172"/>
      <c r="I9" s="256">
        <v>1</v>
      </c>
      <c r="J9" s="173"/>
      <c r="K9" s="173"/>
      <c r="L9" s="177">
        <f t="shared" si="0"/>
        <v>0</v>
      </c>
      <c r="M9" s="141" t="str">
        <f t="shared" si="1"/>
        <v/>
      </c>
      <c r="N9" s="271" t="str">
        <f t="shared" si="2"/>
        <v/>
      </c>
    </row>
    <row r="10" spans="1:20" ht="15" customHeight="1">
      <c r="A10" s="970"/>
      <c r="B10" s="970"/>
      <c r="C10" s="1006"/>
      <c r="D10" s="255"/>
      <c r="E10" s="255"/>
      <c r="F10" s="255"/>
      <c r="G10" s="172"/>
      <c r="H10" s="172"/>
      <c r="I10" s="256">
        <v>1</v>
      </c>
      <c r="J10" s="173"/>
      <c r="K10" s="173"/>
      <c r="L10" s="177">
        <f t="shared" si="0"/>
        <v>0</v>
      </c>
      <c r="M10" s="141" t="str">
        <f t="shared" si="1"/>
        <v/>
      </c>
      <c r="N10" s="271" t="str">
        <f t="shared" si="2"/>
        <v/>
      </c>
    </row>
    <row r="11" spans="1:20" ht="15" customHeight="1">
      <c r="A11" s="970"/>
      <c r="B11" s="970"/>
      <c r="C11" s="1006"/>
      <c r="D11" s="255"/>
      <c r="E11" s="255"/>
      <c r="F11" s="255"/>
      <c r="G11" s="172"/>
      <c r="H11" s="172"/>
      <c r="I11" s="256">
        <v>1</v>
      </c>
      <c r="J11" s="173"/>
      <c r="K11" s="173"/>
      <c r="L11" s="177">
        <f t="shared" si="0"/>
        <v>0</v>
      </c>
      <c r="M11" s="141" t="str">
        <f t="shared" si="1"/>
        <v/>
      </c>
      <c r="N11" s="271" t="str">
        <f t="shared" si="2"/>
        <v/>
      </c>
    </row>
    <row r="12" spans="1:20" s="157" customFormat="1" ht="15" customHeight="1">
      <c r="A12" s="970"/>
      <c r="B12" s="970"/>
      <c r="C12" s="1006"/>
      <c r="D12" s="255"/>
      <c r="E12" s="255"/>
      <c r="F12" s="255"/>
      <c r="G12" s="172"/>
      <c r="H12" s="172"/>
      <c r="I12" s="256">
        <v>1</v>
      </c>
      <c r="J12" s="173"/>
      <c r="K12" s="173"/>
      <c r="L12" s="177">
        <f t="shared" si="0"/>
        <v>0</v>
      </c>
      <c r="M12" s="141" t="str">
        <f t="shared" si="1"/>
        <v/>
      </c>
      <c r="N12" s="271" t="str">
        <f t="shared" si="2"/>
        <v/>
      </c>
      <c r="O12" s="19"/>
      <c r="P12" s="151"/>
      <c r="Q12" s="151"/>
      <c r="R12" s="151"/>
      <c r="S12" s="151"/>
      <c r="T12" s="151"/>
    </row>
    <row r="13" spans="1:20" s="157" customFormat="1" ht="15" customHeight="1">
      <c r="A13" s="970"/>
      <c r="B13" s="970"/>
      <c r="C13" s="1006"/>
      <c r="D13" s="255"/>
      <c r="E13" s="255"/>
      <c r="F13" s="255"/>
      <c r="G13" s="172"/>
      <c r="H13" s="172"/>
      <c r="I13" s="256">
        <v>1</v>
      </c>
      <c r="J13" s="173"/>
      <c r="K13" s="173"/>
      <c r="L13" s="177">
        <f t="shared" si="0"/>
        <v>0</v>
      </c>
      <c r="M13" s="141" t="str">
        <f t="shared" si="1"/>
        <v/>
      </c>
      <c r="N13" s="271" t="str">
        <f t="shared" si="2"/>
        <v/>
      </c>
      <c r="O13" s="19"/>
      <c r="P13" s="151"/>
      <c r="Q13" s="151"/>
      <c r="R13" s="151"/>
      <c r="S13" s="151"/>
      <c r="T13" s="151"/>
    </row>
    <row r="14" spans="1:20" s="157" customFormat="1" ht="15" customHeight="1">
      <c r="A14" s="970"/>
      <c r="B14" s="970"/>
      <c r="C14" s="1006"/>
      <c r="D14" s="255"/>
      <c r="E14" s="255"/>
      <c r="F14" s="255"/>
      <c r="G14" s="172"/>
      <c r="H14" s="172"/>
      <c r="I14" s="256">
        <v>1</v>
      </c>
      <c r="J14" s="173"/>
      <c r="K14" s="173"/>
      <c r="L14" s="177">
        <f t="shared" si="0"/>
        <v>0</v>
      </c>
      <c r="M14" s="141" t="str">
        <f t="shared" si="1"/>
        <v/>
      </c>
      <c r="N14" s="271" t="str">
        <f t="shared" si="2"/>
        <v/>
      </c>
      <c r="O14" s="19"/>
      <c r="P14" s="151"/>
      <c r="Q14" s="151"/>
      <c r="R14" s="151"/>
      <c r="S14" s="151"/>
      <c r="T14" s="151"/>
    </row>
    <row r="15" spans="1:20" s="157" customFormat="1" ht="15" customHeight="1">
      <c r="A15" s="970"/>
      <c r="B15" s="970"/>
      <c r="C15" s="1006"/>
      <c r="D15" s="255"/>
      <c r="E15" s="255"/>
      <c r="F15" s="255"/>
      <c r="G15" s="172"/>
      <c r="H15" s="172"/>
      <c r="I15" s="256">
        <v>1</v>
      </c>
      <c r="J15" s="173"/>
      <c r="K15" s="173"/>
      <c r="L15" s="177">
        <f t="shared" si="0"/>
        <v>0</v>
      </c>
      <c r="M15" s="141" t="str">
        <f t="shared" si="1"/>
        <v/>
      </c>
      <c r="N15" s="271" t="str">
        <f t="shared" si="2"/>
        <v/>
      </c>
      <c r="O15" s="19"/>
      <c r="P15" s="151"/>
      <c r="Q15" s="151"/>
      <c r="R15" s="151"/>
      <c r="S15" s="151"/>
      <c r="T15" s="151"/>
    </row>
    <row r="16" spans="1:20" s="157" customFormat="1" ht="15" customHeight="1">
      <c r="A16" s="970"/>
      <c r="B16" s="970"/>
      <c r="C16" s="1006"/>
      <c r="D16" s="255"/>
      <c r="E16" s="255"/>
      <c r="F16" s="255"/>
      <c r="G16" s="172"/>
      <c r="H16" s="172"/>
      <c r="I16" s="256">
        <v>1</v>
      </c>
      <c r="J16" s="173"/>
      <c r="K16" s="173"/>
      <c r="L16" s="177">
        <f t="shared" si="0"/>
        <v>0</v>
      </c>
      <c r="M16" s="141" t="str">
        <f t="shared" si="1"/>
        <v/>
      </c>
      <c r="N16" s="271" t="str">
        <f t="shared" si="2"/>
        <v/>
      </c>
      <c r="O16" s="19"/>
      <c r="P16" s="151"/>
      <c r="Q16" s="151"/>
      <c r="R16" s="151"/>
      <c r="S16" s="151"/>
      <c r="T16" s="151"/>
    </row>
    <row r="17" spans="1:20" s="157" customFormat="1" ht="15" customHeight="1">
      <c r="A17" s="970"/>
      <c r="B17" s="970"/>
      <c r="C17" s="1006"/>
      <c r="D17" s="255"/>
      <c r="E17" s="255"/>
      <c r="F17" s="255"/>
      <c r="G17" s="172"/>
      <c r="H17" s="172"/>
      <c r="I17" s="256">
        <v>1</v>
      </c>
      <c r="J17" s="173"/>
      <c r="K17" s="173"/>
      <c r="L17" s="177">
        <f t="shared" si="0"/>
        <v>0</v>
      </c>
      <c r="M17" s="141" t="str">
        <f t="shared" si="1"/>
        <v/>
      </c>
      <c r="N17" s="271" t="str">
        <f t="shared" si="2"/>
        <v/>
      </c>
      <c r="O17" s="19"/>
      <c r="P17" s="151"/>
      <c r="Q17" s="151"/>
      <c r="R17" s="151"/>
      <c r="S17" s="151"/>
      <c r="T17" s="151"/>
    </row>
    <row r="18" spans="1:20" s="157" customFormat="1" ht="15" customHeight="1">
      <c r="A18" s="970"/>
      <c r="B18" s="970"/>
      <c r="C18" s="1006"/>
      <c r="D18" s="255"/>
      <c r="E18" s="255"/>
      <c r="F18" s="255"/>
      <c r="G18" s="172"/>
      <c r="H18" s="172"/>
      <c r="I18" s="256">
        <v>1</v>
      </c>
      <c r="J18" s="173"/>
      <c r="K18" s="173"/>
      <c r="L18" s="177">
        <f t="shared" si="0"/>
        <v>0</v>
      </c>
      <c r="M18" s="141" t="str">
        <f t="shared" si="1"/>
        <v/>
      </c>
      <c r="N18" s="271" t="str">
        <f t="shared" si="2"/>
        <v/>
      </c>
      <c r="O18" s="19"/>
      <c r="P18" s="151"/>
      <c r="Q18" s="151"/>
      <c r="R18" s="151"/>
      <c r="S18" s="151"/>
      <c r="T18" s="151"/>
    </row>
    <row r="19" spans="1:20" s="157" customFormat="1" ht="15" customHeight="1">
      <c r="A19" s="970"/>
      <c r="B19" s="1003" t="s">
        <v>108</v>
      </c>
      <c r="C19" s="1003"/>
      <c r="D19" s="1003"/>
      <c r="E19" s="1003"/>
      <c r="F19" s="1003"/>
      <c r="G19" s="1003"/>
      <c r="H19" s="1003"/>
      <c r="I19" s="1003"/>
      <c r="J19" s="1003"/>
      <c r="K19" s="1003"/>
      <c r="L19" s="1003"/>
      <c r="M19" s="265">
        <f>SUM(M5:M18)</f>
        <v>753</v>
      </c>
      <c r="O19" s="19"/>
      <c r="P19" s="151"/>
      <c r="Q19" s="151"/>
      <c r="R19" s="151"/>
      <c r="S19" s="151"/>
      <c r="T19" s="151"/>
    </row>
    <row r="20" spans="1:20" s="157" customFormat="1" ht="15" customHeight="1">
      <c r="A20" s="970"/>
      <c r="B20" s="1004" t="s">
        <v>328</v>
      </c>
      <c r="C20" s="1004"/>
      <c r="D20" s="255"/>
      <c r="E20" s="255"/>
      <c r="F20" s="255"/>
      <c r="G20" s="172"/>
      <c r="H20" s="258"/>
      <c r="I20" s="256">
        <v>1</v>
      </c>
      <c r="J20" s="173">
        <v>32660</v>
      </c>
      <c r="K20" s="173">
        <v>37986</v>
      </c>
      <c r="L20" s="177">
        <f t="shared" ref="L20:L30" si="3">IF(K20&gt;=$M$3,$M$3,K20)</f>
        <v>37986</v>
      </c>
      <c r="M20" s="141">
        <f>IF(J20="","",(L20-J20+1)*I20)</f>
        <v>5327</v>
      </c>
      <c r="N20" s="274"/>
      <c r="O20" s="19"/>
      <c r="P20" s="151"/>
      <c r="Q20" s="151"/>
      <c r="R20" s="151"/>
      <c r="S20" s="151"/>
      <c r="T20" s="151"/>
    </row>
    <row r="21" spans="1:20" s="157" customFormat="1" ht="15" customHeight="1">
      <c r="A21" s="970"/>
      <c r="B21" s="1004"/>
      <c r="C21" s="1004"/>
      <c r="D21" s="255"/>
      <c r="E21" s="255"/>
      <c r="F21" s="255"/>
      <c r="G21" s="258"/>
      <c r="H21" s="258"/>
      <c r="I21" s="256">
        <v>1</v>
      </c>
      <c r="J21" s="173"/>
      <c r="K21" s="173"/>
      <c r="L21" s="177">
        <f t="shared" si="3"/>
        <v>0</v>
      </c>
      <c r="M21" s="141" t="str">
        <f t="shared" ref="M21:M30" si="4">IF(J21="","",(L21-J21+1)*I21)</f>
        <v/>
      </c>
      <c r="N21" s="274" t="str">
        <f t="shared" ref="N21:N30" si="5">M21</f>
        <v/>
      </c>
      <c r="O21" s="19"/>
      <c r="P21" s="151"/>
      <c r="Q21" s="151"/>
      <c r="R21" s="151"/>
      <c r="S21" s="151"/>
      <c r="T21" s="151"/>
    </row>
    <row r="22" spans="1:20" s="157" customFormat="1" ht="15" customHeight="1">
      <c r="A22" s="970"/>
      <c r="B22" s="1004"/>
      <c r="C22" s="1004"/>
      <c r="D22" s="255"/>
      <c r="E22" s="255"/>
      <c r="F22" s="255"/>
      <c r="G22" s="258"/>
      <c r="H22" s="258"/>
      <c r="I22" s="256">
        <v>1</v>
      </c>
      <c r="J22" s="173"/>
      <c r="K22" s="173"/>
      <c r="L22" s="177">
        <f t="shared" si="3"/>
        <v>0</v>
      </c>
      <c r="M22" s="141" t="str">
        <f t="shared" si="4"/>
        <v/>
      </c>
      <c r="N22" s="274" t="str">
        <f t="shared" si="5"/>
        <v/>
      </c>
      <c r="O22" s="19"/>
      <c r="P22" s="151"/>
      <c r="Q22" s="151"/>
      <c r="R22" s="151"/>
      <c r="S22" s="151"/>
      <c r="T22" s="151"/>
    </row>
    <row r="23" spans="1:20" s="157" customFormat="1" ht="15" customHeight="1">
      <c r="A23" s="970"/>
      <c r="B23" s="1004"/>
      <c r="C23" s="1004"/>
      <c r="D23" s="255"/>
      <c r="E23" s="255"/>
      <c r="F23" s="255"/>
      <c r="G23" s="258"/>
      <c r="H23" s="258"/>
      <c r="I23" s="256">
        <v>1</v>
      </c>
      <c r="J23" s="173"/>
      <c r="K23" s="173"/>
      <c r="L23" s="177">
        <f t="shared" si="3"/>
        <v>0</v>
      </c>
      <c r="M23" s="141" t="str">
        <f t="shared" si="4"/>
        <v/>
      </c>
      <c r="N23" s="274" t="str">
        <f t="shared" si="5"/>
        <v/>
      </c>
      <c r="O23" s="19"/>
      <c r="P23" s="151"/>
      <c r="Q23" s="151"/>
      <c r="R23" s="151"/>
      <c r="S23" s="151"/>
      <c r="T23" s="151"/>
    </row>
    <row r="24" spans="1:20">
      <c r="A24" s="970"/>
      <c r="B24" s="1004"/>
      <c r="C24" s="1004"/>
      <c r="D24" s="255"/>
      <c r="E24" s="255"/>
      <c r="F24" s="255"/>
      <c r="G24" s="258"/>
      <c r="H24" s="258"/>
      <c r="I24" s="256">
        <v>1</v>
      </c>
      <c r="J24" s="173"/>
      <c r="K24" s="173"/>
      <c r="L24" s="177">
        <f t="shared" si="3"/>
        <v>0</v>
      </c>
      <c r="M24" s="141" t="str">
        <f t="shared" si="4"/>
        <v/>
      </c>
      <c r="N24" s="274" t="str">
        <f t="shared" si="5"/>
        <v/>
      </c>
    </row>
    <row r="25" spans="1:20">
      <c r="A25" s="970"/>
      <c r="B25" s="1004"/>
      <c r="C25" s="1004"/>
      <c r="D25" s="255"/>
      <c r="E25" s="255"/>
      <c r="F25" s="255"/>
      <c r="G25" s="258"/>
      <c r="H25" s="258"/>
      <c r="I25" s="256">
        <v>1</v>
      </c>
      <c r="J25" s="173"/>
      <c r="K25" s="173"/>
      <c r="L25" s="177">
        <f t="shared" si="3"/>
        <v>0</v>
      </c>
      <c r="M25" s="141" t="str">
        <f t="shared" si="4"/>
        <v/>
      </c>
      <c r="N25" s="274" t="str">
        <f t="shared" si="5"/>
        <v/>
      </c>
    </row>
    <row r="26" spans="1:20">
      <c r="A26" s="970"/>
      <c r="B26" s="1004"/>
      <c r="C26" s="1004"/>
      <c r="D26" s="255"/>
      <c r="E26" s="255"/>
      <c r="F26" s="255"/>
      <c r="G26" s="258"/>
      <c r="H26" s="258"/>
      <c r="I26" s="256">
        <v>1</v>
      </c>
      <c r="J26" s="173"/>
      <c r="K26" s="173"/>
      <c r="L26" s="177">
        <f t="shared" si="3"/>
        <v>0</v>
      </c>
      <c r="M26" s="141" t="str">
        <f t="shared" si="4"/>
        <v/>
      </c>
      <c r="N26" s="274" t="str">
        <f t="shared" si="5"/>
        <v/>
      </c>
    </row>
    <row r="27" spans="1:20">
      <c r="A27" s="970"/>
      <c r="B27" s="1004"/>
      <c r="C27" s="1004"/>
      <c r="D27" s="255"/>
      <c r="E27" s="255"/>
      <c r="F27" s="255"/>
      <c r="G27" s="258"/>
      <c r="H27" s="258"/>
      <c r="I27" s="256">
        <v>1</v>
      </c>
      <c r="J27" s="173"/>
      <c r="K27" s="173"/>
      <c r="L27" s="177">
        <f t="shared" si="3"/>
        <v>0</v>
      </c>
      <c r="M27" s="141" t="str">
        <f t="shared" si="4"/>
        <v/>
      </c>
      <c r="N27" s="274" t="str">
        <f t="shared" si="5"/>
        <v/>
      </c>
    </row>
    <row r="28" spans="1:20">
      <c r="A28" s="970"/>
      <c r="B28" s="1004"/>
      <c r="C28" s="1004"/>
      <c r="D28" s="255"/>
      <c r="E28" s="255"/>
      <c r="F28" s="255"/>
      <c r="G28" s="258"/>
      <c r="H28" s="258"/>
      <c r="I28" s="256">
        <v>1</v>
      </c>
      <c r="J28" s="173"/>
      <c r="K28" s="173"/>
      <c r="L28" s="177">
        <f t="shared" si="3"/>
        <v>0</v>
      </c>
      <c r="M28" s="141" t="str">
        <f t="shared" si="4"/>
        <v/>
      </c>
      <c r="N28" s="274" t="str">
        <f t="shared" si="5"/>
        <v/>
      </c>
    </row>
    <row r="29" spans="1:20">
      <c r="A29" s="970"/>
      <c r="B29" s="1004"/>
      <c r="C29" s="1004"/>
      <c r="D29" s="255"/>
      <c r="E29" s="255"/>
      <c r="F29" s="255"/>
      <c r="G29" s="258"/>
      <c r="H29" s="258"/>
      <c r="I29" s="256">
        <v>1</v>
      </c>
      <c r="J29" s="173"/>
      <c r="K29" s="173"/>
      <c r="L29" s="177">
        <f t="shared" si="3"/>
        <v>0</v>
      </c>
      <c r="M29" s="141" t="str">
        <f t="shared" si="4"/>
        <v/>
      </c>
      <c r="N29" s="274" t="str">
        <f t="shared" si="5"/>
        <v/>
      </c>
    </row>
    <row r="30" spans="1:20">
      <c r="A30" s="970"/>
      <c r="B30" s="1004"/>
      <c r="C30" s="1004"/>
      <c r="D30" s="255"/>
      <c r="E30" s="255"/>
      <c r="F30" s="255"/>
      <c r="G30" s="258"/>
      <c r="H30" s="258"/>
      <c r="I30" s="256">
        <v>1</v>
      </c>
      <c r="J30" s="173"/>
      <c r="K30" s="173"/>
      <c r="L30" s="177">
        <f t="shared" si="3"/>
        <v>0</v>
      </c>
      <c r="M30" s="141" t="str">
        <f t="shared" si="4"/>
        <v/>
      </c>
      <c r="N30" s="274" t="str">
        <f t="shared" si="5"/>
        <v/>
      </c>
    </row>
    <row r="31" spans="1:20">
      <c r="A31" s="970"/>
      <c r="B31" s="1004"/>
      <c r="C31" s="1004"/>
      <c r="D31" s="1005" t="s">
        <v>108</v>
      </c>
      <c r="E31" s="1005"/>
      <c r="F31" s="1005"/>
      <c r="G31" s="1005"/>
      <c r="H31" s="1005"/>
      <c r="I31" s="1005"/>
      <c r="J31" s="1005"/>
      <c r="K31" s="1005"/>
      <c r="L31" s="1005"/>
      <c r="M31" s="265">
        <f>SUM(M20:M30)</f>
        <v>5327</v>
      </c>
    </row>
  </sheetData>
  <mergeCells count="12">
    <mergeCell ref="N3:R3"/>
    <mergeCell ref="B4:C4"/>
    <mergeCell ref="N4:R4"/>
    <mergeCell ref="A1:F1"/>
    <mergeCell ref="H3:I3"/>
    <mergeCell ref="J3:K3"/>
    <mergeCell ref="B19:L19"/>
    <mergeCell ref="B20:C31"/>
    <mergeCell ref="D31:L31"/>
    <mergeCell ref="A5:A31"/>
    <mergeCell ref="B5:B18"/>
    <mergeCell ref="C5:C18"/>
  </mergeCells>
  <phoneticPr fontId="2" type="noConversion"/>
  <printOptions horizontalCentered="1"/>
  <pageMargins left="0.11811023622047245" right="0.11811023622047245" top="0.74803149606299213" bottom="0.74803149606299213" header="0.31496062992125984" footer="0.31496062992125984"/>
  <pageSetup paperSize="9" scale="95" orientation="landscape" horizontalDpi="1200" verticalDpi="1200"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1"/>
  <sheetViews>
    <sheetView view="pageBreakPreview" zoomScaleNormal="100" zoomScaleSheetLayoutView="100" workbookViewId="0">
      <selection sqref="A1:F1"/>
    </sheetView>
  </sheetViews>
  <sheetFormatPr defaultRowHeight="13.5"/>
  <cols>
    <col min="1" max="1" width="8.5" style="19" customWidth="1"/>
    <col min="2" max="2" width="11.125" style="19" customWidth="1"/>
    <col min="3" max="3" width="10.25" style="19" bestFit="1" customWidth="1"/>
    <col min="4" max="5" width="11" style="19" customWidth="1"/>
    <col min="6" max="6" width="11.375" style="19" customWidth="1"/>
    <col min="7" max="7" width="10.25" style="19" bestFit="1" customWidth="1"/>
    <col min="8" max="8" width="15" style="19" bestFit="1" customWidth="1"/>
    <col min="9" max="9" width="8.125" style="19" bestFit="1" customWidth="1"/>
    <col min="10" max="10" width="13.125" style="19" bestFit="1" customWidth="1"/>
    <col min="11" max="12" width="12.375" style="19" customWidth="1"/>
    <col min="13" max="13" width="11.5" style="152" bestFit="1" customWidth="1"/>
    <col min="14" max="14" width="12.625" style="259" bestFit="1" customWidth="1"/>
    <col min="15" max="15" width="5.5" style="19" customWidth="1"/>
    <col min="16" max="17" width="9" style="151"/>
    <col min="18" max="19" width="11.125" style="151" customWidth="1"/>
    <col min="20" max="20" width="12.5" style="151" bestFit="1" customWidth="1"/>
    <col min="21" max="256" width="9" style="19"/>
    <col min="257" max="257" width="8.5" style="19" customWidth="1"/>
    <col min="258" max="258" width="11.125" style="19" customWidth="1"/>
    <col min="259" max="259" width="10.25" style="19" bestFit="1" customWidth="1"/>
    <col min="260" max="261" width="11" style="19" customWidth="1"/>
    <col min="262" max="262" width="11.375" style="19" customWidth="1"/>
    <col min="263" max="264" width="10.25" style="19" bestFit="1" customWidth="1"/>
    <col min="265" max="265" width="8.125" style="19" bestFit="1" customWidth="1"/>
    <col min="266" max="266" width="13.125" style="19" bestFit="1" customWidth="1"/>
    <col min="267" max="268" width="12.375" style="19" customWidth="1"/>
    <col min="269" max="269" width="11.5" style="19" bestFit="1" customWidth="1"/>
    <col min="270" max="270" width="12.625" style="19" bestFit="1" customWidth="1"/>
    <col min="271" max="271" width="5.5" style="19" customWidth="1"/>
    <col min="272" max="273" width="9" style="19"/>
    <col min="274" max="275" width="11.125" style="19" customWidth="1"/>
    <col min="276" max="276" width="12.5" style="19" bestFit="1" customWidth="1"/>
    <col min="277" max="512" width="9" style="19"/>
    <col min="513" max="513" width="8.5" style="19" customWidth="1"/>
    <col min="514" max="514" width="11.125" style="19" customWidth="1"/>
    <col min="515" max="515" width="10.25" style="19" bestFit="1" customWidth="1"/>
    <col min="516" max="517" width="11" style="19" customWidth="1"/>
    <col min="518" max="518" width="11.375" style="19" customWidth="1"/>
    <col min="519" max="520" width="10.25" style="19" bestFit="1" customWidth="1"/>
    <col min="521" max="521" width="8.125" style="19" bestFit="1" customWidth="1"/>
    <col min="522" max="522" width="13.125" style="19" bestFit="1" customWidth="1"/>
    <col min="523" max="524" width="12.375" style="19" customWidth="1"/>
    <col min="525" max="525" width="11.5" style="19" bestFit="1" customWidth="1"/>
    <col min="526" max="526" width="12.625" style="19" bestFit="1" customWidth="1"/>
    <col min="527" max="527" width="5.5" style="19" customWidth="1"/>
    <col min="528" max="529" width="9" style="19"/>
    <col min="530" max="531" width="11.125" style="19" customWidth="1"/>
    <col min="532" max="532" width="12.5" style="19" bestFit="1" customWidth="1"/>
    <col min="533" max="768" width="9" style="19"/>
    <col min="769" max="769" width="8.5" style="19" customWidth="1"/>
    <col min="770" max="770" width="11.125" style="19" customWidth="1"/>
    <col min="771" max="771" width="10.25" style="19" bestFit="1" customWidth="1"/>
    <col min="772" max="773" width="11" style="19" customWidth="1"/>
    <col min="774" max="774" width="11.375" style="19" customWidth="1"/>
    <col min="775" max="776" width="10.25" style="19" bestFit="1" customWidth="1"/>
    <col min="777" max="777" width="8.125" style="19" bestFit="1" customWidth="1"/>
    <col min="778" max="778" width="13.125" style="19" bestFit="1" customWidth="1"/>
    <col min="779" max="780" width="12.375" style="19" customWidth="1"/>
    <col min="781" max="781" width="11.5" style="19" bestFit="1" customWidth="1"/>
    <col min="782" max="782" width="12.625" style="19" bestFit="1" customWidth="1"/>
    <col min="783" max="783" width="5.5" style="19" customWidth="1"/>
    <col min="784" max="785" width="9" style="19"/>
    <col min="786" max="787" width="11.125" style="19" customWidth="1"/>
    <col min="788" max="788" width="12.5" style="19" bestFit="1" customWidth="1"/>
    <col min="789" max="1024" width="9" style="19"/>
    <col min="1025" max="1025" width="8.5" style="19" customWidth="1"/>
    <col min="1026" max="1026" width="11.125" style="19" customWidth="1"/>
    <col min="1027" max="1027" width="10.25" style="19" bestFit="1" customWidth="1"/>
    <col min="1028" max="1029" width="11" style="19" customWidth="1"/>
    <col min="1030" max="1030" width="11.375" style="19" customWidth="1"/>
    <col min="1031" max="1032" width="10.25" style="19" bestFit="1" customWidth="1"/>
    <col min="1033" max="1033" width="8.125" style="19" bestFit="1" customWidth="1"/>
    <col min="1034" max="1034" width="13.125" style="19" bestFit="1" customWidth="1"/>
    <col min="1035" max="1036" width="12.375" style="19" customWidth="1"/>
    <col min="1037" max="1037" width="11.5" style="19" bestFit="1" customWidth="1"/>
    <col min="1038" max="1038" width="12.625" style="19" bestFit="1" customWidth="1"/>
    <col min="1039" max="1039" width="5.5" style="19" customWidth="1"/>
    <col min="1040" max="1041" width="9" style="19"/>
    <col min="1042" max="1043" width="11.125" style="19" customWidth="1"/>
    <col min="1044" max="1044" width="12.5" style="19" bestFit="1" customWidth="1"/>
    <col min="1045" max="1280" width="9" style="19"/>
    <col min="1281" max="1281" width="8.5" style="19" customWidth="1"/>
    <col min="1282" max="1282" width="11.125" style="19" customWidth="1"/>
    <col min="1283" max="1283" width="10.25" style="19" bestFit="1" customWidth="1"/>
    <col min="1284" max="1285" width="11" style="19" customWidth="1"/>
    <col min="1286" max="1286" width="11.375" style="19" customWidth="1"/>
    <col min="1287" max="1288" width="10.25" style="19" bestFit="1" customWidth="1"/>
    <col min="1289" max="1289" width="8.125" style="19" bestFit="1" customWidth="1"/>
    <col min="1290" max="1290" width="13.125" style="19" bestFit="1" customWidth="1"/>
    <col min="1291" max="1292" width="12.375" style="19" customWidth="1"/>
    <col min="1293" max="1293" width="11.5" style="19" bestFit="1" customWidth="1"/>
    <col min="1294" max="1294" width="12.625" style="19" bestFit="1" customWidth="1"/>
    <col min="1295" max="1295" width="5.5" style="19" customWidth="1"/>
    <col min="1296" max="1297" width="9" style="19"/>
    <col min="1298" max="1299" width="11.125" style="19" customWidth="1"/>
    <col min="1300" max="1300" width="12.5" style="19" bestFit="1" customWidth="1"/>
    <col min="1301" max="1536" width="9" style="19"/>
    <col min="1537" max="1537" width="8.5" style="19" customWidth="1"/>
    <col min="1538" max="1538" width="11.125" style="19" customWidth="1"/>
    <col min="1539" max="1539" width="10.25" style="19" bestFit="1" customWidth="1"/>
    <col min="1540" max="1541" width="11" style="19" customWidth="1"/>
    <col min="1542" max="1542" width="11.375" style="19" customWidth="1"/>
    <col min="1543" max="1544" width="10.25" style="19" bestFit="1" customWidth="1"/>
    <col min="1545" max="1545" width="8.125" style="19" bestFit="1" customWidth="1"/>
    <col min="1546" max="1546" width="13.125" style="19" bestFit="1" customWidth="1"/>
    <col min="1547" max="1548" width="12.375" style="19" customWidth="1"/>
    <col min="1549" max="1549" width="11.5" style="19" bestFit="1" customWidth="1"/>
    <col min="1550" max="1550" width="12.625" style="19" bestFit="1" customWidth="1"/>
    <col min="1551" max="1551" width="5.5" style="19" customWidth="1"/>
    <col min="1552" max="1553" width="9" style="19"/>
    <col min="1554" max="1555" width="11.125" style="19" customWidth="1"/>
    <col min="1556" max="1556" width="12.5" style="19" bestFit="1" customWidth="1"/>
    <col min="1557" max="1792" width="9" style="19"/>
    <col min="1793" max="1793" width="8.5" style="19" customWidth="1"/>
    <col min="1794" max="1794" width="11.125" style="19" customWidth="1"/>
    <col min="1795" max="1795" width="10.25" style="19" bestFit="1" customWidth="1"/>
    <col min="1796" max="1797" width="11" style="19" customWidth="1"/>
    <col min="1798" max="1798" width="11.375" style="19" customWidth="1"/>
    <col min="1799" max="1800" width="10.25" style="19" bestFit="1" customWidth="1"/>
    <col min="1801" max="1801" width="8.125" style="19" bestFit="1" customWidth="1"/>
    <col min="1802" max="1802" width="13.125" style="19" bestFit="1" customWidth="1"/>
    <col min="1803" max="1804" width="12.375" style="19" customWidth="1"/>
    <col min="1805" max="1805" width="11.5" style="19" bestFit="1" customWidth="1"/>
    <col min="1806" max="1806" width="12.625" style="19" bestFit="1" customWidth="1"/>
    <col min="1807" max="1807" width="5.5" style="19" customWidth="1"/>
    <col min="1808" max="1809" width="9" style="19"/>
    <col min="1810" max="1811" width="11.125" style="19" customWidth="1"/>
    <col min="1812" max="1812" width="12.5" style="19" bestFit="1" customWidth="1"/>
    <col min="1813" max="2048" width="9" style="19"/>
    <col min="2049" max="2049" width="8.5" style="19" customWidth="1"/>
    <col min="2050" max="2050" width="11.125" style="19" customWidth="1"/>
    <col min="2051" max="2051" width="10.25" style="19" bestFit="1" customWidth="1"/>
    <col min="2052" max="2053" width="11" style="19" customWidth="1"/>
    <col min="2054" max="2054" width="11.375" style="19" customWidth="1"/>
    <col min="2055" max="2056" width="10.25" style="19" bestFit="1" customWidth="1"/>
    <col min="2057" max="2057" width="8.125" style="19" bestFit="1" customWidth="1"/>
    <col min="2058" max="2058" width="13.125" style="19" bestFit="1" customWidth="1"/>
    <col min="2059" max="2060" width="12.375" style="19" customWidth="1"/>
    <col min="2061" max="2061" width="11.5" style="19" bestFit="1" customWidth="1"/>
    <col min="2062" max="2062" width="12.625" style="19" bestFit="1" customWidth="1"/>
    <col min="2063" max="2063" width="5.5" style="19" customWidth="1"/>
    <col min="2064" max="2065" width="9" style="19"/>
    <col min="2066" max="2067" width="11.125" style="19" customWidth="1"/>
    <col min="2068" max="2068" width="12.5" style="19" bestFit="1" customWidth="1"/>
    <col min="2069" max="2304" width="9" style="19"/>
    <col min="2305" max="2305" width="8.5" style="19" customWidth="1"/>
    <col min="2306" max="2306" width="11.125" style="19" customWidth="1"/>
    <col min="2307" max="2307" width="10.25" style="19" bestFit="1" customWidth="1"/>
    <col min="2308" max="2309" width="11" style="19" customWidth="1"/>
    <col min="2310" max="2310" width="11.375" style="19" customWidth="1"/>
    <col min="2311" max="2312" width="10.25" style="19" bestFit="1" customWidth="1"/>
    <col min="2313" max="2313" width="8.125" style="19" bestFit="1" customWidth="1"/>
    <col min="2314" max="2314" width="13.125" style="19" bestFit="1" customWidth="1"/>
    <col min="2315" max="2316" width="12.375" style="19" customWidth="1"/>
    <col min="2317" max="2317" width="11.5" style="19" bestFit="1" customWidth="1"/>
    <col min="2318" max="2318" width="12.625" style="19" bestFit="1" customWidth="1"/>
    <col min="2319" max="2319" width="5.5" style="19" customWidth="1"/>
    <col min="2320" max="2321" width="9" style="19"/>
    <col min="2322" max="2323" width="11.125" style="19" customWidth="1"/>
    <col min="2324" max="2324" width="12.5" style="19" bestFit="1" customWidth="1"/>
    <col min="2325" max="2560" width="9" style="19"/>
    <col min="2561" max="2561" width="8.5" style="19" customWidth="1"/>
    <col min="2562" max="2562" width="11.125" style="19" customWidth="1"/>
    <col min="2563" max="2563" width="10.25" style="19" bestFit="1" customWidth="1"/>
    <col min="2564" max="2565" width="11" style="19" customWidth="1"/>
    <col min="2566" max="2566" width="11.375" style="19" customWidth="1"/>
    <col min="2567" max="2568" width="10.25" style="19" bestFit="1" customWidth="1"/>
    <col min="2569" max="2569" width="8.125" style="19" bestFit="1" customWidth="1"/>
    <col min="2570" max="2570" width="13.125" style="19" bestFit="1" customWidth="1"/>
    <col min="2571" max="2572" width="12.375" style="19" customWidth="1"/>
    <col min="2573" max="2573" width="11.5" style="19" bestFit="1" customWidth="1"/>
    <col min="2574" max="2574" width="12.625" style="19" bestFit="1" customWidth="1"/>
    <col min="2575" max="2575" width="5.5" style="19" customWidth="1"/>
    <col min="2576" max="2577" width="9" style="19"/>
    <col min="2578" max="2579" width="11.125" style="19" customWidth="1"/>
    <col min="2580" max="2580" width="12.5" style="19" bestFit="1" customWidth="1"/>
    <col min="2581" max="2816" width="9" style="19"/>
    <col min="2817" max="2817" width="8.5" style="19" customWidth="1"/>
    <col min="2818" max="2818" width="11.125" style="19" customWidth="1"/>
    <col min="2819" max="2819" width="10.25" style="19" bestFit="1" customWidth="1"/>
    <col min="2820" max="2821" width="11" style="19" customWidth="1"/>
    <col min="2822" max="2822" width="11.375" style="19" customWidth="1"/>
    <col min="2823" max="2824" width="10.25" style="19" bestFit="1" customWidth="1"/>
    <col min="2825" max="2825" width="8.125" style="19" bestFit="1" customWidth="1"/>
    <col min="2826" max="2826" width="13.125" style="19" bestFit="1" customWidth="1"/>
    <col min="2827" max="2828" width="12.375" style="19" customWidth="1"/>
    <col min="2829" max="2829" width="11.5" style="19" bestFit="1" customWidth="1"/>
    <col min="2830" max="2830" width="12.625" style="19" bestFit="1" customWidth="1"/>
    <col min="2831" max="2831" width="5.5" style="19" customWidth="1"/>
    <col min="2832" max="2833" width="9" style="19"/>
    <col min="2834" max="2835" width="11.125" style="19" customWidth="1"/>
    <col min="2836" max="2836" width="12.5" style="19" bestFit="1" customWidth="1"/>
    <col min="2837" max="3072" width="9" style="19"/>
    <col min="3073" max="3073" width="8.5" style="19" customWidth="1"/>
    <col min="3074" max="3074" width="11.125" style="19" customWidth="1"/>
    <col min="3075" max="3075" width="10.25" style="19" bestFit="1" customWidth="1"/>
    <col min="3076" max="3077" width="11" style="19" customWidth="1"/>
    <col min="3078" max="3078" width="11.375" style="19" customWidth="1"/>
    <col min="3079" max="3080" width="10.25" style="19" bestFit="1" customWidth="1"/>
    <col min="3081" max="3081" width="8.125" style="19" bestFit="1" customWidth="1"/>
    <col min="3082" max="3082" width="13.125" style="19" bestFit="1" customWidth="1"/>
    <col min="3083" max="3084" width="12.375" style="19" customWidth="1"/>
    <col min="3085" max="3085" width="11.5" style="19" bestFit="1" customWidth="1"/>
    <col min="3086" max="3086" width="12.625" style="19" bestFit="1" customWidth="1"/>
    <col min="3087" max="3087" width="5.5" style="19" customWidth="1"/>
    <col min="3088" max="3089" width="9" style="19"/>
    <col min="3090" max="3091" width="11.125" style="19" customWidth="1"/>
    <col min="3092" max="3092" width="12.5" style="19" bestFit="1" customWidth="1"/>
    <col min="3093" max="3328" width="9" style="19"/>
    <col min="3329" max="3329" width="8.5" style="19" customWidth="1"/>
    <col min="3330" max="3330" width="11.125" style="19" customWidth="1"/>
    <col min="3331" max="3331" width="10.25" style="19" bestFit="1" customWidth="1"/>
    <col min="3332" max="3333" width="11" style="19" customWidth="1"/>
    <col min="3334" max="3334" width="11.375" style="19" customWidth="1"/>
    <col min="3335" max="3336" width="10.25" style="19" bestFit="1" customWidth="1"/>
    <col min="3337" max="3337" width="8.125" style="19" bestFit="1" customWidth="1"/>
    <col min="3338" max="3338" width="13.125" style="19" bestFit="1" customWidth="1"/>
    <col min="3339" max="3340" width="12.375" style="19" customWidth="1"/>
    <col min="3341" max="3341" width="11.5" style="19" bestFit="1" customWidth="1"/>
    <col min="3342" max="3342" width="12.625" style="19" bestFit="1" customWidth="1"/>
    <col min="3343" max="3343" width="5.5" style="19" customWidth="1"/>
    <col min="3344" max="3345" width="9" style="19"/>
    <col min="3346" max="3347" width="11.125" style="19" customWidth="1"/>
    <col min="3348" max="3348" width="12.5" style="19" bestFit="1" customWidth="1"/>
    <col min="3349" max="3584" width="9" style="19"/>
    <col min="3585" max="3585" width="8.5" style="19" customWidth="1"/>
    <col min="3586" max="3586" width="11.125" style="19" customWidth="1"/>
    <col min="3587" max="3587" width="10.25" style="19" bestFit="1" customWidth="1"/>
    <col min="3588" max="3589" width="11" style="19" customWidth="1"/>
    <col min="3590" max="3590" width="11.375" style="19" customWidth="1"/>
    <col min="3591" max="3592" width="10.25" style="19" bestFit="1" customWidth="1"/>
    <col min="3593" max="3593" width="8.125" style="19" bestFit="1" customWidth="1"/>
    <col min="3594" max="3594" width="13.125" style="19" bestFit="1" customWidth="1"/>
    <col min="3595" max="3596" width="12.375" style="19" customWidth="1"/>
    <col min="3597" max="3597" width="11.5" style="19" bestFit="1" customWidth="1"/>
    <col min="3598" max="3598" width="12.625" style="19" bestFit="1" customWidth="1"/>
    <col min="3599" max="3599" width="5.5" style="19" customWidth="1"/>
    <col min="3600" max="3601" width="9" style="19"/>
    <col min="3602" max="3603" width="11.125" style="19" customWidth="1"/>
    <col min="3604" max="3604" width="12.5" style="19" bestFit="1" customWidth="1"/>
    <col min="3605" max="3840" width="9" style="19"/>
    <col min="3841" max="3841" width="8.5" style="19" customWidth="1"/>
    <col min="3842" max="3842" width="11.125" style="19" customWidth="1"/>
    <col min="3843" max="3843" width="10.25" style="19" bestFit="1" customWidth="1"/>
    <col min="3844" max="3845" width="11" style="19" customWidth="1"/>
    <col min="3846" max="3846" width="11.375" style="19" customWidth="1"/>
    <col min="3847" max="3848" width="10.25" style="19" bestFit="1" customWidth="1"/>
    <col min="3849" max="3849" width="8.125" style="19" bestFit="1" customWidth="1"/>
    <col min="3850" max="3850" width="13.125" style="19" bestFit="1" customWidth="1"/>
    <col min="3851" max="3852" width="12.375" style="19" customWidth="1"/>
    <col min="3853" max="3853" width="11.5" style="19" bestFit="1" customWidth="1"/>
    <col min="3854" max="3854" width="12.625" style="19" bestFit="1" customWidth="1"/>
    <col min="3855" max="3855" width="5.5" style="19" customWidth="1"/>
    <col min="3856" max="3857" width="9" style="19"/>
    <col min="3858" max="3859" width="11.125" style="19" customWidth="1"/>
    <col min="3860" max="3860" width="12.5" style="19" bestFit="1" customWidth="1"/>
    <col min="3861" max="4096" width="9" style="19"/>
    <col min="4097" max="4097" width="8.5" style="19" customWidth="1"/>
    <col min="4098" max="4098" width="11.125" style="19" customWidth="1"/>
    <col min="4099" max="4099" width="10.25" style="19" bestFit="1" customWidth="1"/>
    <col min="4100" max="4101" width="11" style="19" customWidth="1"/>
    <col min="4102" max="4102" width="11.375" style="19" customWidth="1"/>
    <col min="4103" max="4104" width="10.25" style="19" bestFit="1" customWidth="1"/>
    <col min="4105" max="4105" width="8.125" style="19" bestFit="1" customWidth="1"/>
    <col min="4106" max="4106" width="13.125" style="19" bestFit="1" customWidth="1"/>
    <col min="4107" max="4108" width="12.375" style="19" customWidth="1"/>
    <col min="4109" max="4109" width="11.5" style="19" bestFit="1" customWidth="1"/>
    <col min="4110" max="4110" width="12.625" style="19" bestFit="1" customWidth="1"/>
    <col min="4111" max="4111" width="5.5" style="19" customWidth="1"/>
    <col min="4112" max="4113" width="9" style="19"/>
    <col min="4114" max="4115" width="11.125" style="19" customWidth="1"/>
    <col min="4116" max="4116" width="12.5" style="19" bestFit="1" customWidth="1"/>
    <col min="4117" max="4352" width="9" style="19"/>
    <col min="4353" max="4353" width="8.5" style="19" customWidth="1"/>
    <col min="4354" max="4354" width="11.125" style="19" customWidth="1"/>
    <col min="4355" max="4355" width="10.25" style="19" bestFit="1" customWidth="1"/>
    <col min="4356" max="4357" width="11" style="19" customWidth="1"/>
    <col min="4358" max="4358" width="11.375" style="19" customWidth="1"/>
    <col min="4359" max="4360" width="10.25" style="19" bestFit="1" customWidth="1"/>
    <col min="4361" max="4361" width="8.125" style="19" bestFit="1" customWidth="1"/>
    <col min="4362" max="4362" width="13.125" style="19" bestFit="1" customWidth="1"/>
    <col min="4363" max="4364" width="12.375" style="19" customWidth="1"/>
    <col min="4365" max="4365" width="11.5" style="19" bestFit="1" customWidth="1"/>
    <col min="4366" max="4366" width="12.625" style="19" bestFit="1" customWidth="1"/>
    <col min="4367" max="4367" width="5.5" style="19" customWidth="1"/>
    <col min="4368" max="4369" width="9" style="19"/>
    <col min="4370" max="4371" width="11.125" style="19" customWidth="1"/>
    <col min="4372" max="4372" width="12.5" style="19" bestFit="1" customWidth="1"/>
    <col min="4373" max="4608" width="9" style="19"/>
    <col min="4609" max="4609" width="8.5" style="19" customWidth="1"/>
    <col min="4610" max="4610" width="11.125" style="19" customWidth="1"/>
    <col min="4611" max="4611" width="10.25" style="19" bestFit="1" customWidth="1"/>
    <col min="4612" max="4613" width="11" style="19" customWidth="1"/>
    <col min="4614" max="4614" width="11.375" style="19" customWidth="1"/>
    <col min="4615" max="4616" width="10.25" style="19" bestFit="1" customWidth="1"/>
    <col min="4617" max="4617" width="8.125" style="19" bestFit="1" customWidth="1"/>
    <col min="4618" max="4618" width="13.125" style="19" bestFit="1" customWidth="1"/>
    <col min="4619" max="4620" width="12.375" style="19" customWidth="1"/>
    <col min="4621" max="4621" width="11.5" style="19" bestFit="1" customWidth="1"/>
    <col min="4622" max="4622" width="12.625" style="19" bestFit="1" customWidth="1"/>
    <col min="4623" max="4623" width="5.5" style="19" customWidth="1"/>
    <col min="4624" max="4625" width="9" style="19"/>
    <col min="4626" max="4627" width="11.125" style="19" customWidth="1"/>
    <col min="4628" max="4628" width="12.5" style="19" bestFit="1" customWidth="1"/>
    <col min="4629" max="4864" width="9" style="19"/>
    <col min="4865" max="4865" width="8.5" style="19" customWidth="1"/>
    <col min="4866" max="4866" width="11.125" style="19" customWidth="1"/>
    <col min="4867" max="4867" width="10.25" style="19" bestFit="1" customWidth="1"/>
    <col min="4868" max="4869" width="11" style="19" customWidth="1"/>
    <col min="4870" max="4870" width="11.375" style="19" customWidth="1"/>
    <col min="4871" max="4872" width="10.25" style="19" bestFit="1" customWidth="1"/>
    <col min="4873" max="4873" width="8.125" style="19" bestFit="1" customWidth="1"/>
    <col min="4874" max="4874" width="13.125" style="19" bestFit="1" customWidth="1"/>
    <col min="4875" max="4876" width="12.375" style="19" customWidth="1"/>
    <col min="4877" max="4877" width="11.5" style="19" bestFit="1" customWidth="1"/>
    <col min="4878" max="4878" width="12.625" style="19" bestFit="1" customWidth="1"/>
    <col min="4879" max="4879" width="5.5" style="19" customWidth="1"/>
    <col min="4880" max="4881" width="9" style="19"/>
    <col min="4882" max="4883" width="11.125" style="19" customWidth="1"/>
    <col min="4884" max="4884" width="12.5" style="19" bestFit="1" customWidth="1"/>
    <col min="4885" max="5120" width="9" style="19"/>
    <col min="5121" max="5121" width="8.5" style="19" customWidth="1"/>
    <col min="5122" max="5122" width="11.125" style="19" customWidth="1"/>
    <col min="5123" max="5123" width="10.25" style="19" bestFit="1" customWidth="1"/>
    <col min="5124" max="5125" width="11" style="19" customWidth="1"/>
    <col min="5126" max="5126" width="11.375" style="19" customWidth="1"/>
    <col min="5127" max="5128" width="10.25" style="19" bestFit="1" customWidth="1"/>
    <col min="5129" max="5129" width="8.125" style="19" bestFit="1" customWidth="1"/>
    <col min="5130" max="5130" width="13.125" style="19" bestFit="1" customWidth="1"/>
    <col min="5131" max="5132" width="12.375" style="19" customWidth="1"/>
    <col min="5133" max="5133" width="11.5" style="19" bestFit="1" customWidth="1"/>
    <col min="5134" max="5134" width="12.625" style="19" bestFit="1" customWidth="1"/>
    <col min="5135" max="5135" width="5.5" style="19" customWidth="1"/>
    <col min="5136" max="5137" width="9" style="19"/>
    <col min="5138" max="5139" width="11.125" style="19" customWidth="1"/>
    <col min="5140" max="5140" width="12.5" style="19" bestFit="1" customWidth="1"/>
    <col min="5141" max="5376" width="9" style="19"/>
    <col min="5377" max="5377" width="8.5" style="19" customWidth="1"/>
    <col min="5378" max="5378" width="11.125" style="19" customWidth="1"/>
    <col min="5379" max="5379" width="10.25" style="19" bestFit="1" customWidth="1"/>
    <col min="5380" max="5381" width="11" style="19" customWidth="1"/>
    <col min="5382" max="5382" width="11.375" style="19" customWidth="1"/>
    <col min="5383" max="5384" width="10.25" style="19" bestFit="1" customWidth="1"/>
    <col min="5385" max="5385" width="8.125" style="19" bestFit="1" customWidth="1"/>
    <col min="5386" max="5386" width="13.125" style="19" bestFit="1" customWidth="1"/>
    <col min="5387" max="5388" width="12.375" style="19" customWidth="1"/>
    <col min="5389" max="5389" width="11.5" style="19" bestFit="1" customWidth="1"/>
    <col min="5390" max="5390" width="12.625" style="19" bestFit="1" customWidth="1"/>
    <col min="5391" max="5391" width="5.5" style="19" customWidth="1"/>
    <col min="5392" max="5393" width="9" style="19"/>
    <col min="5394" max="5395" width="11.125" style="19" customWidth="1"/>
    <col min="5396" max="5396" width="12.5" style="19" bestFit="1" customWidth="1"/>
    <col min="5397" max="5632" width="9" style="19"/>
    <col min="5633" max="5633" width="8.5" style="19" customWidth="1"/>
    <col min="5634" max="5634" width="11.125" style="19" customWidth="1"/>
    <col min="5635" max="5635" width="10.25" style="19" bestFit="1" customWidth="1"/>
    <col min="5636" max="5637" width="11" style="19" customWidth="1"/>
    <col min="5638" max="5638" width="11.375" style="19" customWidth="1"/>
    <col min="5639" max="5640" width="10.25" style="19" bestFit="1" customWidth="1"/>
    <col min="5641" max="5641" width="8.125" style="19" bestFit="1" customWidth="1"/>
    <col min="5642" max="5642" width="13.125" style="19" bestFit="1" customWidth="1"/>
    <col min="5643" max="5644" width="12.375" style="19" customWidth="1"/>
    <col min="5645" max="5645" width="11.5" style="19" bestFit="1" customWidth="1"/>
    <col min="5646" max="5646" width="12.625" style="19" bestFit="1" customWidth="1"/>
    <col min="5647" max="5647" width="5.5" style="19" customWidth="1"/>
    <col min="5648" max="5649" width="9" style="19"/>
    <col min="5650" max="5651" width="11.125" style="19" customWidth="1"/>
    <col min="5652" max="5652" width="12.5" style="19" bestFit="1" customWidth="1"/>
    <col min="5653" max="5888" width="9" style="19"/>
    <col min="5889" max="5889" width="8.5" style="19" customWidth="1"/>
    <col min="5890" max="5890" width="11.125" style="19" customWidth="1"/>
    <col min="5891" max="5891" width="10.25" style="19" bestFit="1" customWidth="1"/>
    <col min="5892" max="5893" width="11" style="19" customWidth="1"/>
    <col min="5894" max="5894" width="11.375" style="19" customWidth="1"/>
    <col min="5895" max="5896" width="10.25" style="19" bestFit="1" customWidth="1"/>
    <col min="5897" max="5897" width="8.125" style="19" bestFit="1" customWidth="1"/>
    <col min="5898" max="5898" width="13.125" style="19" bestFit="1" customWidth="1"/>
    <col min="5899" max="5900" width="12.375" style="19" customWidth="1"/>
    <col min="5901" max="5901" width="11.5" style="19" bestFit="1" customWidth="1"/>
    <col min="5902" max="5902" width="12.625" style="19" bestFit="1" customWidth="1"/>
    <col min="5903" max="5903" width="5.5" style="19" customWidth="1"/>
    <col min="5904" max="5905" width="9" style="19"/>
    <col min="5906" max="5907" width="11.125" style="19" customWidth="1"/>
    <col min="5908" max="5908" width="12.5" style="19" bestFit="1" customWidth="1"/>
    <col min="5909" max="6144" width="9" style="19"/>
    <col min="6145" max="6145" width="8.5" style="19" customWidth="1"/>
    <col min="6146" max="6146" width="11.125" style="19" customWidth="1"/>
    <col min="6147" max="6147" width="10.25" style="19" bestFit="1" customWidth="1"/>
    <col min="6148" max="6149" width="11" style="19" customWidth="1"/>
    <col min="6150" max="6150" width="11.375" style="19" customWidth="1"/>
    <col min="6151" max="6152" width="10.25" style="19" bestFit="1" customWidth="1"/>
    <col min="6153" max="6153" width="8.125" style="19" bestFit="1" customWidth="1"/>
    <col min="6154" max="6154" width="13.125" style="19" bestFit="1" customWidth="1"/>
    <col min="6155" max="6156" width="12.375" style="19" customWidth="1"/>
    <col min="6157" max="6157" width="11.5" style="19" bestFit="1" customWidth="1"/>
    <col min="6158" max="6158" width="12.625" style="19" bestFit="1" customWidth="1"/>
    <col min="6159" max="6159" width="5.5" style="19" customWidth="1"/>
    <col min="6160" max="6161" width="9" style="19"/>
    <col min="6162" max="6163" width="11.125" style="19" customWidth="1"/>
    <col min="6164" max="6164" width="12.5" style="19" bestFit="1" customWidth="1"/>
    <col min="6165" max="6400" width="9" style="19"/>
    <col min="6401" max="6401" width="8.5" style="19" customWidth="1"/>
    <col min="6402" max="6402" width="11.125" style="19" customWidth="1"/>
    <col min="6403" max="6403" width="10.25" style="19" bestFit="1" customWidth="1"/>
    <col min="6404" max="6405" width="11" style="19" customWidth="1"/>
    <col min="6406" max="6406" width="11.375" style="19" customWidth="1"/>
    <col min="6407" max="6408" width="10.25" style="19" bestFit="1" customWidth="1"/>
    <col min="6409" max="6409" width="8.125" style="19" bestFit="1" customWidth="1"/>
    <col min="6410" max="6410" width="13.125" style="19" bestFit="1" customWidth="1"/>
    <col min="6411" max="6412" width="12.375" style="19" customWidth="1"/>
    <col min="6413" max="6413" width="11.5" style="19" bestFit="1" customWidth="1"/>
    <col min="6414" max="6414" width="12.625" style="19" bestFit="1" customWidth="1"/>
    <col min="6415" max="6415" width="5.5" style="19" customWidth="1"/>
    <col min="6416" max="6417" width="9" style="19"/>
    <col min="6418" max="6419" width="11.125" style="19" customWidth="1"/>
    <col min="6420" max="6420" width="12.5" style="19" bestFit="1" customWidth="1"/>
    <col min="6421" max="6656" width="9" style="19"/>
    <col min="6657" max="6657" width="8.5" style="19" customWidth="1"/>
    <col min="6658" max="6658" width="11.125" style="19" customWidth="1"/>
    <col min="6659" max="6659" width="10.25" style="19" bestFit="1" customWidth="1"/>
    <col min="6660" max="6661" width="11" style="19" customWidth="1"/>
    <col min="6662" max="6662" width="11.375" style="19" customWidth="1"/>
    <col min="6663" max="6664" width="10.25" style="19" bestFit="1" customWidth="1"/>
    <col min="6665" max="6665" width="8.125" style="19" bestFit="1" customWidth="1"/>
    <col min="6666" max="6666" width="13.125" style="19" bestFit="1" customWidth="1"/>
    <col min="6667" max="6668" width="12.375" style="19" customWidth="1"/>
    <col min="6669" max="6669" width="11.5" style="19" bestFit="1" customWidth="1"/>
    <col min="6670" max="6670" width="12.625" style="19" bestFit="1" customWidth="1"/>
    <col min="6671" max="6671" width="5.5" style="19" customWidth="1"/>
    <col min="6672" max="6673" width="9" style="19"/>
    <col min="6674" max="6675" width="11.125" style="19" customWidth="1"/>
    <col min="6676" max="6676" width="12.5" style="19" bestFit="1" customWidth="1"/>
    <col min="6677" max="6912" width="9" style="19"/>
    <col min="6913" max="6913" width="8.5" style="19" customWidth="1"/>
    <col min="6914" max="6914" width="11.125" style="19" customWidth="1"/>
    <col min="6915" max="6915" width="10.25" style="19" bestFit="1" customWidth="1"/>
    <col min="6916" max="6917" width="11" style="19" customWidth="1"/>
    <col min="6918" max="6918" width="11.375" style="19" customWidth="1"/>
    <col min="6919" max="6920" width="10.25" style="19" bestFit="1" customWidth="1"/>
    <col min="6921" max="6921" width="8.125" style="19" bestFit="1" customWidth="1"/>
    <col min="6922" max="6922" width="13.125" style="19" bestFit="1" customWidth="1"/>
    <col min="6923" max="6924" width="12.375" style="19" customWidth="1"/>
    <col min="6925" max="6925" width="11.5" style="19" bestFit="1" customWidth="1"/>
    <col min="6926" max="6926" width="12.625" style="19" bestFit="1" customWidth="1"/>
    <col min="6927" max="6927" width="5.5" style="19" customWidth="1"/>
    <col min="6928" max="6929" width="9" style="19"/>
    <col min="6930" max="6931" width="11.125" style="19" customWidth="1"/>
    <col min="6932" max="6932" width="12.5" style="19" bestFit="1" customWidth="1"/>
    <col min="6933" max="7168" width="9" style="19"/>
    <col min="7169" max="7169" width="8.5" style="19" customWidth="1"/>
    <col min="7170" max="7170" width="11.125" style="19" customWidth="1"/>
    <col min="7171" max="7171" width="10.25" style="19" bestFit="1" customWidth="1"/>
    <col min="7172" max="7173" width="11" style="19" customWidth="1"/>
    <col min="7174" max="7174" width="11.375" style="19" customWidth="1"/>
    <col min="7175" max="7176" width="10.25" style="19" bestFit="1" customWidth="1"/>
    <col min="7177" max="7177" width="8.125" style="19" bestFit="1" customWidth="1"/>
    <col min="7178" max="7178" width="13.125" style="19" bestFit="1" customWidth="1"/>
    <col min="7179" max="7180" width="12.375" style="19" customWidth="1"/>
    <col min="7181" max="7181" width="11.5" style="19" bestFit="1" customWidth="1"/>
    <col min="7182" max="7182" width="12.625" style="19" bestFit="1" customWidth="1"/>
    <col min="7183" max="7183" width="5.5" style="19" customWidth="1"/>
    <col min="7184" max="7185" width="9" style="19"/>
    <col min="7186" max="7187" width="11.125" style="19" customWidth="1"/>
    <col min="7188" max="7188" width="12.5" style="19" bestFit="1" customWidth="1"/>
    <col min="7189" max="7424" width="9" style="19"/>
    <col min="7425" max="7425" width="8.5" style="19" customWidth="1"/>
    <col min="7426" max="7426" width="11.125" style="19" customWidth="1"/>
    <col min="7427" max="7427" width="10.25" style="19" bestFit="1" customWidth="1"/>
    <col min="7428" max="7429" width="11" style="19" customWidth="1"/>
    <col min="7430" max="7430" width="11.375" style="19" customWidth="1"/>
    <col min="7431" max="7432" width="10.25" style="19" bestFit="1" customWidth="1"/>
    <col min="7433" max="7433" width="8.125" style="19" bestFit="1" customWidth="1"/>
    <col min="7434" max="7434" width="13.125" style="19" bestFit="1" customWidth="1"/>
    <col min="7435" max="7436" width="12.375" style="19" customWidth="1"/>
    <col min="7437" max="7437" width="11.5" style="19" bestFit="1" customWidth="1"/>
    <col min="7438" max="7438" width="12.625" style="19" bestFit="1" customWidth="1"/>
    <col min="7439" max="7439" width="5.5" style="19" customWidth="1"/>
    <col min="7440" max="7441" width="9" style="19"/>
    <col min="7442" max="7443" width="11.125" style="19" customWidth="1"/>
    <col min="7444" max="7444" width="12.5" style="19" bestFit="1" customWidth="1"/>
    <col min="7445" max="7680" width="9" style="19"/>
    <col min="7681" max="7681" width="8.5" style="19" customWidth="1"/>
    <col min="7682" max="7682" width="11.125" style="19" customWidth="1"/>
    <col min="7683" max="7683" width="10.25" style="19" bestFit="1" customWidth="1"/>
    <col min="7684" max="7685" width="11" style="19" customWidth="1"/>
    <col min="7686" max="7686" width="11.375" style="19" customWidth="1"/>
    <col min="7687" max="7688" width="10.25" style="19" bestFit="1" customWidth="1"/>
    <col min="7689" max="7689" width="8.125" style="19" bestFit="1" customWidth="1"/>
    <col min="7690" max="7690" width="13.125" style="19" bestFit="1" customWidth="1"/>
    <col min="7691" max="7692" width="12.375" style="19" customWidth="1"/>
    <col min="7693" max="7693" width="11.5" style="19" bestFit="1" customWidth="1"/>
    <col min="7694" max="7694" width="12.625" style="19" bestFit="1" customWidth="1"/>
    <col min="7695" max="7695" width="5.5" style="19" customWidth="1"/>
    <col min="7696" max="7697" width="9" style="19"/>
    <col min="7698" max="7699" width="11.125" style="19" customWidth="1"/>
    <col min="7700" max="7700" width="12.5" style="19" bestFit="1" customWidth="1"/>
    <col min="7701" max="7936" width="9" style="19"/>
    <col min="7937" max="7937" width="8.5" style="19" customWidth="1"/>
    <col min="7938" max="7938" width="11.125" style="19" customWidth="1"/>
    <col min="7939" max="7939" width="10.25" style="19" bestFit="1" customWidth="1"/>
    <col min="7940" max="7941" width="11" style="19" customWidth="1"/>
    <col min="7942" max="7942" width="11.375" style="19" customWidth="1"/>
    <col min="7943" max="7944" width="10.25" style="19" bestFit="1" customWidth="1"/>
    <col min="7945" max="7945" width="8.125" style="19" bestFit="1" customWidth="1"/>
    <col min="7946" max="7946" width="13.125" style="19" bestFit="1" customWidth="1"/>
    <col min="7947" max="7948" width="12.375" style="19" customWidth="1"/>
    <col min="7949" max="7949" width="11.5" style="19" bestFit="1" customWidth="1"/>
    <col min="7950" max="7950" width="12.625" style="19" bestFit="1" customWidth="1"/>
    <col min="7951" max="7951" width="5.5" style="19" customWidth="1"/>
    <col min="7952" max="7953" width="9" style="19"/>
    <col min="7954" max="7955" width="11.125" style="19" customWidth="1"/>
    <col min="7956" max="7956" width="12.5" style="19" bestFit="1" customWidth="1"/>
    <col min="7957" max="8192" width="9" style="19"/>
    <col min="8193" max="8193" width="8.5" style="19" customWidth="1"/>
    <col min="8194" max="8194" width="11.125" style="19" customWidth="1"/>
    <col min="8195" max="8195" width="10.25" style="19" bestFit="1" customWidth="1"/>
    <col min="8196" max="8197" width="11" style="19" customWidth="1"/>
    <col min="8198" max="8198" width="11.375" style="19" customWidth="1"/>
    <col min="8199" max="8200" width="10.25" style="19" bestFit="1" customWidth="1"/>
    <col min="8201" max="8201" width="8.125" style="19" bestFit="1" customWidth="1"/>
    <col min="8202" max="8202" width="13.125" style="19" bestFit="1" customWidth="1"/>
    <col min="8203" max="8204" width="12.375" style="19" customWidth="1"/>
    <col min="8205" max="8205" width="11.5" style="19" bestFit="1" customWidth="1"/>
    <col min="8206" max="8206" width="12.625" style="19" bestFit="1" customWidth="1"/>
    <col min="8207" max="8207" width="5.5" style="19" customWidth="1"/>
    <col min="8208" max="8209" width="9" style="19"/>
    <col min="8210" max="8211" width="11.125" style="19" customWidth="1"/>
    <col min="8212" max="8212" width="12.5" style="19" bestFit="1" customWidth="1"/>
    <col min="8213" max="8448" width="9" style="19"/>
    <col min="8449" max="8449" width="8.5" style="19" customWidth="1"/>
    <col min="8450" max="8450" width="11.125" style="19" customWidth="1"/>
    <col min="8451" max="8451" width="10.25" style="19" bestFit="1" customWidth="1"/>
    <col min="8452" max="8453" width="11" style="19" customWidth="1"/>
    <col min="8454" max="8454" width="11.375" style="19" customWidth="1"/>
    <col min="8455" max="8456" width="10.25" style="19" bestFit="1" customWidth="1"/>
    <col min="8457" max="8457" width="8.125" style="19" bestFit="1" customWidth="1"/>
    <col min="8458" max="8458" width="13.125" style="19" bestFit="1" customWidth="1"/>
    <col min="8459" max="8460" width="12.375" style="19" customWidth="1"/>
    <col min="8461" max="8461" width="11.5" style="19" bestFit="1" customWidth="1"/>
    <col min="8462" max="8462" width="12.625" style="19" bestFit="1" customWidth="1"/>
    <col min="8463" max="8463" width="5.5" style="19" customWidth="1"/>
    <col min="8464" max="8465" width="9" style="19"/>
    <col min="8466" max="8467" width="11.125" style="19" customWidth="1"/>
    <col min="8468" max="8468" width="12.5" style="19" bestFit="1" customWidth="1"/>
    <col min="8469" max="8704" width="9" style="19"/>
    <col min="8705" max="8705" width="8.5" style="19" customWidth="1"/>
    <col min="8706" max="8706" width="11.125" style="19" customWidth="1"/>
    <col min="8707" max="8707" width="10.25" style="19" bestFit="1" customWidth="1"/>
    <col min="8708" max="8709" width="11" style="19" customWidth="1"/>
    <col min="8710" max="8710" width="11.375" style="19" customWidth="1"/>
    <col min="8711" max="8712" width="10.25" style="19" bestFit="1" customWidth="1"/>
    <col min="8713" max="8713" width="8.125" style="19" bestFit="1" customWidth="1"/>
    <col min="8714" max="8714" width="13.125" style="19" bestFit="1" customWidth="1"/>
    <col min="8715" max="8716" width="12.375" style="19" customWidth="1"/>
    <col min="8717" max="8717" width="11.5" style="19" bestFit="1" customWidth="1"/>
    <col min="8718" max="8718" width="12.625" style="19" bestFit="1" customWidth="1"/>
    <col min="8719" max="8719" width="5.5" style="19" customWidth="1"/>
    <col min="8720" max="8721" width="9" style="19"/>
    <col min="8722" max="8723" width="11.125" style="19" customWidth="1"/>
    <col min="8724" max="8724" width="12.5" style="19" bestFit="1" customWidth="1"/>
    <col min="8725" max="8960" width="9" style="19"/>
    <col min="8961" max="8961" width="8.5" style="19" customWidth="1"/>
    <col min="8962" max="8962" width="11.125" style="19" customWidth="1"/>
    <col min="8963" max="8963" width="10.25" style="19" bestFit="1" customWidth="1"/>
    <col min="8964" max="8965" width="11" style="19" customWidth="1"/>
    <col min="8966" max="8966" width="11.375" style="19" customWidth="1"/>
    <col min="8967" max="8968" width="10.25" style="19" bestFit="1" customWidth="1"/>
    <col min="8969" max="8969" width="8.125" style="19" bestFit="1" customWidth="1"/>
    <col min="8970" max="8970" width="13.125" style="19" bestFit="1" customWidth="1"/>
    <col min="8971" max="8972" width="12.375" style="19" customWidth="1"/>
    <col min="8973" max="8973" width="11.5" style="19" bestFit="1" customWidth="1"/>
    <col min="8974" max="8974" width="12.625" style="19" bestFit="1" customWidth="1"/>
    <col min="8975" max="8975" width="5.5" style="19" customWidth="1"/>
    <col min="8976" max="8977" width="9" style="19"/>
    <col min="8978" max="8979" width="11.125" style="19" customWidth="1"/>
    <col min="8980" max="8980" width="12.5" style="19" bestFit="1" customWidth="1"/>
    <col min="8981" max="9216" width="9" style="19"/>
    <col min="9217" max="9217" width="8.5" style="19" customWidth="1"/>
    <col min="9218" max="9218" width="11.125" style="19" customWidth="1"/>
    <col min="9219" max="9219" width="10.25" style="19" bestFit="1" customWidth="1"/>
    <col min="9220" max="9221" width="11" style="19" customWidth="1"/>
    <col min="9222" max="9222" width="11.375" style="19" customWidth="1"/>
    <col min="9223" max="9224" width="10.25" style="19" bestFit="1" customWidth="1"/>
    <col min="9225" max="9225" width="8.125" style="19" bestFit="1" customWidth="1"/>
    <col min="9226" max="9226" width="13.125" style="19" bestFit="1" customWidth="1"/>
    <col min="9227" max="9228" width="12.375" style="19" customWidth="1"/>
    <col min="9229" max="9229" width="11.5" style="19" bestFit="1" customWidth="1"/>
    <col min="9230" max="9230" width="12.625" style="19" bestFit="1" customWidth="1"/>
    <col min="9231" max="9231" width="5.5" style="19" customWidth="1"/>
    <col min="9232" max="9233" width="9" style="19"/>
    <col min="9234" max="9235" width="11.125" style="19" customWidth="1"/>
    <col min="9236" max="9236" width="12.5" style="19" bestFit="1" customWidth="1"/>
    <col min="9237" max="9472" width="9" style="19"/>
    <col min="9473" max="9473" width="8.5" style="19" customWidth="1"/>
    <col min="9474" max="9474" width="11.125" style="19" customWidth="1"/>
    <col min="9475" max="9475" width="10.25" style="19" bestFit="1" customWidth="1"/>
    <col min="9476" max="9477" width="11" style="19" customWidth="1"/>
    <col min="9478" max="9478" width="11.375" style="19" customWidth="1"/>
    <col min="9479" max="9480" width="10.25" style="19" bestFit="1" customWidth="1"/>
    <col min="9481" max="9481" width="8.125" style="19" bestFit="1" customWidth="1"/>
    <col min="9482" max="9482" width="13.125" style="19" bestFit="1" customWidth="1"/>
    <col min="9483" max="9484" width="12.375" style="19" customWidth="1"/>
    <col min="9485" max="9485" width="11.5" style="19" bestFit="1" customWidth="1"/>
    <col min="9486" max="9486" width="12.625" style="19" bestFit="1" customWidth="1"/>
    <col min="9487" max="9487" width="5.5" style="19" customWidth="1"/>
    <col min="9488" max="9489" width="9" style="19"/>
    <col min="9490" max="9491" width="11.125" style="19" customWidth="1"/>
    <col min="9492" max="9492" width="12.5" style="19" bestFit="1" customWidth="1"/>
    <col min="9493" max="9728" width="9" style="19"/>
    <col min="9729" max="9729" width="8.5" style="19" customWidth="1"/>
    <col min="9730" max="9730" width="11.125" style="19" customWidth="1"/>
    <col min="9731" max="9731" width="10.25" style="19" bestFit="1" customWidth="1"/>
    <col min="9732" max="9733" width="11" style="19" customWidth="1"/>
    <col min="9734" max="9734" width="11.375" style="19" customWidth="1"/>
    <col min="9735" max="9736" width="10.25" style="19" bestFit="1" customWidth="1"/>
    <col min="9737" max="9737" width="8.125" style="19" bestFit="1" customWidth="1"/>
    <col min="9738" max="9738" width="13.125" style="19" bestFit="1" customWidth="1"/>
    <col min="9739" max="9740" width="12.375" style="19" customWidth="1"/>
    <col min="9741" max="9741" width="11.5" style="19" bestFit="1" customWidth="1"/>
    <col min="9742" max="9742" width="12.625" style="19" bestFit="1" customWidth="1"/>
    <col min="9743" max="9743" width="5.5" style="19" customWidth="1"/>
    <col min="9744" max="9745" width="9" style="19"/>
    <col min="9746" max="9747" width="11.125" style="19" customWidth="1"/>
    <col min="9748" max="9748" width="12.5" style="19" bestFit="1" customWidth="1"/>
    <col min="9749" max="9984" width="9" style="19"/>
    <col min="9985" max="9985" width="8.5" style="19" customWidth="1"/>
    <col min="9986" max="9986" width="11.125" style="19" customWidth="1"/>
    <col min="9987" max="9987" width="10.25" style="19" bestFit="1" customWidth="1"/>
    <col min="9988" max="9989" width="11" style="19" customWidth="1"/>
    <col min="9990" max="9990" width="11.375" style="19" customWidth="1"/>
    <col min="9991" max="9992" width="10.25" style="19" bestFit="1" customWidth="1"/>
    <col min="9993" max="9993" width="8.125" style="19" bestFit="1" customWidth="1"/>
    <col min="9994" max="9994" width="13.125" style="19" bestFit="1" customWidth="1"/>
    <col min="9995" max="9996" width="12.375" style="19" customWidth="1"/>
    <col min="9997" max="9997" width="11.5" style="19" bestFit="1" customWidth="1"/>
    <col min="9998" max="9998" width="12.625" style="19" bestFit="1" customWidth="1"/>
    <col min="9999" max="9999" width="5.5" style="19" customWidth="1"/>
    <col min="10000" max="10001" width="9" style="19"/>
    <col min="10002" max="10003" width="11.125" style="19" customWidth="1"/>
    <col min="10004" max="10004" width="12.5" style="19" bestFit="1" customWidth="1"/>
    <col min="10005" max="10240" width="9" style="19"/>
    <col min="10241" max="10241" width="8.5" style="19" customWidth="1"/>
    <col min="10242" max="10242" width="11.125" style="19" customWidth="1"/>
    <col min="10243" max="10243" width="10.25" style="19" bestFit="1" customWidth="1"/>
    <col min="10244" max="10245" width="11" style="19" customWidth="1"/>
    <col min="10246" max="10246" width="11.375" style="19" customWidth="1"/>
    <col min="10247" max="10248" width="10.25" style="19" bestFit="1" customWidth="1"/>
    <col min="10249" max="10249" width="8.125" style="19" bestFit="1" customWidth="1"/>
    <col min="10250" max="10250" width="13.125" style="19" bestFit="1" customWidth="1"/>
    <col min="10251" max="10252" width="12.375" style="19" customWidth="1"/>
    <col min="10253" max="10253" width="11.5" style="19" bestFit="1" customWidth="1"/>
    <col min="10254" max="10254" width="12.625" style="19" bestFit="1" customWidth="1"/>
    <col min="10255" max="10255" width="5.5" style="19" customWidth="1"/>
    <col min="10256" max="10257" width="9" style="19"/>
    <col min="10258" max="10259" width="11.125" style="19" customWidth="1"/>
    <col min="10260" max="10260" width="12.5" style="19" bestFit="1" customWidth="1"/>
    <col min="10261" max="10496" width="9" style="19"/>
    <col min="10497" max="10497" width="8.5" style="19" customWidth="1"/>
    <col min="10498" max="10498" width="11.125" style="19" customWidth="1"/>
    <col min="10499" max="10499" width="10.25" style="19" bestFit="1" customWidth="1"/>
    <col min="10500" max="10501" width="11" style="19" customWidth="1"/>
    <col min="10502" max="10502" width="11.375" style="19" customWidth="1"/>
    <col min="10503" max="10504" width="10.25" style="19" bestFit="1" customWidth="1"/>
    <col min="10505" max="10505" width="8.125" style="19" bestFit="1" customWidth="1"/>
    <col min="10506" max="10506" width="13.125" style="19" bestFit="1" customWidth="1"/>
    <col min="10507" max="10508" width="12.375" style="19" customWidth="1"/>
    <col min="10509" max="10509" width="11.5" style="19" bestFit="1" customWidth="1"/>
    <col min="10510" max="10510" width="12.625" style="19" bestFit="1" customWidth="1"/>
    <col min="10511" max="10511" width="5.5" style="19" customWidth="1"/>
    <col min="10512" max="10513" width="9" style="19"/>
    <col min="10514" max="10515" width="11.125" style="19" customWidth="1"/>
    <col min="10516" max="10516" width="12.5" style="19" bestFit="1" customWidth="1"/>
    <col min="10517" max="10752" width="9" style="19"/>
    <col min="10753" max="10753" width="8.5" style="19" customWidth="1"/>
    <col min="10754" max="10754" width="11.125" style="19" customWidth="1"/>
    <col min="10755" max="10755" width="10.25" style="19" bestFit="1" customWidth="1"/>
    <col min="10756" max="10757" width="11" style="19" customWidth="1"/>
    <col min="10758" max="10758" width="11.375" style="19" customWidth="1"/>
    <col min="10759" max="10760" width="10.25" style="19" bestFit="1" customWidth="1"/>
    <col min="10761" max="10761" width="8.125" style="19" bestFit="1" customWidth="1"/>
    <col min="10762" max="10762" width="13.125" style="19" bestFit="1" customWidth="1"/>
    <col min="10763" max="10764" width="12.375" style="19" customWidth="1"/>
    <col min="10765" max="10765" width="11.5" style="19" bestFit="1" customWidth="1"/>
    <col min="10766" max="10766" width="12.625" style="19" bestFit="1" customWidth="1"/>
    <col min="10767" max="10767" width="5.5" style="19" customWidth="1"/>
    <col min="10768" max="10769" width="9" style="19"/>
    <col min="10770" max="10771" width="11.125" style="19" customWidth="1"/>
    <col min="10772" max="10772" width="12.5" style="19" bestFit="1" customWidth="1"/>
    <col min="10773" max="11008" width="9" style="19"/>
    <col min="11009" max="11009" width="8.5" style="19" customWidth="1"/>
    <col min="11010" max="11010" width="11.125" style="19" customWidth="1"/>
    <col min="11011" max="11011" width="10.25" style="19" bestFit="1" customWidth="1"/>
    <col min="11012" max="11013" width="11" style="19" customWidth="1"/>
    <col min="11014" max="11014" width="11.375" style="19" customWidth="1"/>
    <col min="11015" max="11016" width="10.25" style="19" bestFit="1" customWidth="1"/>
    <col min="11017" max="11017" width="8.125" style="19" bestFit="1" customWidth="1"/>
    <col min="11018" max="11018" width="13.125" style="19" bestFit="1" customWidth="1"/>
    <col min="11019" max="11020" width="12.375" style="19" customWidth="1"/>
    <col min="11021" max="11021" width="11.5" style="19" bestFit="1" customWidth="1"/>
    <col min="11022" max="11022" width="12.625" style="19" bestFit="1" customWidth="1"/>
    <col min="11023" max="11023" width="5.5" style="19" customWidth="1"/>
    <col min="11024" max="11025" width="9" style="19"/>
    <col min="11026" max="11027" width="11.125" style="19" customWidth="1"/>
    <col min="11028" max="11028" width="12.5" style="19" bestFit="1" customWidth="1"/>
    <col min="11029" max="11264" width="9" style="19"/>
    <col min="11265" max="11265" width="8.5" style="19" customWidth="1"/>
    <col min="11266" max="11266" width="11.125" style="19" customWidth="1"/>
    <col min="11267" max="11267" width="10.25" style="19" bestFit="1" customWidth="1"/>
    <col min="11268" max="11269" width="11" style="19" customWidth="1"/>
    <col min="11270" max="11270" width="11.375" style="19" customWidth="1"/>
    <col min="11271" max="11272" width="10.25" style="19" bestFit="1" customWidth="1"/>
    <col min="11273" max="11273" width="8.125" style="19" bestFit="1" customWidth="1"/>
    <col min="11274" max="11274" width="13.125" style="19" bestFit="1" customWidth="1"/>
    <col min="11275" max="11276" width="12.375" style="19" customWidth="1"/>
    <col min="11277" max="11277" width="11.5" style="19" bestFit="1" customWidth="1"/>
    <col min="11278" max="11278" width="12.625" style="19" bestFit="1" customWidth="1"/>
    <col min="11279" max="11279" width="5.5" style="19" customWidth="1"/>
    <col min="11280" max="11281" width="9" style="19"/>
    <col min="11282" max="11283" width="11.125" style="19" customWidth="1"/>
    <col min="11284" max="11284" width="12.5" style="19" bestFit="1" customWidth="1"/>
    <col min="11285" max="11520" width="9" style="19"/>
    <col min="11521" max="11521" width="8.5" style="19" customWidth="1"/>
    <col min="11522" max="11522" width="11.125" style="19" customWidth="1"/>
    <col min="11523" max="11523" width="10.25" style="19" bestFit="1" customWidth="1"/>
    <col min="11524" max="11525" width="11" style="19" customWidth="1"/>
    <col min="11526" max="11526" width="11.375" style="19" customWidth="1"/>
    <col min="11527" max="11528" width="10.25" style="19" bestFit="1" customWidth="1"/>
    <col min="11529" max="11529" width="8.125" style="19" bestFit="1" customWidth="1"/>
    <col min="11530" max="11530" width="13.125" style="19" bestFit="1" customWidth="1"/>
    <col min="11531" max="11532" width="12.375" style="19" customWidth="1"/>
    <col min="11533" max="11533" width="11.5" style="19" bestFit="1" customWidth="1"/>
    <col min="11534" max="11534" width="12.625" style="19" bestFit="1" customWidth="1"/>
    <col min="11535" max="11535" width="5.5" style="19" customWidth="1"/>
    <col min="11536" max="11537" width="9" style="19"/>
    <col min="11538" max="11539" width="11.125" style="19" customWidth="1"/>
    <col min="11540" max="11540" width="12.5" style="19" bestFit="1" customWidth="1"/>
    <col min="11541" max="11776" width="9" style="19"/>
    <col min="11777" max="11777" width="8.5" style="19" customWidth="1"/>
    <col min="11778" max="11778" width="11.125" style="19" customWidth="1"/>
    <col min="11779" max="11779" width="10.25" style="19" bestFit="1" customWidth="1"/>
    <col min="11780" max="11781" width="11" style="19" customWidth="1"/>
    <col min="11782" max="11782" width="11.375" style="19" customWidth="1"/>
    <col min="11783" max="11784" width="10.25" style="19" bestFit="1" customWidth="1"/>
    <col min="11785" max="11785" width="8.125" style="19" bestFit="1" customWidth="1"/>
    <col min="11786" max="11786" width="13.125" style="19" bestFit="1" customWidth="1"/>
    <col min="11787" max="11788" width="12.375" style="19" customWidth="1"/>
    <col min="11789" max="11789" width="11.5" style="19" bestFit="1" customWidth="1"/>
    <col min="11790" max="11790" width="12.625" style="19" bestFit="1" customWidth="1"/>
    <col min="11791" max="11791" width="5.5" style="19" customWidth="1"/>
    <col min="11792" max="11793" width="9" style="19"/>
    <col min="11794" max="11795" width="11.125" style="19" customWidth="1"/>
    <col min="11796" max="11796" width="12.5" style="19" bestFit="1" customWidth="1"/>
    <col min="11797" max="12032" width="9" style="19"/>
    <col min="12033" max="12033" width="8.5" style="19" customWidth="1"/>
    <col min="12034" max="12034" width="11.125" style="19" customWidth="1"/>
    <col min="12035" max="12035" width="10.25" style="19" bestFit="1" customWidth="1"/>
    <col min="12036" max="12037" width="11" style="19" customWidth="1"/>
    <col min="12038" max="12038" width="11.375" style="19" customWidth="1"/>
    <col min="12039" max="12040" width="10.25" style="19" bestFit="1" customWidth="1"/>
    <col min="12041" max="12041" width="8.125" style="19" bestFit="1" customWidth="1"/>
    <col min="12042" max="12042" width="13.125" style="19" bestFit="1" customWidth="1"/>
    <col min="12043" max="12044" width="12.375" style="19" customWidth="1"/>
    <col min="12045" max="12045" width="11.5" style="19" bestFit="1" customWidth="1"/>
    <col min="12046" max="12046" width="12.625" style="19" bestFit="1" customWidth="1"/>
    <col min="12047" max="12047" width="5.5" style="19" customWidth="1"/>
    <col min="12048" max="12049" width="9" style="19"/>
    <col min="12050" max="12051" width="11.125" style="19" customWidth="1"/>
    <col min="12052" max="12052" width="12.5" style="19" bestFit="1" customWidth="1"/>
    <col min="12053" max="12288" width="9" style="19"/>
    <col min="12289" max="12289" width="8.5" style="19" customWidth="1"/>
    <col min="12290" max="12290" width="11.125" style="19" customWidth="1"/>
    <col min="12291" max="12291" width="10.25" style="19" bestFit="1" customWidth="1"/>
    <col min="12292" max="12293" width="11" style="19" customWidth="1"/>
    <col min="12294" max="12294" width="11.375" style="19" customWidth="1"/>
    <col min="12295" max="12296" width="10.25" style="19" bestFit="1" customWidth="1"/>
    <col min="12297" max="12297" width="8.125" style="19" bestFit="1" customWidth="1"/>
    <col min="12298" max="12298" width="13.125" style="19" bestFit="1" customWidth="1"/>
    <col min="12299" max="12300" width="12.375" style="19" customWidth="1"/>
    <col min="12301" max="12301" width="11.5" style="19" bestFit="1" customWidth="1"/>
    <col min="12302" max="12302" width="12.625" style="19" bestFit="1" customWidth="1"/>
    <col min="12303" max="12303" width="5.5" style="19" customWidth="1"/>
    <col min="12304" max="12305" width="9" style="19"/>
    <col min="12306" max="12307" width="11.125" style="19" customWidth="1"/>
    <col min="12308" max="12308" width="12.5" style="19" bestFit="1" customWidth="1"/>
    <col min="12309" max="12544" width="9" style="19"/>
    <col min="12545" max="12545" width="8.5" style="19" customWidth="1"/>
    <col min="12546" max="12546" width="11.125" style="19" customWidth="1"/>
    <col min="12547" max="12547" width="10.25" style="19" bestFit="1" customWidth="1"/>
    <col min="12548" max="12549" width="11" style="19" customWidth="1"/>
    <col min="12550" max="12550" width="11.375" style="19" customWidth="1"/>
    <col min="12551" max="12552" width="10.25" style="19" bestFit="1" customWidth="1"/>
    <col min="12553" max="12553" width="8.125" style="19" bestFit="1" customWidth="1"/>
    <col min="12554" max="12554" width="13.125" style="19" bestFit="1" customWidth="1"/>
    <col min="12555" max="12556" width="12.375" style="19" customWidth="1"/>
    <col min="12557" max="12557" width="11.5" style="19" bestFit="1" customWidth="1"/>
    <col min="12558" max="12558" width="12.625" style="19" bestFit="1" customWidth="1"/>
    <col min="12559" max="12559" width="5.5" style="19" customWidth="1"/>
    <col min="12560" max="12561" width="9" style="19"/>
    <col min="12562" max="12563" width="11.125" style="19" customWidth="1"/>
    <col min="12564" max="12564" width="12.5" style="19" bestFit="1" customWidth="1"/>
    <col min="12565" max="12800" width="9" style="19"/>
    <col min="12801" max="12801" width="8.5" style="19" customWidth="1"/>
    <col min="12802" max="12802" width="11.125" style="19" customWidth="1"/>
    <col min="12803" max="12803" width="10.25" style="19" bestFit="1" customWidth="1"/>
    <col min="12804" max="12805" width="11" style="19" customWidth="1"/>
    <col min="12806" max="12806" width="11.375" style="19" customWidth="1"/>
    <col min="12807" max="12808" width="10.25" style="19" bestFit="1" customWidth="1"/>
    <col min="12809" max="12809" width="8.125" style="19" bestFit="1" customWidth="1"/>
    <col min="12810" max="12810" width="13.125" style="19" bestFit="1" customWidth="1"/>
    <col min="12811" max="12812" width="12.375" style="19" customWidth="1"/>
    <col min="12813" max="12813" width="11.5" style="19" bestFit="1" customWidth="1"/>
    <col min="12814" max="12814" width="12.625" style="19" bestFit="1" customWidth="1"/>
    <col min="12815" max="12815" width="5.5" style="19" customWidth="1"/>
    <col min="12816" max="12817" width="9" style="19"/>
    <col min="12818" max="12819" width="11.125" style="19" customWidth="1"/>
    <col min="12820" max="12820" width="12.5" style="19" bestFit="1" customWidth="1"/>
    <col min="12821" max="13056" width="9" style="19"/>
    <col min="13057" max="13057" width="8.5" style="19" customWidth="1"/>
    <col min="13058" max="13058" width="11.125" style="19" customWidth="1"/>
    <col min="13059" max="13059" width="10.25" style="19" bestFit="1" customWidth="1"/>
    <col min="13060" max="13061" width="11" style="19" customWidth="1"/>
    <col min="13062" max="13062" width="11.375" style="19" customWidth="1"/>
    <col min="13063" max="13064" width="10.25" style="19" bestFit="1" customWidth="1"/>
    <col min="13065" max="13065" width="8.125" style="19" bestFit="1" customWidth="1"/>
    <col min="13066" max="13066" width="13.125" style="19" bestFit="1" customWidth="1"/>
    <col min="13067" max="13068" width="12.375" style="19" customWidth="1"/>
    <col min="13069" max="13069" width="11.5" style="19" bestFit="1" customWidth="1"/>
    <col min="13070" max="13070" width="12.625" style="19" bestFit="1" customWidth="1"/>
    <col min="13071" max="13071" width="5.5" style="19" customWidth="1"/>
    <col min="13072" max="13073" width="9" style="19"/>
    <col min="13074" max="13075" width="11.125" style="19" customWidth="1"/>
    <col min="13076" max="13076" width="12.5" style="19" bestFit="1" customWidth="1"/>
    <col min="13077" max="13312" width="9" style="19"/>
    <col min="13313" max="13313" width="8.5" style="19" customWidth="1"/>
    <col min="13314" max="13314" width="11.125" style="19" customWidth="1"/>
    <col min="13315" max="13315" width="10.25" style="19" bestFit="1" customWidth="1"/>
    <col min="13316" max="13317" width="11" style="19" customWidth="1"/>
    <col min="13318" max="13318" width="11.375" style="19" customWidth="1"/>
    <col min="13319" max="13320" width="10.25" style="19" bestFit="1" customWidth="1"/>
    <col min="13321" max="13321" width="8.125" style="19" bestFit="1" customWidth="1"/>
    <col min="13322" max="13322" width="13.125" style="19" bestFit="1" customWidth="1"/>
    <col min="13323" max="13324" width="12.375" style="19" customWidth="1"/>
    <col min="13325" max="13325" width="11.5" style="19" bestFit="1" customWidth="1"/>
    <col min="13326" max="13326" width="12.625" style="19" bestFit="1" customWidth="1"/>
    <col min="13327" max="13327" width="5.5" style="19" customWidth="1"/>
    <col min="13328" max="13329" width="9" style="19"/>
    <col min="13330" max="13331" width="11.125" style="19" customWidth="1"/>
    <col min="13332" max="13332" width="12.5" style="19" bestFit="1" customWidth="1"/>
    <col min="13333" max="13568" width="9" style="19"/>
    <col min="13569" max="13569" width="8.5" style="19" customWidth="1"/>
    <col min="13570" max="13570" width="11.125" style="19" customWidth="1"/>
    <col min="13571" max="13571" width="10.25" style="19" bestFit="1" customWidth="1"/>
    <col min="13572" max="13573" width="11" style="19" customWidth="1"/>
    <col min="13574" max="13574" width="11.375" style="19" customWidth="1"/>
    <col min="13575" max="13576" width="10.25" style="19" bestFit="1" customWidth="1"/>
    <col min="13577" max="13577" width="8.125" style="19" bestFit="1" customWidth="1"/>
    <col min="13578" max="13578" width="13.125" style="19" bestFit="1" customWidth="1"/>
    <col min="13579" max="13580" width="12.375" style="19" customWidth="1"/>
    <col min="13581" max="13581" width="11.5" style="19" bestFit="1" customWidth="1"/>
    <col min="13582" max="13582" width="12.625" style="19" bestFit="1" customWidth="1"/>
    <col min="13583" max="13583" width="5.5" style="19" customWidth="1"/>
    <col min="13584" max="13585" width="9" style="19"/>
    <col min="13586" max="13587" width="11.125" style="19" customWidth="1"/>
    <col min="13588" max="13588" width="12.5" style="19" bestFit="1" customWidth="1"/>
    <col min="13589" max="13824" width="9" style="19"/>
    <col min="13825" max="13825" width="8.5" style="19" customWidth="1"/>
    <col min="13826" max="13826" width="11.125" style="19" customWidth="1"/>
    <col min="13827" max="13827" width="10.25" style="19" bestFit="1" customWidth="1"/>
    <col min="13828" max="13829" width="11" style="19" customWidth="1"/>
    <col min="13830" max="13830" width="11.375" style="19" customWidth="1"/>
    <col min="13831" max="13832" width="10.25" style="19" bestFit="1" customWidth="1"/>
    <col min="13833" max="13833" width="8.125" style="19" bestFit="1" customWidth="1"/>
    <col min="13834" max="13834" width="13.125" style="19" bestFit="1" customWidth="1"/>
    <col min="13835" max="13836" width="12.375" style="19" customWidth="1"/>
    <col min="13837" max="13837" width="11.5" style="19" bestFit="1" customWidth="1"/>
    <col min="13838" max="13838" width="12.625" style="19" bestFit="1" customWidth="1"/>
    <col min="13839" max="13839" width="5.5" style="19" customWidth="1"/>
    <col min="13840" max="13841" width="9" style="19"/>
    <col min="13842" max="13843" width="11.125" style="19" customWidth="1"/>
    <col min="13844" max="13844" width="12.5" style="19" bestFit="1" customWidth="1"/>
    <col min="13845" max="14080" width="9" style="19"/>
    <col min="14081" max="14081" width="8.5" style="19" customWidth="1"/>
    <col min="14082" max="14082" width="11.125" style="19" customWidth="1"/>
    <col min="14083" max="14083" width="10.25" style="19" bestFit="1" customWidth="1"/>
    <col min="14084" max="14085" width="11" style="19" customWidth="1"/>
    <col min="14086" max="14086" width="11.375" style="19" customWidth="1"/>
    <col min="14087" max="14088" width="10.25" style="19" bestFit="1" customWidth="1"/>
    <col min="14089" max="14089" width="8.125" style="19" bestFit="1" customWidth="1"/>
    <col min="14090" max="14090" width="13.125" style="19" bestFit="1" customWidth="1"/>
    <col min="14091" max="14092" width="12.375" style="19" customWidth="1"/>
    <col min="14093" max="14093" width="11.5" style="19" bestFit="1" customWidth="1"/>
    <col min="14094" max="14094" width="12.625" style="19" bestFit="1" customWidth="1"/>
    <col min="14095" max="14095" width="5.5" style="19" customWidth="1"/>
    <col min="14096" max="14097" width="9" style="19"/>
    <col min="14098" max="14099" width="11.125" style="19" customWidth="1"/>
    <col min="14100" max="14100" width="12.5" style="19" bestFit="1" customWidth="1"/>
    <col min="14101" max="14336" width="9" style="19"/>
    <col min="14337" max="14337" width="8.5" style="19" customWidth="1"/>
    <col min="14338" max="14338" width="11.125" style="19" customWidth="1"/>
    <col min="14339" max="14339" width="10.25" style="19" bestFit="1" customWidth="1"/>
    <col min="14340" max="14341" width="11" style="19" customWidth="1"/>
    <col min="14342" max="14342" width="11.375" style="19" customWidth="1"/>
    <col min="14343" max="14344" width="10.25" style="19" bestFit="1" customWidth="1"/>
    <col min="14345" max="14345" width="8.125" style="19" bestFit="1" customWidth="1"/>
    <col min="14346" max="14346" width="13.125" style="19" bestFit="1" customWidth="1"/>
    <col min="14347" max="14348" width="12.375" style="19" customWidth="1"/>
    <col min="14349" max="14349" width="11.5" style="19" bestFit="1" customWidth="1"/>
    <col min="14350" max="14350" width="12.625" style="19" bestFit="1" customWidth="1"/>
    <col min="14351" max="14351" width="5.5" style="19" customWidth="1"/>
    <col min="14352" max="14353" width="9" style="19"/>
    <col min="14354" max="14355" width="11.125" style="19" customWidth="1"/>
    <col min="14356" max="14356" width="12.5" style="19" bestFit="1" customWidth="1"/>
    <col min="14357" max="14592" width="9" style="19"/>
    <col min="14593" max="14593" width="8.5" style="19" customWidth="1"/>
    <col min="14594" max="14594" width="11.125" style="19" customWidth="1"/>
    <col min="14595" max="14595" width="10.25" style="19" bestFit="1" customWidth="1"/>
    <col min="14596" max="14597" width="11" style="19" customWidth="1"/>
    <col min="14598" max="14598" width="11.375" style="19" customWidth="1"/>
    <col min="14599" max="14600" width="10.25" style="19" bestFit="1" customWidth="1"/>
    <col min="14601" max="14601" width="8.125" style="19" bestFit="1" customWidth="1"/>
    <col min="14602" max="14602" width="13.125" style="19" bestFit="1" customWidth="1"/>
    <col min="14603" max="14604" width="12.375" style="19" customWidth="1"/>
    <col min="14605" max="14605" width="11.5" style="19" bestFit="1" customWidth="1"/>
    <col min="14606" max="14606" width="12.625" style="19" bestFit="1" customWidth="1"/>
    <col min="14607" max="14607" width="5.5" style="19" customWidth="1"/>
    <col min="14608" max="14609" width="9" style="19"/>
    <col min="14610" max="14611" width="11.125" style="19" customWidth="1"/>
    <col min="14612" max="14612" width="12.5" style="19" bestFit="1" customWidth="1"/>
    <col min="14613" max="14848" width="9" style="19"/>
    <col min="14849" max="14849" width="8.5" style="19" customWidth="1"/>
    <col min="14850" max="14850" width="11.125" style="19" customWidth="1"/>
    <col min="14851" max="14851" width="10.25" style="19" bestFit="1" customWidth="1"/>
    <col min="14852" max="14853" width="11" style="19" customWidth="1"/>
    <col min="14854" max="14854" width="11.375" style="19" customWidth="1"/>
    <col min="14855" max="14856" width="10.25" style="19" bestFit="1" customWidth="1"/>
    <col min="14857" max="14857" width="8.125" style="19" bestFit="1" customWidth="1"/>
    <col min="14858" max="14858" width="13.125" style="19" bestFit="1" customWidth="1"/>
    <col min="14859" max="14860" width="12.375" style="19" customWidth="1"/>
    <col min="14861" max="14861" width="11.5" style="19" bestFit="1" customWidth="1"/>
    <col min="14862" max="14862" width="12.625" style="19" bestFit="1" customWidth="1"/>
    <col min="14863" max="14863" width="5.5" style="19" customWidth="1"/>
    <col min="14864" max="14865" width="9" style="19"/>
    <col min="14866" max="14867" width="11.125" style="19" customWidth="1"/>
    <col min="14868" max="14868" width="12.5" style="19" bestFit="1" customWidth="1"/>
    <col min="14869" max="15104" width="9" style="19"/>
    <col min="15105" max="15105" width="8.5" style="19" customWidth="1"/>
    <col min="15106" max="15106" width="11.125" style="19" customWidth="1"/>
    <col min="15107" max="15107" width="10.25" style="19" bestFit="1" customWidth="1"/>
    <col min="15108" max="15109" width="11" style="19" customWidth="1"/>
    <col min="15110" max="15110" width="11.375" style="19" customWidth="1"/>
    <col min="15111" max="15112" width="10.25" style="19" bestFit="1" customWidth="1"/>
    <col min="15113" max="15113" width="8.125" style="19" bestFit="1" customWidth="1"/>
    <col min="15114" max="15114" width="13.125" style="19" bestFit="1" customWidth="1"/>
    <col min="15115" max="15116" width="12.375" style="19" customWidth="1"/>
    <col min="15117" max="15117" width="11.5" style="19" bestFit="1" customWidth="1"/>
    <col min="15118" max="15118" width="12.625" style="19" bestFit="1" customWidth="1"/>
    <col min="15119" max="15119" width="5.5" style="19" customWidth="1"/>
    <col min="15120" max="15121" width="9" style="19"/>
    <col min="15122" max="15123" width="11.125" style="19" customWidth="1"/>
    <col min="15124" max="15124" width="12.5" style="19" bestFit="1" customWidth="1"/>
    <col min="15125" max="15360" width="9" style="19"/>
    <col min="15361" max="15361" width="8.5" style="19" customWidth="1"/>
    <col min="15362" max="15362" width="11.125" style="19" customWidth="1"/>
    <col min="15363" max="15363" width="10.25" style="19" bestFit="1" customWidth="1"/>
    <col min="15364" max="15365" width="11" style="19" customWidth="1"/>
    <col min="15366" max="15366" width="11.375" style="19" customWidth="1"/>
    <col min="15367" max="15368" width="10.25" style="19" bestFit="1" customWidth="1"/>
    <col min="15369" max="15369" width="8.125" style="19" bestFit="1" customWidth="1"/>
    <col min="15370" max="15370" width="13.125" style="19" bestFit="1" customWidth="1"/>
    <col min="15371" max="15372" width="12.375" style="19" customWidth="1"/>
    <col min="15373" max="15373" width="11.5" style="19" bestFit="1" customWidth="1"/>
    <col min="15374" max="15374" width="12.625" style="19" bestFit="1" customWidth="1"/>
    <col min="15375" max="15375" width="5.5" style="19" customWidth="1"/>
    <col min="15376" max="15377" width="9" style="19"/>
    <col min="15378" max="15379" width="11.125" style="19" customWidth="1"/>
    <col min="15380" max="15380" width="12.5" style="19" bestFit="1" customWidth="1"/>
    <col min="15381" max="15616" width="9" style="19"/>
    <col min="15617" max="15617" width="8.5" style="19" customWidth="1"/>
    <col min="15618" max="15618" width="11.125" style="19" customWidth="1"/>
    <col min="15619" max="15619" width="10.25" style="19" bestFit="1" customWidth="1"/>
    <col min="15620" max="15621" width="11" style="19" customWidth="1"/>
    <col min="15622" max="15622" width="11.375" style="19" customWidth="1"/>
    <col min="15623" max="15624" width="10.25" style="19" bestFit="1" customWidth="1"/>
    <col min="15625" max="15625" width="8.125" style="19" bestFit="1" customWidth="1"/>
    <col min="15626" max="15626" width="13.125" style="19" bestFit="1" customWidth="1"/>
    <col min="15627" max="15628" width="12.375" style="19" customWidth="1"/>
    <col min="15629" max="15629" width="11.5" style="19" bestFit="1" customWidth="1"/>
    <col min="15630" max="15630" width="12.625" style="19" bestFit="1" customWidth="1"/>
    <col min="15631" max="15631" width="5.5" style="19" customWidth="1"/>
    <col min="15632" max="15633" width="9" style="19"/>
    <col min="15634" max="15635" width="11.125" style="19" customWidth="1"/>
    <col min="15636" max="15636" width="12.5" style="19" bestFit="1" customWidth="1"/>
    <col min="15637" max="15872" width="9" style="19"/>
    <col min="15873" max="15873" width="8.5" style="19" customWidth="1"/>
    <col min="15874" max="15874" width="11.125" style="19" customWidth="1"/>
    <col min="15875" max="15875" width="10.25" style="19" bestFit="1" customWidth="1"/>
    <col min="15876" max="15877" width="11" style="19" customWidth="1"/>
    <col min="15878" max="15878" width="11.375" style="19" customWidth="1"/>
    <col min="15879" max="15880" width="10.25" style="19" bestFit="1" customWidth="1"/>
    <col min="15881" max="15881" width="8.125" style="19" bestFit="1" customWidth="1"/>
    <col min="15882" max="15882" width="13.125" style="19" bestFit="1" customWidth="1"/>
    <col min="15883" max="15884" width="12.375" style="19" customWidth="1"/>
    <col min="15885" max="15885" width="11.5" style="19" bestFit="1" customWidth="1"/>
    <col min="15886" max="15886" width="12.625" style="19" bestFit="1" customWidth="1"/>
    <col min="15887" max="15887" width="5.5" style="19" customWidth="1"/>
    <col min="15888" max="15889" width="9" style="19"/>
    <col min="15890" max="15891" width="11.125" style="19" customWidth="1"/>
    <col min="15892" max="15892" width="12.5" style="19" bestFit="1" customWidth="1"/>
    <col min="15893" max="16128" width="9" style="19"/>
    <col min="16129" max="16129" width="8.5" style="19" customWidth="1"/>
    <col min="16130" max="16130" width="11.125" style="19" customWidth="1"/>
    <col min="16131" max="16131" width="10.25" style="19" bestFit="1" customWidth="1"/>
    <col min="16132" max="16133" width="11" style="19" customWidth="1"/>
    <col min="16134" max="16134" width="11.375" style="19" customWidth="1"/>
    <col min="16135" max="16136" width="10.25" style="19" bestFit="1" customWidth="1"/>
    <col min="16137" max="16137" width="8.125" style="19" bestFit="1" customWidth="1"/>
    <col min="16138" max="16138" width="13.125" style="19" bestFit="1" customWidth="1"/>
    <col min="16139" max="16140" width="12.375" style="19" customWidth="1"/>
    <col min="16141" max="16141" width="11.5" style="19" bestFit="1" customWidth="1"/>
    <col min="16142" max="16142" width="12.625" style="19" bestFit="1" customWidth="1"/>
    <col min="16143" max="16143" width="5.5" style="19" customWidth="1"/>
    <col min="16144" max="16145" width="9" style="19"/>
    <col min="16146" max="16147" width="11.125" style="19" customWidth="1"/>
    <col min="16148" max="16148" width="12.5" style="19" bestFit="1" customWidth="1"/>
    <col min="16149" max="16384" width="9" style="19"/>
  </cols>
  <sheetData>
    <row r="1" spans="1:17" ht="36" customHeight="1">
      <c r="A1" s="987" t="s">
        <v>628</v>
      </c>
      <c r="B1" s="987"/>
      <c r="C1" s="987"/>
      <c r="D1" s="987"/>
      <c r="E1" s="987"/>
      <c r="F1" s="987"/>
    </row>
    <row r="2" spans="1:17" ht="15" customHeight="1">
      <c r="A2" s="195"/>
      <c r="B2" s="35"/>
      <c r="C2" s="35"/>
      <c r="D2" s="35"/>
      <c r="E2" s="260" t="s">
        <v>233</v>
      </c>
      <c r="F2" s="347" t="str">
        <f>'4-1 참여기술인(등급)'!F34</f>
        <v>초급이상</v>
      </c>
      <c r="G2" s="35"/>
      <c r="M2" s="19"/>
    </row>
    <row r="3" spans="1:17" ht="18" customHeight="1">
      <c r="A3" s="195" t="s">
        <v>306</v>
      </c>
      <c r="B3" s="33"/>
      <c r="C3" s="33"/>
      <c r="D3" s="33"/>
      <c r="E3" s="261" t="s">
        <v>234</v>
      </c>
      <c r="F3" s="347" t="str">
        <f>'4-1 참여기술인(등급)'!G34</f>
        <v>초급</v>
      </c>
      <c r="G3" s="252"/>
      <c r="H3" s="999" t="s">
        <v>39</v>
      </c>
      <c r="I3" s="999"/>
      <c r="J3" s="1000">
        <f>'4-2 책임기술인'!J3</f>
        <v>44562</v>
      </c>
      <c r="K3" s="1001"/>
      <c r="L3" s="262" t="s">
        <v>295</v>
      </c>
      <c r="M3" s="285">
        <f>J3-1</f>
        <v>44561</v>
      </c>
    </row>
    <row r="4" spans="1:17" ht="18" customHeight="1">
      <c r="A4" s="616" t="s">
        <v>231</v>
      </c>
      <c r="B4" s="995" t="s">
        <v>187</v>
      </c>
      <c r="C4" s="929"/>
      <c r="D4" s="611" t="s">
        <v>298</v>
      </c>
      <c r="E4" s="611" t="s">
        <v>188</v>
      </c>
      <c r="F4" s="611" t="s">
        <v>189</v>
      </c>
      <c r="G4" s="611" t="s">
        <v>299</v>
      </c>
      <c r="H4" s="611" t="s">
        <v>300</v>
      </c>
      <c r="I4" s="611" t="s">
        <v>301</v>
      </c>
      <c r="J4" s="611" t="s">
        <v>198</v>
      </c>
      <c r="K4" s="611" t="s">
        <v>199</v>
      </c>
      <c r="L4" s="611" t="s">
        <v>302</v>
      </c>
      <c r="M4" s="611" t="s">
        <v>303</v>
      </c>
      <c r="N4" s="254"/>
      <c r="P4" s="171"/>
      <c r="Q4" s="171"/>
    </row>
    <row r="5" spans="1:17" ht="17.100000000000001" customHeight="1">
      <c r="A5" s="970" t="str">
        <f>'4-1 참여기술인(등급)'!D34</f>
        <v>안전</v>
      </c>
      <c r="B5" s="970" t="s">
        <v>304</v>
      </c>
      <c r="C5" s="918" t="s">
        <v>626</v>
      </c>
      <c r="D5" s="255"/>
      <c r="E5" s="255"/>
      <c r="F5" s="255"/>
      <c r="G5" s="172" t="s">
        <v>621</v>
      </c>
      <c r="H5" s="172" t="s">
        <v>629</v>
      </c>
      <c r="I5" s="256">
        <v>1</v>
      </c>
      <c r="J5" s="173">
        <v>44479</v>
      </c>
      <c r="K5" s="173">
        <v>44560</v>
      </c>
      <c r="L5" s="615">
        <f t="shared" ref="L5:L15" si="0">IF(K5&gt;=$M$3,$M$3,K5)</f>
        <v>44560</v>
      </c>
      <c r="M5" s="141">
        <f>IF(J5="","",(L5-J5+1)*I5)</f>
        <v>82</v>
      </c>
      <c r="N5" s="263"/>
      <c r="P5" s="171"/>
      <c r="Q5" s="171"/>
    </row>
    <row r="6" spans="1:17" ht="17.100000000000001" customHeight="1">
      <c r="A6" s="970"/>
      <c r="B6" s="970"/>
      <c r="C6" s="919"/>
      <c r="D6" s="255"/>
      <c r="E6" s="255"/>
      <c r="F6" s="255"/>
      <c r="G6" s="172"/>
      <c r="H6" s="172" t="s">
        <v>642</v>
      </c>
      <c r="I6" s="256">
        <v>1</v>
      </c>
      <c r="J6" s="173"/>
      <c r="K6" s="173"/>
      <c r="L6" s="615">
        <f t="shared" si="0"/>
        <v>0</v>
      </c>
      <c r="M6" s="141" t="str">
        <f t="shared" ref="M6:M15" si="1">IF(J6="","",(L6-J6+1)*I6)</f>
        <v/>
      </c>
      <c r="N6" s="263" t="str">
        <f t="shared" ref="N6:N15" si="2">M6</f>
        <v/>
      </c>
    </row>
    <row r="7" spans="1:17" ht="17.100000000000001" customHeight="1">
      <c r="A7" s="970"/>
      <c r="B7" s="970"/>
      <c r="C7" s="919"/>
      <c r="D7" s="255"/>
      <c r="E7" s="255"/>
      <c r="F7" s="255"/>
      <c r="G7" s="172"/>
      <c r="H7" s="172"/>
      <c r="I7" s="256">
        <v>1</v>
      </c>
      <c r="J7" s="173"/>
      <c r="K7" s="173"/>
      <c r="L7" s="615">
        <f t="shared" si="0"/>
        <v>0</v>
      </c>
      <c r="M7" s="141" t="str">
        <f t="shared" si="1"/>
        <v/>
      </c>
      <c r="N7" s="263" t="str">
        <f t="shared" si="2"/>
        <v/>
      </c>
    </row>
    <row r="8" spans="1:17" ht="17.100000000000001" customHeight="1">
      <c r="A8" s="970"/>
      <c r="B8" s="970"/>
      <c r="C8" s="919"/>
      <c r="D8" s="255"/>
      <c r="E8" s="255"/>
      <c r="F8" s="255"/>
      <c r="G8" s="172"/>
      <c r="H8" s="172"/>
      <c r="I8" s="256">
        <v>1</v>
      </c>
      <c r="J8" s="173"/>
      <c r="K8" s="173"/>
      <c r="L8" s="615">
        <f t="shared" si="0"/>
        <v>0</v>
      </c>
      <c r="M8" s="141" t="str">
        <f t="shared" si="1"/>
        <v/>
      </c>
      <c r="N8" s="263" t="str">
        <f t="shared" si="2"/>
        <v/>
      </c>
    </row>
    <row r="9" spans="1:17" ht="17.100000000000001" customHeight="1">
      <c r="A9" s="970"/>
      <c r="B9" s="970"/>
      <c r="C9" s="919"/>
      <c r="D9" s="255"/>
      <c r="E9" s="255"/>
      <c r="F9" s="255"/>
      <c r="G9" s="172"/>
      <c r="H9" s="172"/>
      <c r="I9" s="256">
        <v>1</v>
      </c>
      <c r="J9" s="173"/>
      <c r="K9" s="173"/>
      <c r="L9" s="615">
        <f t="shared" si="0"/>
        <v>0</v>
      </c>
      <c r="M9" s="141" t="str">
        <f t="shared" si="1"/>
        <v/>
      </c>
      <c r="N9" s="263" t="str">
        <f t="shared" si="2"/>
        <v/>
      </c>
    </row>
    <row r="10" spans="1:17" ht="17.100000000000001" customHeight="1">
      <c r="A10" s="970"/>
      <c r="B10" s="970"/>
      <c r="C10" s="919"/>
      <c r="D10" s="255"/>
      <c r="E10" s="255"/>
      <c r="F10" s="255"/>
      <c r="G10" s="172"/>
      <c r="H10" s="172"/>
      <c r="I10" s="256">
        <v>1</v>
      </c>
      <c r="J10" s="173"/>
      <c r="K10" s="173"/>
      <c r="L10" s="615">
        <f t="shared" si="0"/>
        <v>0</v>
      </c>
      <c r="M10" s="141" t="str">
        <f t="shared" si="1"/>
        <v/>
      </c>
      <c r="N10" s="263" t="str">
        <f t="shared" si="2"/>
        <v/>
      </c>
    </row>
    <row r="11" spans="1:17" ht="17.100000000000001" customHeight="1">
      <c r="A11" s="970"/>
      <c r="B11" s="970"/>
      <c r="C11" s="919"/>
      <c r="D11" s="255"/>
      <c r="E11" s="255"/>
      <c r="F11" s="255"/>
      <c r="G11" s="172"/>
      <c r="H11" s="172"/>
      <c r="I11" s="256">
        <v>1</v>
      </c>
      <c r="J11" s="173"/>
      <c r="K11" s="173"/>
      <c r="L11" s="615">
        <f t="shared" si="0"/>
        <v>0</v>
      </c>
      <c r="M11" s="141" t="str">
        <f t="shared" si="1"/>
        <v/>
      </c>
      <c r="N11" s="263" t="str">
        <f t="shared" si="2"/>
        <v/>
      </c>
    </row>
    <row r="12" spans="1:17" ht="17.100000000000001" customHeight="1">
      <c r="A12" s="970"/>
      <c r="B12" s="970"/>
      <c r="C12" s="919"/>
      <c r="D12" s="255"/>
      <c r="E12" s="255"/>
      <c r="F12" s="255"/>
      <c r="G12" s="172"/>
      <c r="H12" s="172"/>
      <c r="I12" s="256">
        <v>1</v>
      </c>
      <c r="J12" s="173"/>
      <c r="K12" s="173"/>
      <c r="L12" s="615">
        <f t="shared" si="0"/>
        <v>0</v>
      </c>
      <c r="M12" s="141" t="str">
        <f t="shared" si="1"/>
        <v/>
      </c>
      <c r="N12" s="263" t="str">
        <f t="shared" si="2"/>
        <v/>
      </c>
    </row>
    <row r="13" spans="1:17" ht="17.100000000000001" customHeight="1">
      <c r="A13" s="970"/>
      <c r="B13" s="970"/>
      <c r="C13" s="919"/>
      <c r="D13" s="255"/>
      <c r="E13" s="255"/>
      <c r="F13" s="255"/>
      <c r="G13" s="172"/>
      <c r="H13" s="172"/>
      <c r="I13" s="256">
        <v>1</v>
      </c>
      <c r="J13" s="173"/>
      <c r="K13" s="173"/>
      <c r="L13" s="615">
        <f t="shared" si="0"/>
        <v>0</v>
      </c>
      <c r="M13" s="141" t="str">
        <f t="shared" si="1"/>
        <v/>
      </c>
      <c r="N13" s="263" t="str">
        <f t="shared" si="2"/>
        <v/>
      </c>
    </row>
    <row r="14" spans="1:17" ht="17.100000000000001" customHeight="1">
      <c r="A14" s="970"/>
      <c r="B14" s="970"/>
      <c r="C14" s="919"/>
      <c r="D14" s="255"/>
      <c r="E14" s="255"/>
      <c r="F14" s="255"/>
      <c r="G14" s="172"/>
      <c r="H14" s="172"/>
      <c r="I14" s="256">
        <v>1</v>
      </c>
      <c r="J14" s="173"/>
      <c r="K14" s="173"/>
      <c r="L14" s="615">
        <f t="shared" si="0"/>
        <v>0</v>
      </c>
      <c r="M14" s="141" t="str">
        <f t="shared" si="1"/>
        <v/>
      </c>
      <c r="N14" s="263" t="str">
        <f t="shared" si="2"/>
        <v/>
      </c>
    </row>
    <row r="15" spans="1:17" ht="17.100000000000001" customHeight="1">
      <c r="A15" s="970"/>
      <c r="B15" s="970"/>
      <c r="C15" s="919"/>
      <c r="D15" s="255"/>
      <c r="E15" s="255"/>
      <c r="F15" s="255"/>
      <c r="G15" s="172"/>
      <c r="H15" s="172"/>
      <c r="I15" s="256">
        <v>1</v>
      </c>
      <c r="J15" s="173"/>
      <c r="K15" s="173"/>
      <c r="L15" s="615">
        <f t="shared" si="0"/>
        <v>0</v>
      </c>
      <c r="M15" s="141" t="str">
        <f t="shared" si="1"/>
        <v/>
      </c>
      <c r="N15" s="263" t="str">
        <f t="shared" si="2"/>
        <v/>
      </c>
    </row>
    <row r="16" spans="1:17" ht="17.100000000000001" customHeight="1">
      <c r="A16" s="970"/>
      <c r="B16" s="970"/>
      <c r="C16" s="919"/>
      <c r="D16" s="919" t="s">
        <v>135</v>
      </c>
      <c r="E16" s="919"/>
      <c r="F16" s="919"/>
      <c r="G16" s="919"/>
      <c r="H16" s="919"/>
      <c r="I16" s="919"/>
      <c r="J16" s="919"/>
      <c r="K16" s="919"/>
      <c r="L16" s="919"/>
      <c r="M16" s="257">
        <f>SUM(M5:M15)</f>
        <v>82</v>
      </c>
    </row>
    <row r="17" spans="1:14" ht="17.100000000000001" customHeight="1">
      <c r="A17" s="970"/>
      <c r="B17" s="970"/>
      <c r="C17" s="918" t="s">
        <v>627</v>
      </c>
      <c r="D17" s="255"/>
      <c r="E17" s="255"/>
      <c r="F17" s="255"/>
      <c r="G17" s="172"/>
      <c r="H17" s="172"/>
      <c r="I17" s="256">
        <v>0.7</v>
      </c>
      <c r="J17" s="173">
        <v>37773</v>
      </c>
      <c r="K17" s="173">
        <v>38180</v>
      </c>
      <c r="L17" s="615">
        <f t="shared" ref="L17:L27" si="3">IF(K17&gt;=$M$3,$M$3,K17)</f>
        <v>38180</v>
      </c>
      <c r="M17" s="141">
        <f>IF(J17="","",(L17-J17+1)*I17)</f>
        <v>285.59999999999997</v>
      </c>
      <c r="N17" s="264"/>
    </row>
    <row r="18" spans="1:14" ht="17.100000000000001" customHeight="1">
      <c r="A18" s="970"/>
      <c r="B18" s="970"/>
      <c r="C18" s="919"/>
      <c r="D18" s="255"/>
      <c r="E18" s="255"/>
      <c r="F18" s="255"/>
      <c r="G18" s="172"/>
      <c r="H18" s="172"/>
      <c r="I18" s="256">
        <v>0.7</v>
      </c>
      <c r="J18" s="173">
        <v>38531</v>
      </c>
      <c r="K18" s="173">
        <v>39597</v>
      </c>
      <c r="L18" s="615">
        <f t="shared" si="3"/>
        <v>39597</v>
      </c>
      <c r="M18" s="141">
        <f t="shared" ref="M18:M27" si="4">IF(J18="","",(L18-J18+1)*I18)</f>
        <v>746.9</v>
      </c>
      <c r="N18" s="264"/>
    </row>
    <row r="19" spans="1:14" ht="17.100000000000001" customHeight="1">
      <c r="A19" s="970"/>
      <c r="B19" s="970"/>
      <c r="C19" s="919"/>
      <c r="D19" s="255"/>
      <c r="E19" s="255"/>
      <c r="F19" s="255"/>
      <c r="G19" s="172"/>
      <c r="H19" s="172"/>
      <c r="I19" s="256">
        <v>0.7</v>
      </c>
      <c r="J19" s="173"/>
      <c r="K19" s="173"/>
      <c r="L19" s="615">
        <f t="shared" si="3"/>
        <v>0</v>
      </c>
      <c r="M19" s="141" t="str">
        <f t="shared" si="4"/>
        <v/>
      </c>
      <c r="N19" s="264"/>
    </row>
    <row r="20" spans="1:14" ht="17.100000000000001" customHeight="1">
      <c r="A20" s="970"/>
      <c r="B20" s="970"/>
      <c r="C20" s="919"/>
      <c r="D20" s="255"/>
      <c r="E20" s="255"/>
      <c r="F20" s="255"/>
      <c r="G20" s="172"/>
      <c r="H20" s="172"/>
      <c r="I20" s="256">
        <v>0.7</v>
      </c>
      <c r="J20" s="173"/>
      <c r="K20" s="173"/>
      <c r="L20" s="615">
        <f t="shared" si="3"/>
        <v>0</v>
      </c>
      <c r="M20" s="141" t="str">
        <f t="shared" si="4"/>
        <v/>
      </c>
      <c r="N20" s="264"/>
    </row>
    <row r="21" spans="1:14" ht="17.100000000000001" customHeight="1">
      <c r="A21" s="970"/>
      <c r="B21" s="970"/>
      <c r="C21" s="919"/>
      <c r="D21" s="255"/>
      <c r="E21" s="255"/>
      <c r="F21" s="255"/>
      <c r="G21" s="172"/>
      <c r="H21" s="172"/>
      <c r="I21" s="256">
        <v>0.7</v>
      </c>
      <c r="J21" s="173"/>
      <c r="K21" s="173"/>
      <c r="L21" s="615">
        <f t="shared" si="3"/>
        <v>0</v>
      </c>
      <c r="M21" s="141" t="str">
        <f t="shared" si="4"/>
        <v/>
      </c>
      <c r="N21" s="264"/>
    </row>
    <row r="22" spans="1:14" ht="17.100000000000001" customHeight="1">
      <c r="A22" s="970"/>
      <c r="B22" s="970"/>
      <c r="C22" s="919"/>
      <c r="D22" s="255"/>
      <c r="E22" s="255"/>
      <c r="F22" s="255"/>
      <c r="G22" s="172"/>
      <c r="H22" s="172"/>
      <c r="I22" s="256">
        <v>0.7</v>
      </c>
      <c r="J22" s="173"/>
      <c r="K22" s="173"/>
      <c r="L22" s="615">
        <f t="shared" si="3"/>
        <v>0</v>
      </c>
      <c r="M22" s="141" t="str">
        <f t="shared" si="4"/>
        <v/>
      </c>
      <c r="N22" s="264"/>
    </row>
    <row r="23" spans="1:14" ht="17.100000000000001" customHeight="1">
      <c r="A23" s="970"/>
      <c r="B23" s="970"/>
      <c r="C23" s="919"/>
      <c r="D23" s="255"/>
      <c r="E23" s="255"/>
      <c r="F23" s="255"/>
      <c r="G23" s="172"/>
      <c r="H23" s="172"/>
      <c r="I23" s="256">
        <v>0.7</v>
      </c>
      <c r="J23" s="173"/>
      <c r="K23" s="173"/>
      <c r="L23" s="615">
        <f t="shared" si="3"/>
        <v>0</v>
      </c>
      <c r="M23" s="141" t="str">
        <f t="shared" si="4"/>
        <v/>
      </c>
      <c r="N23" s="264"/>
    </row>
    <row r="24" spans="1:14" ht="17.100000000000001" customHeight="1">
      <c r="A24" s="970"/>
      <c r="B24" s="970"/>
      <c r="C24" s="919"/>
      <c r="D24" s="255"/>
      <c r="E24" s="255"/>
      <c r="F24" s="255"/>
      <c r="G24" s="172"/>
      <c r="H24" s="172"/>
      <c r="I24" s="256">
        <v>0.7</v>
      </c>
      <c r="J24" s="173"/>
      <c r="K24" s="173"/>
      <c r="L24" s="615">
        <f t="shared" si="3"/>
        <v>0</v>
      </c>
      <c r="M24" s="141" t="str">
        <f t="shared" si="4"/>
        <v/>
      </c>
      <c r="N24" s="264"/>
    </row>
    <row r="25" spans="1:14" ht="17.100000000000001" customHeight="1">
      <c r="A25" s="970"/>
      <c r="B25" s="970"/>
      <c r="C25" s="919"/>
      <c r="D25" s="255"/>
      <c r="E25" s="255"/>
      <c r="F25" s="255"/>
      <c r="G25" s="172"/>
      <c r="H25" s="172"/>
      <c r="I25" s="256">
        <v>0.7</v>
      </c>
      <c r="J25" s="173"/>
      <c r="K25" s="173"/>
      <c r="L25" s="615">
        <f t="shared" si="3"/>
        <v>0</v>
      </c>
      <c r="M25" s="141" t="str">
        <f t="shared" si="4"/>
        <v/>
      </c>
      <c r="N25" s="264"/>
    </row>
    <row r="26" spans="1:14" ht="17.100000000000001" customHeight="1">
      <c r="A26" s="970"/>
      <c r="B26" s="970"/>
      <c r="C26" s="919"/>
      <c r="D26" s="255"/>
      <c r="E26" s="255"/>
      <c r="F26" s="255"/>
      <c r="G26" s="172"/>
      <c r="H26" s="172"/>
      <c r="I26" s="256">
        <v>0.7</v>
      </c>
      <c r="J26" s="173"/>
      <c r="K26" s="173"/>
      <c r="L26" s="615">
        <f t="shared" si="3"/>
        <v>0</v>
      </c>
      <c r="M26" s="141" t="str">
        <f t="shared" si="4"/>
        <v/>
      </c>
      <c r="N26" s="264"/>
    </row>
    <row r="27" spans="1:14" ht="17.100000000000001" customHeight="1">
      <c r="A27" s="970"/>
      <c r="B27" s="970"/>
      <c r="C27" s="919"/>
      <c r="D27" s="255"/>
      <c r="E27" s="255"/>
      <c r="F27" s="255"/>
      <c r="G27" s="172"/>
      <c r="H27" s="172"/>
      <c r="I27" s="256">
        <v>0.7</v>
      </c>
      <c r="J27" s="173"/>
      <c r="K27" s="173"/>
      <c r="L27" s="615">
        <f t="shared" si="3"/>
        <v>0</v>
      </c>
      <c r="M27" s="141" t="str">
        <f t="shared" si="4"/>
        <v/>
      </c>
      <c r="N27" s="264"/>
    </row>
    <row r="28" spans="1:14" ht="18" customHeight="1">
      <c r="A28" s="970"/>
      <c r="B28" s="970"/>
      <c r="C28" s="919"/>
      <c r="D28" s="919" t="s">
        <v>135</v>
      </c>
      <c r="E28" s="919"/>
      <c r="F28" s="919"/>
      <c r="G28" s="919"/>
      <c r="H28" s="919"/>
      <c r="I28" s="919"/>
      <c r="J28" s="919"/>
      <c r="K28" s="919"/>
      <c r="L28" s="919"/>
      <c r="M28" s="257">
        <f>SUM(M17:M27)</f>
        <v>1032.5</v>
      </c>
    </row>
    <row r="29" spans="1:14" ht="18" customHeight="1">
      <c r="A29" s="970"/>
      <c r="B29" s="996" t="s">
        <v>108</v>
      </c>
      <c r="C29" s="997"/>
      <c r="D29" s="997"/>
      <c r="E29" s="997"/>
      <c r="F29" s="997"/>
      <c r="G29" s="997"/>
      <c r="H29" s="997"/>
      <c r="I29" s="997"/>
      <c r="J29" s="997"/>
      <c r="K29" s="997"/>
      <c r="L29" s="998"/>
      <c r="M29" s="265">
        <f>SUM(M28,M16)</f>
        <v>1114.5</v>
      </c>
    </row>
    <row r="30" spans="1:14" ht="28.5" customHeight="1">
      <c r="A30" s="970"/>
      <c r="B30" s="989" t="s">
        <v>305</v>
      </c>
      <c r="C30" s="990"/>
      <c r="D30" s="990"/>
      <c r="E30" s="990"/>
      <c r="F30" s="990"/>
      <c r="G30" s="990"/>
      <c r="H30" s="990"/>
      <c r="I30" s="990"/>
      <c r="J30" s="990"/>
      <c r="K30" s="990"/>
      <c r="L30" s="991"/>
      <c r="M30" s="324">
        <v>1555</v>
      </c>
    </row>
    <row r="31" spans="1:14" ht="18" customHeight="1">
      <c r="A31" s="207"/>
      <c r="B31" s="266"/>
      <c r="C31" s="266"/>
      <c r="D31" s="266"/>
      <c r="E31" s="266"/>
      <c r="F31" s="267"/>
      <c r="G31" s="267"/>
      <c r="H31" s="267"/>
      <c r="I31" s="267"/>
      <c r="J31" s="267"/>
      <c r="K31" s="267"/>
      <c r="L31" s="268"/>
      <c r="M31" s="269"/>
    </row>
  </sheetData>
  <mergeCells count="12">
    <mergeCell ref="B29:L29"/>
    <mergeCell ref="B30:L30"/>
    <mergeCell ref="A1:F1"/>
    <mergeCell ref="H3:I3"/>
    <mergeCell ref="J3:K3"/>
    <mergeCell ref="B4:C4"/>
    <mergeCell ref="A5:A30"/>
    <mergeCell ref="B5:B28"/>
    <mergeCell ref="C5:C16"/>
    <mergeCell ref="D16:L16"/>
    <mergeCell ref="C17:C28"/>
    <mergeCell ref="D28:L28"/>
  </mergeCells>
  <phoneticPr fontId="2" type="noConversion"/>
  <printOptions horizontalCentered="1"/>
  <pageMargins left="0.11811023622047245" right="0.11811023622047245" top="0.74803149606299213" bottom="0.74803149606299213" header="0.31496062992125984" footer="0.31496062992125984"/>
  <pageSetup paperSize="9" scale="64" orientation="landscape" horizontalDpi="1200" verticalDpi="1200"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1"/>
  <sheetViews>
    <sheetView view="pageBreakPreview" topLeftCell="A43" zoomScaleNormal="100" zoomScaleSheetLayoutView="100" workbookViewId="0">
      <selection activeCell="K68" sqref="K68"/>
    </sheetView>
  </sheetViews>
  <sheetFormatPr defaultRowHeight="13.5"/>
  <cols>
    <col min="1" max="1" width="8.125" style="19" customWidth="1"/>
    <col min="2" max="2" width="10" style="19" customWidth="1"/>
    <col min="3" max="3" width="12.75" style="19" bestFit="1" customWidth="1"/>
    <col min="4" max="6" width="11" style="19" customWidth="1"/>
    <col min="7" max="7" width="10.25" style="19" bestFit="1" customWidth="1"/>
    <col min="8" max="8" width="15" style="19" bestFit="1" customWidth="1"/>
    <col min="9" max="9" width="8.125" style="19" bestFit="1" customWidth="1"/>
    <col min="10" max="10" width="13.125" style="19" bestFit="1" customWidth="1"/>
    <col min="11" max="12" width="12.375" style="19" customWidth="1"/>
    <col min="13" max="13" width="13.125" style="152" bestFit="1" customWidth="1"/>
    <col min="14" max="14" width="12.625" style="157" bestFit="1" customWidth="1"/>
    <col min="15" max="15" width="5.5" style="19" customWidth="1"/>
    <col min="16" max="17" width="9" style="151"/>
    <col min="18" max="19" width="11.125" style="151" customWidth="1"/>
    <col min="20" max="20" width="12.5" style="151" bestFit="1" customWidth="1"/>
    <col min="21" max="256" width="9" style="19"/>
    <col min="257" max="257" width="8.125" style="19" customWidth="1"/>
    <col min="258" max="258" width="10" style="19" customWidth="1"/>
    <col min="259" max="259" width="10.25" style="19" bestFit="1" customWidth="1"/>
    <col min="260" max="262" width="11" style="19" customWidth="1"/>
    <col min="263" max="264" width="10.25" style="19" bestFit="1" customWidth="1"/>
    <col min="265" max="265" width="8.125" style="19" bestFit="1" customWidth="1"/>
    <col min="266" max="266" width="13.125" style="19" bestFit="1" customWidth="1"/>
    <col min="267" max="268" width="12.375" style="19" customWidth="1"/>
    <col min="269" max="269" width="13.125" style="19" bestFit="1" customWidth="1"/>
    <col min="270" max="270" width="12.625" style="19" bestFit="1" customWidth="1"/>
    <col min="271" max="271" width="5.5" style="19" customWidth="1"/>
    <col min="272" max="273" width="9" style="19"/>
    <col min="274" max="275" width="11.125" style="19" customWidth="1"/>
    <col min="276" max="276" width="12.5" style="19" bestFit="1" customWidth="1"/>
    <col min="277" max="512" width="9" style="19"/>
    <col min="513" max="513" width="8.125" style="19" customWidth="1"/>
    <col min="514" max="514" width="10" style="19" customWidth="1"/>
    <col min="515" max="515" width="10.25" style="19" bestFit="1" customWidth="1"/>
    <col min="516" max="518" width="11" style="19" customWidth="1"/>
    <col min="519" max="520" width="10.25" style="19" bestFit="1" customWidth="1"/>
    <col min="521" max="521" width="8.125" style="19" bestFit="1" customWidth="1"/>
    <col min="522" max="522" width="13.125" style="19" bestFit="1" customWidth="1"/>
    <col min="523" max="524" width="12.375" style="19" customWidth="1"/>
    <col min="525" max="525" width="13.125" style="19" bestFit="1" customWidth="1"/>
    <col min="526" max="526" width="12.625" style="19" bestFit="1" customWidth="1"/>
    <col min="527" max="527" width="5.5" style="19" customWidth="1"/>
    <col min="528" max="529" width="9" style="19"/>
    <col min="530" max="531" width="11.125" style="19" customWidth="1"/>
    <col min="532" max="532" width="12.5" style="19" bestFit="1" customWidth="1"/>
    <col min="533" max="768" width="9" style="19"/>
    <col min="769" max="769" width="8.125" style="19" customWidth="1"/>
    <col min="770" max="770" width="10" style="19" customWidth="1"/>
    <col min="771" max="771" width="10.25" style="19" bestFit="1" customWidth="1"/>
    <col min="772" max="774" width="11" style="19" customWidth="1"/>
    <col min="775" max="776" width="10.25" style="19" bestFit="1" customWidth="1"/>
    <col min="777" max="777" width="8.125" style="19" bestFit="1" customWidth="1"/>
    <col min="778" max="778" width="13.125" style="19" bestFit="1" customWidth="1"/>
    <col min="779" max="780" width="12.375" style="19" customWidth="1"/>
    <col min="781" max="781" width="13.125" style="19" bestFit="1" customWidth="1"/>
    <col min="782" max="782" width="12.625" style="19" bestFit="1" customWidth="1"/>
    <col min="783" max="783" width="5.5" style="19" customWidth="1"/>
    <col min="784" max="785" width="9" style="19"/>
    <col min="786" max="787" width="11.125" style="19" customWidth="1"/>
    <col min="788" max="788" width="12.5" style="19" bestFit="1" customWidth="1"/>
    <col min="789" max="1024" width="9" style="19"/>
    <col min="1025" max="1025" width="8.125" style="19" customWidth="1"/>
    <col min="1026" max="1026" width="10" style="19" customWidth="1"/>
    <col min="1027" max="1027" width="10.25" style="19" bestFit="1" customWidth="1"/>
    <col min="1028" max="1030" width="11" style="19" customWidth="1"/>
    <col min="1031" max="1032" width="10.25" style="19" bestFit="1" customWidth="1"/>
    <col min="1033" max="1033" width="8.125" style="19" bestFit="1" customWidth="1"/>
    <col min="1034" max="1034" width="13.125" style="19" bestFit="1" customWidth="1"/>
    <col min="1035" max="1036" width="12.375" style="19" customWidth="1"/>
    <col min="1037" max="1037" width="13.125" style="19" bestFit="1" customWidth="1"/>
    <col min="1038" max="1038" width="12.625" style="19" bestFit="1" customWidth="1"/>
    <col min="1039" max="1039" width="5.5" style="19" customWidth="1"/>
    <col min="1040" max="1041" width="9" style="19"/>
    <col min="1042" max="1043" width="11.125" style="19" customWidth="1"/>
    <col min="1044" max="1044" width="12.5" style="19" bestFit="1" customWidth="1"/>
    <col min="1045" max="1280" width="9" style="19"/>
    <col min="1281" max="1281" width="8.125" style="19" customWidth="1"/>
    <col min="1282" max="1282" width="10" style="19" customWidth="1"/>
    <col min="1283" max="1283" width="10.25" style="19" bestFit="1" customWidth="1"/>
    <col min="1284" max="1286" width="11" style="19" customWidth="1"/>
    <col min="1287" max="1288" width="10.25" style="19" bestFit="1" customWidth="1"/>
    <col min="1289" max="1289" width="8.125" style="19" bestFit="1" customWidth="1"/>
    <col min="1290" max="1290" width="13.125" style="19" bestFit="1" customWidth="1"/>
    <col min="1291" max="1292" width="12.375" style="19" customWidth="1"/>
    <col min="1293" max="1293" width="13.125" style="19" bestFit="1" customWidth="1"/>
    <col min="1294" max="1294" width="12.625" style="19" bestFit="1" customWidth="1"/>
    <col min="1295" max="1295" width="5.5" style="19" customWidth="1"/>
    <col min="1296" max="1297" width="9" style="19"/>
    <col min="1298" max="1299" width="11.125" style="19" customWidth="1"/>
    <col min="1300" max="1300" width="12.5" style="19" bestFit="1" customWidth="1"/>
    <col min="1301" max="1536" width="9" style="19"/>
    <col min="1537" max="1537" width="8.125" style="19" customWidth="1"/>
    <col min="1538" max="1538" width="10" style="19" customWidth="1"/>
    <col min="1539" max="1539" width="10.25" style="19" bestFit="1" customWidth="1"/>
    <col min="1540" max="1542" width="11" style="19" customWidth="1"/>
    <col min="1543" max="1544" width="10.25" style="19" bestFit="1" customWidth="1"/>
    <col min="1545" max="1545" width="8.125" style="19" bestFit="1" customWidth="1"/>
    <col min="1546" max="1546" width="13.125" style="19" bestFit="1" customWidth="1"/>
    <col min="1547" max="1548" width="12.375" style="19" customWidth="1"/>
    <col min="1549" max="1549" width="13.125" style="19" bestFit="1" customWidth="1"/>
    <col min="1550" max="1550" width="12.625" style="19" bestFit="1" customWidth="1"/>
    <col min="1551" max="1551" width="5.5" style="19" customWidth="1"/>
    <col min="1552" max="1553" width="9" style="19"/>
    <col min="1554" max="1555" width="11.125" style="19" customWidth="1"/>
    <col min="1556" max="1556" width="12.5" style="19" bestFit="1" customWidth="1"/>
    <col min="1557" max="1792" width="9" style="19"/>
    <col min="1793" max="1793" width="8.125" style="19" customWidth="1"/>
    <col min="1794" max="1794" width="10" style="19" customWidth="1"/>
    <col min="1795" max="1795" width="10.25" style="19" bestFit="1" customWidth="1"/>
    <col min="1796" max="1798" width="11" style="19" customWidth="1"/>
    <col min="1799" max="1800" width="10.25" style="19" bestFit="1" customWidth="1"/>
    <col min="1801" max="1801" width="8.125" style="19" bestFit="1" customWidth="1"/>
    <col min="1802" max="1802" width="13.125" style="19" bestFit="1" customWidth="1"/>
    <col min="1803" max="1804" width="12.375" style="19" customWidth="1"/>
    <col min="1805" max="1805" width="13.125" style="19" bestFit="1" customWidth="1"/>
    <col min="1806" max="1806" width="12.625" style="19" bestFit="1" customWidth="1"/>
    <col min="1807" max="1807" width="5.5" style="19" customWidth="1"/>
    <col min="1808" max="1809" width="9" style="19"/>
    <col min="1810" max="1811" width="11.125" style="19" customWidth="1"/>
    <col min="1812" max="1812" width="12.5" style="19" bestFit="1" customWidth="1"/>
    <col min="1813" max="2048" width="9" style="19"/>
    <col min="2049" max="2049" width="8.125" style="19" customWidth="1"/>
    <col min="2050" max="2050" width="10" style="19" customWidth="1"/>
    <col min="2051" max="2051" width="10.25" style="19" bestFit="1" customWidth="1"/>
    <col min="2052" max="2054" width="11" style="19" customWidth="1"/>
    <col min="2055" max="2056" width="10.25" style="19" bestFit="1" customWidth="1"/>
    <col min="2057" max="2057" width="8.125" style="19" bestFit="1" customWidth="1"/>
    <col min="2058" max="2058" width="13.125" style="19" bestFit="1" customWidth="1"/>
    <col min="2059" max="2060" width="12.375" style="19" customWidth="1"/>
    <col min="2061" max="2061" width="13.125" style="19" bestFit="1" customWidth="1"/>
    <col min="2062" max="2062" width="12.625" style="19" bestFit="1" customWidth="1"/>
    <col min="2063" max="2063" width="5.5" style="19" customWidth="1"/>
    <col min="2064" max="2065" width="9" style="19"/>
    <col min="2066" max="2067" width="11.125" style="19" customWidth="1"/>
    <col min="2068" max="2068" width="12.5" style="19" bestFit="1" customWidth="1"/>
    <col min="2069" max="2304" width="9" style="19"/>
    <col min="2305" max="2305" width="8.125" style="19" customWidth="1"/>
    <col min="2306" max="2306" width="10" style="19" customWidth="1"/>
    <col min="2307" max="2307" width="10.25" style="19" bestFit="1" customWidth="1"/>
    <col min="2308" max="2310" width="11" style="19" customWidth="1"/>
    <col min="2311" max="2312" width="10.25" style="19" bestFit="1" customWidth="1"/>
    <col min="2313" max="2313" width="8.125" style="19" bestFit="1" customWidth="1"/>
    <col min="2314" max="2314" width="13.125" style="19" bestFit="1" customWidth="1"/>
    <col min="2315" max="2316" width="12.375" style="19" customWidth="1"/>
    <col min="2317" max="2317" width="13.125" style="19" bestFit="1" customWidth="1"/>
    <col min="2318" max="2318" width="12.625" style="19" bestFit="1" customWidth="1"/>
    <col min="2319" max="2319" width="5.5" style="19" customWidth="1"/>
    <col min="2320" max="2321" width="9" style="19"/>
    <col min="2322" max="2323" width="11.125" style="19" customWidth="1"/>
    <col min="2324" max="2324" width="12.5" style="19" bestFit="1" customWidth="1"/>
    <col min="2325" max="2560" width="9" style="19"/>
    <col min="2561" max="2561" width="8.125" style="19" customWidth="1"/>
    <col min="2562" max="2562" width="10" style="19" customWidth="1"/>
    <col min="2563" max="2563" width="10.25" style="19" bestFit="1" customWidth="1"/>
    <col min="2564" max="2566" width="11" style="19" customWidth="1"/>
    <col min="2567" max="2568" width="10.25" style="19" bestFit="1" customWidth="1"/>
    <col min="2569" max="2569" width="8.125" style="19" bestFit="1" customWidth="1"/>
    <col min="2570" max="2570" width="13.125" style="19" bestFit="1" customWidth="1"/>
    <col min="2571" max="2572" width="12.375" style="19" customWidth="1"/>
    <col min="2573" max="2573" width="13.125" style="19" bestFit="1" customWidth="1"/>
    <col min="2574" max="2574" width="12.625" style="19" bestFit="1" customWidth="1"/>
    <col min="2575" max="2575" width="5.5" style="19" customWidth="1"/>
    <col min="2576" max="2577" width="9" style="19"/>
    <col min="2578" max="2579" width="11.125" style="19" customWidth="1"/>
    <col min="2580" max="2580" width="12.5" style="19" bestFit="1" customWidth="1"/>
    <col min="2581" max="2816" width="9" style="19"/>
    <col min="2817" max="2817" width="8.125" style="19" customWidth="1"/>
    <col min="2818" max="2818" width="10" style="19" customWidth="1"/>
    <col min="2819" max="2819" width="10.25" style="19" bestFit="1" customWidth="1"/>
    <col min="2820" max="2822" width="11" style="19" customWidth="1"/>
    <col min="2823" max="2824" width="10.25" style="19" bestFit="1" customWidth="1"/>
    <col min="2825" max="2825" width="8.125" style="19" bestFit="1" customWidth="1"/>
    <col min="2826" max="2826" width="13.125" style="19" bestFit="1" customWidth="1"/>
    <col min="2827" max="2828" width="12.375" style="19" customWidth="1"/>
    <col min="2829" max="2829" width="13.125" style="19" bestFit="1" customWidth="1"/>
    <col min="2830" max="2830" width="12.625" style="19" bestFit="1" customWidth="1"/>
    <col min="2831" max="2831" width="5.5" style="19" customWidth="1"/>
    <col min="2832" max="2833" width="9" style="19"/>
    <col min="2834" max="2835" width="11.125" style="19" customWidth="1"/>
    <col min="2836" max="2836" width="12.5" style="19" bestFit="1" customWidth="1"/>
    <col min="2837" max="3072" width="9" style="19"/>
    <col min="3073" max="3073" width="8.125" style="19" customWidth="1"/>
    <col min="3074" max="3074" width="10" style="19" customWidth="1"/>
    <col min="3075" max="3075" width="10.25" style="19" bestFit="1" customWidth="1"/>
    <col min="3076" max="3078" width="11" style="19" customWidth="1"/>
    <col min="3079" max="3080" width="10.25" style="19" bestFit="1" customWidth="1"/>
    <col min="3081" max="3081" width="8.125" style="19" bestFit="1" customWidth="1"/>
    <col min="3082" max="3082" width="13.125" style="19" bestFit="1" customWidth="1"/>
    <col min="3083" max="3084" width="12.375" style="19" customWidth="1"/>
    <col min="3085" max="3085" width="13.125" style="19" bestFit="1" customWidth="1"/>
    <col min="3086" max="3086" width="12.625" style="19" bestFit="1" customWidth="1"/>
    <col min="3087" max="3087" width="5.5" style="19" customWidth="1"/>
    <col min="3088" max="3089" width="9" style="19"/>
    <col min="3090" max="3091" width="11.125" style="19" customWidth="1"/>
    <col min="3092" max="3092" width="12.5" style="19" bestFit="1" customWidth="1"/>
    <col min="3093" max="3328" width="9" style="19"/>
    <col min="3329" max="3329" width="8.125" style="19" customWidth="1"/>
    <col min="3330" max="3330" width="10" style="19" customWidth="1"/>
    <col min="3331" max="3331" width="10.25" style="19" bestFit="1" customWidth="1"/>
    <col min="3332" max="3334" width="11" style="19" customWidth="1"/>
    <col min="3335" max="3336" width="10.25" style="19" bestFit="1" customWidth="1"/>
    <col min="3337" max="3337" width="8.125" style="19" bestFit="1" customWidth="1"/>
    <col min="3338" max="3338" width="13.125" style="19" bestFit="1" customWidth="1"/>
    <col min="3339" max="3340" width="12.375" style="19" customWidth="1"/>
    <col min="3341" max="3341" width="13.125" style="19" bestFit="1" customWidth="1"/>
    <col min="3342" max="3342" width="12.625" style="19" bestFit="1" customWidth="1"/>
    <col min="3343" max="3343" width="5.5" style="19" customWidth="1"/>
    <col min="3344" max="3345" width="9" style="19"/>
    <col min="3346" max="3347" width="11.125" style="19" customWidth="1"/>
    <col min="3348" max="3348" width="12.5" style="19" bestFit="1" customWidth="1"/>
    <col min="3349" max="3584" width="9" style="19"/>
    <col min="3585" max="3585" width="8.125" style="19" customWidth="1"/>
    <col min="3586" max="3586" width="10" style="19" customWidth="1"/>
    <col min="3587" max="3587" width="10.25" style="19" bestFit="1" customWidth="1"/>
    <col min="3588" max="3590" width="11" style="19" customWidth="1"/>
    <col min="3591" max="3592" width="10.25" style="19" bestFit="1" customWidth="1"/>
    <col min="3593" max="3593" width="8.125" style="19" bestFit="1" customWidth="1"/>
    <col min="3594" max="3594" width="13.125" style="19" bestFit="1" customWidth="1"/>
    <col min="3595" max="3596" width="12.375" style="19" customWidth="1"/>
    <col min="3597" max="3597" width="13.125" style="19" bestFit="1" customWidth="1"/>
    <col min="3598" max="3598" width="12.625" style="19" bestFit="1" customWidth="1"/>
    <col min="3599" max="3599" width="5.5" style="19" customWidth="1"/>
    <col min="3600" max="3601" width="9" style="19"/>
    <col min="3602" max="3603" width="11.125" style="19" customWidth="1"/>
    <col min="3604" max="3604" width="12.5" style="19" bestFit="1" customWidth="1"/>
    <col min="3605" max="3840" width="9" style="19"/>
    <col min="3841" max="3841" width="8.125" style="19" customWidth="1"/>
    <col min="3842" max="3842" width="10" style="19" customWidth="1"/>
    <col min="3843" max="3843" width="10.25" style="19" bestFit="1" customWidth="1"/>
    <col min="3844" max="3846" width="11" style="19" customWidth="1"/>
    <col min="3847" max="3848" width="10.25" style="19" bestFit="1" customWidth="1"/>
    <col min="3849" max="3849" width="8.125" style="19" bestFit="1" customWidth="1"/>
    <col min="3850" max="3850" width="13.125" style="19" bestFit="1" customWidth="1"/>
    <col min="3851" max="3852" width="12.375" style="19" customWidth="1"/>
    <col min="3853" max="3853" width="13.125" style="19" bestFit="1" customWidth="1"/>
    <col min="3854" max="3854" width="12.625" style="19" bestFit="1" customWidth="1"/>
    <col min="3855" max="3855" width="5.5" style="19" customWidth="1"/>
    <col min="3856" max="3857" width="9" style="19"/>
    <col min="3858" max="3859" width="11.125" style="19" customWidth="1"/>
    <col min="3860" max="3860" width="12.5" style="19" bestFit="1" customWidth="1"/>
    <col min="3861" max="4096" width="9" style="19"/>
    <col min="4097" max="4097" width="8.125" style="19" customWidth="1"/>
    <col min="4098" max="4098" width="10" style="19" customWidth="1"/>
    <col min="4099" max="4099" width="10.25" style="19" bestFit="1" customWidth="1"/>
    <col min="4100" max="4102" width="11" style="19" customWidth="1"/>
    <col min="4103" max="4104" width="10.25" style="19" bestFit="1" customWidth="1"/>
    <col min="4105" max="4105" width="8.125" style="19" bestFit="1" customWidth="1"/>
    <col min="4106" max="4106" width="13.125" style="19" bestFit="1" customWidth="1"/>
    <col min="4107" max="4108" width="12.375" style="19" customWidth="1"/>
    <col min="4109" max="4109" width="13.125" style="19" bestFit="1" customWidth="1"/>
    <col min="4110" max="4110" width="12.625" style="19" bestFit="1" customWidth="1"/>
    <col min="4111" max="4111" width="5.5" style="19" customWidth="1"/>
    <col min="4112" max="4113" width="9" style="19"/>
    <col min="4114" max="4115" width="11.125" style="19" customWidth="1"/>
    <col min="4116" max="4116" width="12.5" style="19" bestFit="1" customWidth="1"/>
    <col min="4117" max="4352" width="9" style="19"/>
    <col min="4353" max="4353" width="8.125" style="19" customWidth="1"/>
    <col min="4354" max="4354" width="10" style="19" customWidth="1"/>
    <col min="4355" max="4355" width="10.25" style="19" bestFit="1" customWidth="1"/>
    <col min="4356" max="4358" width="11" style="19" customWidth="1"/>
    <col min="4359" max="4360" width="10.25" style="19" bestFit="1" customWidth="1"/>
    <col min="4361" max="4361" width="8.125" style="19" bestFit="1" customWidth="1"/>
    <col min="4362" max="4362" width="13.125" style="19" bestFit="1" customWidth="1"/>
    <col min="4363" max="4364" width="12.375" style="19" customWidth="1"/>
    <col min="4365" max="4365" width="13.125" style="19" bestFit="1" customWidth="1"/>
    <col min="4366" max="4366" width="12.625" style="19" bestFit="1" customWidth="1"/>
    <col min="4367" max="4367" width="5.5" style="19" customWidth="1"/>
    <col min="4368" max="4369" width="9" style="19"/>
    <col min="4370" max="4371" width="11.125" style="19" customWidth="1"/>
    <col min="4372" max="4372" width="12.5" style="19" bestFit="1" customWidth="1"/>
    <col min="4373" max="4608" width="9" style="19"/>
    <col min="4609" max="4609" width="8.125" style="19" customWidth="1"/>
    <col min="4610" max="4610" width="10" style="19" customWidth="1"/>
    <col min="4611" max="4611" width="10.25" style="19" bestFit="1" customWidth="1"/>
    <col min="4612" max="4614" width="11" style="19" customWidth="1"/>
    <col min="4615" max="4616" width="10.25" style="19" bestFit="1" customWidth="1"/>
    <col min="4617" max="4617" width="8.125" style="19" bestFit="1" customWidth="1"/>
    <col min="4618" max="4618" width="13.125" style="19" bestFit="1" customWidth="1"/>
    <col min="4619" max="4620" width="12.375" style="19" customWidth="1"/>
    <col min="4621" max="4621" width="13.125" style="19" bestFit="1" customWidth="1"/>
    <col min="4622" max="4622" width="12.625" style="19" bestFit="1" customWidth="1"/>
    <col min="4623" max="4623" width="5.5" style="19" customWidth="1"/>
    <col min="4624" max="4625" width="9" style="19"/>
    <col min="4626" max="4627" width="11.125" style="19" customWidth="1"/>
    <col min="4628" max="4628" width="12.5" style="19" bestFit="1" customWidth="1"/>
    <col min="4629" max="4864" width="9" style="19"/>
    <col min="4865" max="4865" width="8.125" style="19" customWidth="1"/>
    <col min="4866" max="4866" width="10" style="19" customWidth="1"/>
    <col min="4867" max="4867" width="10.25" style="19" bestFit="1" customWidth="1"/>
    <col min="4868" max="4870" width="11" style="19" customWidth="1"/>
    <col min="4871" max="4872" width="10.25" style="19" bestFit="1" customWidth="1"/>
    <col min="4873" max="4873" width="8.125" style="19" bestFit="1" customWidth="1"/>
    <col min="4874" max="4874" width="13.125" style="19" bestFit="1" customWidth="1"/>
    <col min="4875" max="4876" width="12.375" style="19" customWidth="1"/>
    <col min="4877" max="4877" width="13.125" style="19" bestFit="1" customWidth="1"/>
    <col min="4878" max="4878" width="12.625" style="19" bestFit="1" customWidth="1"/>
    <col min="4879" max="4879" width="5.5" style="19" customWidth="1"/>
    <col min="4880" max="4881" width="9" style="19"/>
    <col min="4882" max="4883" width="11.125" style="19" customWidth="1"/>
    <col min="4884" max="4884" width="12.5" style="19" bestFit="1" customWidth="1"/>
    <col min="4885" max="5120" width="9" style="19"/>
    <col min="5121" max="5121" width="8.125" style="19" customWidth="1"/>
    <col min="5122" max="5122" width="10" style="19" customWidth="1"/>
    <col min="5123" max="5123" width="10.25" style="19" bestFit="1" customWidth="1"/>
    <col min="5124" max="5126" width="11" style="19" customWidth="1"/>
    <col min="5127" max="5128" width="10.25" style="19" bestFit="1" customWidth="1"/>
    <col min="5129" max="5129" width="8.125" style="19" bestFit="1" customWidth="1"/>
    <col min="5130" max="5130" width="13.125" style="19" bestFit="1" customWidth="1"/>
    <col min="5131" max="5132" width="12.375" style="19" customWidth="1"/>
    <col min="5133" max="5133" width="13.125" style="19" bestFit="1" customWidth="1"/>
    <col min="5134" max="5134" width="12.625" style="19" bestFit="1" customWidth="1"/>
    <col min="5135" max="5135" width="5.5" style="19" customWidth="1"/>
    <col min="5136" max="5137" width="9" style="19"/>
    <col min="5138" max="5139" width="11.125" style="19" customWidth="1"/>
    <col min="5140" max="5140" width="12.5" style="19" bestFit="1" customWidth="1"/>
    <col min="5141" max="5376" width="9" style="19"/>
    <col min="5377" max="5377" width="8.125" style="19" customWidth="1"/>
    <col min="5378" max="5378" width="10" style="19" customWidth="1"/>
    <col min="5379" max="5379" width="10.25" style="19" bestFit="1" customWidth="1"/>
    <col min="5380" max="5382" width="11" style="19" customWidth="1"/>
    <col min="5383" max="5384" width="10.25" style="19" bestFit="1" customWidth="1"/>
    <col min="5385" max="5385" width="8.125" style="19" bestFit="1" customWidth="1"/>
    <col min="5386" max="5386" width="13.125" style="19" bestFit="1" customWidth="1"/>
    <col min="5387" max="5388" width="12.375" style="19" customWidth="1"/>
    <col min="5389" max="5389" width="13.125" style="19" bestFit="1" customWidth="1"/>
    <col min="5390" max="5390" width="12.625" style="19" bestFit="1" customWidth="1"/>
    <col min="5391" max="5391" width="5.5" style="19" customWidth="1"/>
    <col min="5392" max="5393" width="9" style="19"/>
    <col min="5394" max="5395" width="11.125" style="19" customWidth="1"/>
    <col min="5396" max="5396" width="12.5" style="19" bestFit="1" customWidth="1"/>
    <col min="5397" max="5632" width="9" style="19"/>
    <col min="5633" max="5633" width="8.125" style="19" customWidth="1"/>
    <col min="5634" max="5634" width="10" style="19" customWidth="1"/>
    <col min="5635" max="5635" width="10.25" style="19" bestFit="1" customWidth="1"/>
    <col min="5636" max="5638" width="11" style="19" customWidth="1"/>
    <col min="5639" max="5640" width="10.25" style="19" bestFit="1" customWidth="1"/>
    <col min="5641" max="5641" width="8.125" style="19" bestFit="1" customWidth="1"/>
    <col min="5642" max="5642" width="13.125" style="19" bestFit="1" customWidth="1"/>
    <col min="5643" max="5644" width="12.375" style="19" customWidth="1"/>
    <col min="5645" max="5645" width="13.125" style="19" bestFit="1" customWidth="1"/>
    <col min="5646" max="5646" width="12.625" style="19" bestFit="1" customWidth="1"/>
    <col min="5647" max="5647" width="5.5" style="19" customWidth="1"/>
    <col min="5648" max="5649" width="9" style="19"/>
    <col min="5650" max="5651" width="11.125" style="19" customWidth="1"/>
    <col min="5652" max="5652" width="12.5" style="19" bestFit="1" customWidth="1"/>
    <col min="5653" max="5888" width="9" style="19"/>
    <col min="5889" max="5889" width="8.125" style="19" customWidth="1"/>
    <col min="5890" max="5890" width="10" style="19" customWidth="1"/>
    <col min="5891" max="5891" width="10.25" style="19" bestFit="1" customWidth="1"/>
    <col min="5892" max="5894" width="11" style="19" customWidth="1"/>
    <col min="5895" max="5896" width="10.25" style="19" bestFit="1" customWidth="1"/>
    <col min="5897" max="5897" width="8.125" style="19" bestFit="1" customWidth="1"/>
    <col min="5898" max="5898" width="13.125" style="19" bestFit="1" customWidth="1"/>
    <col min="5899" max="5900" width="12.375" style="19" customWidth="1"/>
    <col min="5901" max="5901" width="13.125" style="19" bestFit="1" customWidth="1"/>
    <col min="5902" max="5902" width="12.625" style="19" bestFit="1" customWidth="1"/>
    <col min="5903" max="5903" width="5.5" style="19" customWidth="1"/>
    <col min="5904" max="5905" width="9" style="19"/>
    <col min="5906" max="5907" width="11.125" style="19" customWidth="1"/>
    <col min="5908" max="5908" width="12.5" style="19" bestFit="1" customWidth="1"/>
    <col min="5909" max="6144" width="9" style="19"/>
    <col min="6145" max="6145" width="8.125" style="19" customWidth="1"/>
    <col min="6146" max="6146" width="10" style="19" customWidth="1"/>
    <col min="6147" max="6147" width="10.25" style="19" bestFit="1" customWidth="1"/>
    <col min="6148" max="6150" width="11" style="19" customWidth="1"/>
    <col min="6151" max="6152" width="10.25" style="19" bestFit="1" customWidth="1"/>
    <col min="6153" max="6153" width="8.125" style="19" bestFit="1" customWidth="1"/>
    <col min="6154" max="6154" width="13.125" style="19" bestFit="1" customWidth="1"/>
    <col min="6155" max="6156" width="12.375" style="19" customWidth="1"/>
    <col min="6157" max="6157" width="13.125" style="19" bestFit="1" customWidth="1"/>
    <col min="6158" max="6158" width="12.625" style="19" bestFit="1" customWidth="1"/>
    <col min="6159" max="6159" width="5.5" style="19" customWidth="1"/>
    <col min="6160" max="6161" width="9" style="19"/>
    <col min="6162" max="6163" width="11.125" style="19" customWidth="1"/>
    <col min="6164" max="6164" width="12.5" style="19" bestFit="1" customWidth="1"/>
    <col min="6165" max="6400" width="9" style="19"/>
    <col min="6401" max="6401" width="8.125" style="19" customWidth="1"/>
    <col min="6402" max="6402" width="10" style="19" customWidth="1"/>
    <col min="6403" max="6403" width="10.25" style="19" bestFit="1" customWidth="1"/>
    <col min="6404" max="6406" width="11" style="19" customWidth="1"/>
    <col min="6407" max="6408" width="10.25" style="19" bestFit="1" customWidth="1"/>
    <col min="6409" max="6409" width="8.125" style="19" bestFit="1" customWidth="1"/>
    <col min="6410" max="6410" width="13.125" style="19" bestFit="1" customWidth="1"/>
    <col min="6411" max="6412" width="12.375" style="19" customWidth="1"/>
    <col min="6413" max="6413" width="13.125" style="19" bestFit="1" customWidth="1"/>
    <col min="6414" max="6414" width="12.625" style="19" bestFit="1" customWidth="1"/>
    <col min="6415" max="6415" width="5.5" style="19" customWidth="1"/>
    <col min="6416" max="6417" width="9" style="19"/>
    <col min="6418" max="6419" width="11.125" style="19" customWidth="1"/>
    <col min="6420" max="6420" width="12.5" style="19" bestFit="1" customWidth="1"/>
    <col min="6421" max="6656" width="9" style="19"/>
    <col min="6657" max="6657" width="8.125" style="19" customWidth="1"/>
    <col min="6658" max="6658" width="10" style="19" customWidth="1"/>
    <col min="6659" max="6659" width="10.25" style="19" bestFit="1" customWidth="1"/>
    <col min="6660" max="6662" width="11" style="19" customWidth="1"/>
    <col min="6663" max="6664" width="10.25" style="19" bestFit="1" customWidth="1"/>
    <col min="6665" max="6665" width="8.125" style="19" bestFit="1" customWidth="1"/>
    <col min="6666" max="6666" width="13.125" style="19" bestFit="1" customWidth="1"/>
    <col min="6667" max="6668" width="12.375" style="19" customWidth="1"/>
    <col min="6669" max="6669" width="13.125" style="19" bestFit="1" customWidth="1"/>
    <col min="6670" max="6670" width="12.625" style="19" bestFit="1" customWidth="1"/>
    <col min="6671" max="6671" width="5.5" style="19" customWidth="1"/>
    <col min="6672" max="6673" width="9" style="19"/>
    <col min="6674" max="6675" width="11.125" style="19" customWidth="1"/>
    <col min="6676" max="6676" width="12.5" style="19" bestFit="1" customWidth="1"/>
    <col min="6677" max="6912" width="9" style="19"/>
    <col min="6913" max="6913" width="8.125" style="19" customWidth="1"/>
    <col min="6914" max="6914" width="10" style="19" customWidth="1"/>
    <col min="6915" max="6915" width="10.25" style="19" bestFit="1" customWidth="1"/>
    <col min="6916" max="6918" width="11" style="19" customWidth="1"/>
    <col min="6919" max="6920" width="10.25" style="19" bestFit="1" customWidth="1"/>
    <col min="6921" max="6921" width="8.125" style="19" bestFit="1" customWidth="1"/>
    <col min="6922" max="6922" width="13.125" style="19" bestFit="1" customWidth="1"/>
    <col min="6923" max="6924" width="12.375" style="19" customWidth="1"/>
    <col min="6925" max="6925" width="13.125" style="19" bestFit="1" customWidth="1"/>
    <col min="6926" max="6926" width="12.625" style="19" bestFit="1" customWidth="1"/>
    <col min="6927" max="6927" width="5.5" style="19" customWidth="1"/>
    <col min="6928" max="6929" width="9" style="19"/>
    <col min="6930" max="6931" width="11.125" style="19" customWidth="1"/>
    <col min="6932" max="6932" width="12.5" style="19" bestFit="1" customWidth="1"/>
    <col min="6933" max="7168" width="9" style="19"/>
    <col min="7169" max="7169" width="8.125" style="19" customWidth="1"/>
    <col min="7170" max="7170" width="10" style="19" customWidth="1"/>
    <col min="7171" max="7171" width="10.25" style="19" bestFit="1" customWidth="1"/>
    <col min="7172" max="7174" width="11" style="19" customWidth="1"/>
    <col min="7175" max="7176" width="10.25" style="19" bestFit="1" customWidth="1"/>
    <col min="7177" max="7177" width="8.125" style="19" bestFit="1" customWidth="1"/>
    <col min="7178" max="7178" width="13.125" style="19" bestFit="1" customWidth="1"/>
    <col min="7179" max="7180" width="12.375" style="19" customWidth="1"/>
    <col min="7181" max="7181" width="13.125" style="19" bestFit="1" customWidth="1"/>
    <col min="7182" max="7182" width="12.625" style="19" bestFit="1" customWidth="1"/>
    <col min="7183" max="7183" width="5.5" style="19" customWidth="1"/>
    <col min="7184" max="7185" width="9" style="19"/>
    <col min="7186" max="7187" width="11.125" style="19" customWidth="1"/>
    <col min="7188" max="7188" width="12.5" style="19" bestFit="1" customWidth="1"/>
    <col min="7189" max="7424" width="9" style="19"/>
    <col min="7425" max="7425" width="8.125" style="19" customWidth="1"/>
    <col min="7426" max="7426" width="10" style="19" customWidth="1"/>
    <col min="7427" max="7427" width="10.25" style="19" bestFit="1" customWidth="1"/>
    <col min="7428" max="7430" width="11" style="19" customWidth="1"/>
    <col min="7431" max="7432" width="10.25" style="19" bestFit="1" customWidth="1"/>
    <col min="7433" max="7433" width="8.125" style="19" bestFit="1" customWidth="1"/>
    <col min="7434" max="7434" width="13.125" style="19" bestFit="1" customWidth="1"/>
    <col min="7435" max="7436" width="12.375" style="19" customWidth="1"/>
    <col min="7437" max="7437" width="13.125" style="19" bestFit="1" customWidth="1"/>
    <col min="7438" max="7438" width="12.625" style="19" bestFit="1" customWidth="1"/>
    <col min="7439" max="7439" width="5.5" style="19" customWidth="1"/>
    <col min="7440" max="7441" width="9" style="19"/>
    <col min="7442" max="7443" width="11.125" style="19" customWidth="1"/>
    <col min="7444" max="7444" width="12.5" style="19" bestFit="1" customWidth="1"/>
    <col min="7445" max="7680" width="9" style="19"/>
    <col min="7681" max="7681" width="8.125" style="19" customWidth="1"/>
    <col min="7682" max="7682" width="10" style="19" customWidth="1"/>
    <col min="7683" max="7683" width="10.25" style="19" bestFit="1" customWidth="1"/>
    <col min="7684" max="7686" width="11" style="19" customWidth="1"/>
    <col min="7687" max="7688" width="10.25" style="19" bestFit="1" customWidth="1"/>
    <col min="7689" max="7689" width="8.125" style="19" bestFit="1" customWidth="1"/>
    <col min="7690" max="7690" width="13.125" style="19" bestFit="1" customWidth="1"/>
    <col min="7691" max="7692" width="12.375" style="19" customWidth="1"/>
    <col min="7693" max="7693" width="13.125" style="19" bestFit="1" customWidth="1"/>
    <col min="7694" max="7694" width="12.625" style="19" bestFit="1" customWidth="1"/>
    <col min="7695" max="7695" width="5.5" style="19" customWidth="1"/>
    <col min="7696" max="7697" width="9" style="19"/>
    <col min="7698" max="7699" width="11.125" style="19" customWidth="1"/>
    <col min="7700" max="7700" width="12.5" style="19" bestFit="1" customWidth="1"/>
    <col min="7701" max="7936" width="9" style="19"/>
    <col min="7937" max="7937" width="8.125" style="19" customWidth="1"/>
    <col min="7938" max="7938" width="10" style="19" customWidth="1"/>
    <col min="7939" max="7939" width="10.25" style="19" bestFit="1" customWidth="1"/>
    <col min="7940" max="7942" width="11" style="19" customWidth="1"/>
    <col min="7943" max="7944" width="10.25" style="19" bestFit="1" customWidth="1"/>
    <col min="7945" max="7945" width="8.125" style="19" bestFit="1" customWidth="1"/>
    <col min="7946" max="7946" width="13.125" style="19" bestFit="1" customWidth="1"/>
    <col min="7947" max="7948" width="12.375" style="19" customWidth="1"/>
    <col min="7949" max="7949" width="13.125" style="19" bestFit="1" customWidth="1"/>
    <col min="7950" max="7950" width="12.625" style="19" bestFit="1" customWidth="1"/>
    <col min="7951" max="7951" width="5.5" style="19" customWidth="1"/>
    <col min="7952" max="7953" width="9" style="19"/>
    <col min="7954" max="7955" width="11.125" style="19" customWidth="1"/>
    <col min="7956" max="7956" width="12.5" style="19" bestFit="1" customWidth="1"/>
    <col min="7957" max="8192" width="9" style="19"/>
    <col min="8193" max="8193" width="8.125" style="19" customWidth="1"/>
    <col min="8194" max="8194" width="10" style="19" customWidth="1"/>
    <col min="8195" max="8195" width="10.25" style="19" bestFit="1" customWidth="1"/>
    <col min="8196" max="8198" width="11" style="19" customWidth="1"/>
    <col min="8199" max="8200" width="10.25" style="19" bestFit="1" customWidth="1"/>
    <col min="8201" max="8201" width="8.125" style="19" bestFit="1" customWidth="1"/>
    <col min="8202" max="8202" width="13.125" style="19" bestFit="1" customWidth="1"/>
    <col min="8203" max="8204" width="12.375" style="19" customWidth="1"/>
    <col min="8205" max="8205" width="13.125" style="19" bestFit="1" customWidth="1"/>
    <col min="8206" max="8206" width="12.625" style="19" bestFit="1" customWidth="1"/>
    <col min="8207" max="8207" width="5.5" style="19" customWidth="1"/>
    <col min="8208" max="8209" width="9" style="19"/>
    <col min="8210" max="8211" width="11.125" style="19" customWidth="1"/>
    <col min="8212" max="8212" width="12.5" style="19" bestFit="1" customWidth="1"/>
    <col min="8213" max="8448" width="9" style="19"/>
    <col min="8449" max="8449" width="8.125" style="19" customWidth="1"/>
    <col min="8450" max="8450" width="10" style="19" customWidth="1"/>
    <col min="8451" max="8451" width="10.25" style="19" bestFit="1" customWidth="1"/>
    <col min="8452" max="8454" width="11" style="19" customWidth="1"/>
    <col min="8455" max="8456" width="10.25" style="19" bestFit="1" customWidth="1"/>
    <col min="8457" max="8457" width="8.125" style="19" bestFit="1" customWidth="1"/>
    <col min="8458" max="8458" width="13.125" style="19" bestFit="1" customWidth="1"/>
    <col min="8459" max="8460" width="12.375" style="19" customWidth="1"/>
    <col min="8461" max="8461" width="13.125" style="19" bestFit="1" customWidth="1"/>
    <col min="8462" max="8462" width="12.625" style="19" bestFit="1" customWidth="1"/>
    <col min="8463" max="8463" width="5.5" style="19" customWidth="1"/>
    <col min="8464" max="8465" width="9" style="19"/>
    <col min="8466" max="8467" width="11.125" style="19" customWidth="1"/>
    <col min="8468" max="8468" width="12.5" style="19" bestFit="1" customWidth="1"/>
    <col min="8469" max="8704" width="9" style="19"/>
    <col min="8705" max="8705" width="8.125" style="19" customWidth="1"/>
    <col min="8706" max="8706" width="10" style="19" customWidth="1"/>
    <col min="8707" max="8707" width="10.25" style="19" bestFit="1" customWidth="1"/>
    <col min="8708" max="8710" width="11" style="19" customWidth="1"/>
    <col min="8711" max="8712" width="10.25" style="19" bestFit="1" customWidth="1"/>
    <col min="8713" max="8713" width="8.125" style="19" bestFit="1" customWidth="1"/>
    <col min="8714" max="8714" width="13.125" style="19" bestFit="1" customWidth="1"/>
    <col min="8715" max="8716" width="12.375" style="19" customWidth="1"/>
    <col min="8717" max="8717" width="13.125" style="19" bestFit="1" customWidth="1"/>
    <col min="8718" max="8718" width="12.625" style="19" bestFit="1" customWidth="1"/>
    <col min="8719" max="8719" width="5.5" style="19" customWidth="1"/>
    <col min="8720" max="8721" width="9" style="19"/>
    <col min="8722" max="8723" width="11.125" style="19" customWidth="1"/>
    <col min="8724" max="8724" width="12.5" style="19" bestFit="1" customWidth="1"/>
    <col min="8725" max="8960" width="9" style="19"/>
    <col min="8961" max="8961" width="8.125" style="19" customWidth="1"/>
    <col min="8962" max="8962" width="10" style="19" customWidth="1"/>
    <col min="8963" max="8963" width="10.25" style="19" bestFit="1" customWidth="1"/>
    <col min="8964" max="8966" width="11" style="19" customWidth="1"/>
    <col min="8967" max="8968" width="10.25" style="19" bestFit="1" customWidth="1"/>
    <col min="8969" max="8969" width="8.125" style="19" bestFit="1" customWidth="1"/>
    <col min="8970" max="8970" width="13.125" style="19" bestFit="1" customWidth="1"/>
    <col min="8971" max="8972" width="12.375" style="19" customWidth="1"/>
    <col min="8973" max="8973" width="13.125" style="19" bestFit="1" customWidth="1"/>
    <col min="8974" max="8974" width="12.625" style="19" bestFit="1" customWidth="1"/>
    <col min="8975" max="8975" width="5.5" style="19" customWidth="1"/>
    <col min="8976" max="8977" width="9" style="19"/>
    <col min="8978" max="8979" width="11.125" style="19" customWidth="1"/>
    <col min="8980" max="8980" width="12.5" style="19" bestFit="1" customWidth="1"/>
    <col min="8981" max="9216" width="9" style="19"/>
    <col min="9217" max="9217" width="8.125" style="19" customWidth="1"/>
    <col min="9218" max="9218" width="10" style="19" customWidth="1"/>
    <col min="9219" max="9219" width="10.25" style="19" bestFit="1" customWidth="1"/>
    <col min="9220" max="9222" width="11" style="19" customWidth="1"/>
    <col min="9223" max="9224" width="10.25" style="19" bestFit="1" customWidth="1"/>
    <col min="9225" max="9225" width="8.125" style="19" bestFit="1" customWidth="1"/>
    <col min="9226" max="9226" width="13.125" style="19" bestFit="1" customWidth="1"/>
    <col min="9227" max="9228" width="12.375" style="19" customWidth="1"/>
    <col min="9229" max="9229" width="13.125" style="19" bestFit="1" customWidth="1"/>
    <col min="9230" max="9230" width="12.625" style="19" bestFit="1" customWidth="1"/>
    <col min="9231" max="9231" width="5.5" style="19" customWidth="1"/>
    <col min="9232" max="9233" width="9" style="19"/>
    <col min="9234" max="9235" width="11.125" style="19" customWidth="1"/>
    <col min="9236" max="9236" width="12.5" style="19" bestFit="1" customWidth="1"/>
    <col min="9237" max="9472" width="9" style="19"/>
    <col min="9473" max="9473" width="8.125" style="19" customWidth="1"/>
    <col min="9474" max="9474" width="10" style="19" customWidth="1"/>
    <col min="9475" max="9475" width="10.25" style="19" bestFit="1" customWidth="1"/>
    <col min="9476" max="9478" width="11" style="19" customWidth="1"/>
    <col min="9479" max="9480" width="10.25" style="19" bestFit="1" customWidth="1"/>
    <col min="9481" max="9481" width="8.125" style="19" bestFit="1" customWidth="1"/>
    <col min="9482" max="9482" width="13.125" style="19" bestFit="1" customWidth="1"/>
    <col min="9483" max="9484" width="12.375" style="19" customWidth="1"/>
    <col min="9485" max="9485" width="13.125" style="19" bestFit="1" customWidth="1"/>
    <col min="9486" max="9486" width="12.625" style="19" bestFit="1" customWidth="1"/>
    <col min="9487" max="9487" width="5.5" style="19" customWidth="1"/>
    <col min="9488" max="9489" width="9" style="19"/>
    <col min="9490" max="9491" width="11.125" style="19" customWidth="1"/>
    <col min="9492" max="9492" width="12.5" style="19" bestFit="1" customWidth="1"/>
    <col min="9493" max="9728" width="9" style="19"/>
    <col min="9729" max="9729" width="8.125" style="19" customWidth="1"/>
    <col min="9730" max="9730" width="10" style="19" customWidth="1"/>
    <col min="9731" max="9731" width="10.25" style="19" bestFit="1" customWidth="1"/>
    <col min="9732" max="9734" width="11" style="19" customWidth="1"/>
    <col min="9735" max="9736" width="10.25" style="19" bestFit="1" customWidth="1"/>
    <col min="9737" max="9737" width="8.125" style="19" bestFit="1" customWidth="1"/>
    <col min="9738" max="9738" width="13.125" style="19" bestFit="1" customWidth="1"/>
    <col min="9739" max="9740" width="12.375" style="19" customWidth="1"/>
    <col min="9741" max="9741" width="13.125" style="19" bestFit="1" customWidth="1"/>
    <col min="9742" max="9742" width="12.625" style="19" bestFit="1" customWidth="1"/>
    <col min="9743" max="9743" width="5.5" style="19" customWidth="1"/>
    <col min="9744" max="9745" width="9" style="19"/>
    <col min="9746" max="9747" width="11.125" style="19" customWidth="1"/>
    <col min="9748" max="9748" width="12.5" style="19" bestFit="1" customWidth="1"/>
    <col min="9749" max="9984" width="9" style="19"/>
    <col min="9985" max="9985" width="8.125" style="19" customWidth="1"/>
    <col min="9986" max="9986" width="10" style="19" customWidth="1"/>
    <col min="9987" max="9987" width="10.25" style="19" bestFit="1" customWidth="1"/>
    <col min="9988" max="9990" width="11" style="19" customWidth="1"/>
    <col min="9991" max="9992" width="10.25" style="19" bestFit="1" customWidth="1"/>
    <col min="9993" max="9993" width="8.125" style="19" bestFit="1" customWidth="1"/>
    <col min="9994" max="9994" width="13.125" style="19" bestFit="1" customWidth="1"/>
    <col min="9995" max="9996" width="12.375" style="19" customWidth="1"/>
    <col min="9997" max="9997" width="13.125" style="19" bestFit="1" customWidth="1"/>
    <col min="9998" max="9998" width="12.625" style="19" bestFit="1" customWidth="1"/>
    <col min="9999" max="9999" width="5.5" style="19" customWidth="1"/>
    <col min="10000" max="10001" width="9" style="19"/>
    <col min="10002" max="10003" width="11.125" style="19" customWidth="1"/>
    <col min="10004" max="10004" width="12.5" style="19" bestFit="1" customWidth="1"/>
    <col min="10005" max="10240" width="9" style="19"/>
    <col min="10241" max="10241" width="8.125" style="19" customWidth="1"/>
    <col min="10242" max="10242" width="10" style="19" customWidth="1"/>
    <col min="10243" max="10243" width="10.25" style="19" bestFit="1" customWidth="1"/>
    <col min="10244" max="10246" width="11" style="19" customWidth="1"/>
    <col min="10247" max="10248" width="10.25" style="19" bestFit="1" customWidth="1"/>
    <col min="10249" max="10249" width="8.125" style="19" bestFit="1" customWidth="1"/>
    <col min="10250" max="10250" width="13.125" style="19" bestFit="1" customWidth="1"/>
    <col min="10251" max="10252" width="12.375" style="19" customWidth="1"/>
    <col min="10253" max="10253" width="13.125" style="19" bestFit="1" customWidth="1"/>
    <col min="10254" max="10254" width="12.625" style="19" bestFit="1" customWidth="1"/>
    <col min="10255" max="10255" width="5.5" style="19" customWidth="1"/>
    <col min="10256" max="10257" width="9" style="19"/>
    <col min="10258" max="10259" width="11.125" style="19" customWidth="1"/>
    <col min="10260" max="10260" width="12.5" style="19" bestFit="1" customWidth="1"/>
    <col min="10261" max="10496" width="9" style="19"/>
    <col min="10497" max="10497" width="8.125" style="19" customWidth="1"/>
    <col min="10498" max="10498" width="10" style="19" customWidth="1"/>
    <col min="10499" max="10499" width="10.25" style="19" bestFit="1" customWidth="1"/>
    <col min="10500" max="10502" width="11" style="19" customWidth="1"/>
    <col min="10503" max="10504" width="10.25" style="19" bestFit="1" customWidth="1"/>
    <col min="10505" max="10505" width="8.125" style="19" bestFit="1" customWidth="1"/>
    <col min="10506" max="10506" width="13.125" style="19" bestFit="1" customWidth="1"/>
    <col min="10507" max="10508" width="12.375" style="19" customWidth="1"/>
    <col min="10509" max="10509" width="13.125" style="19" bestFit="1" customWidth="1"/>
    <col min="10510" max="10510" width="12.625" style="19" bestFit="1" customWidth="1"/>
    <col min="10511" max="10511" width="5.5" style="19" customWidth="1"/>
    <col min="10512" max="10513" width="9" style="19"/>
    <col min="10514" max="10515" width="11.125" style="19" customWidth="1"/>
    <col min="10516" max="10516" width="12.5" style="19" bestFit="1" customWidth="1"/>
    <col min="10517" max="10752" width="9" style="19"/>
    <col min="10753" max="10753" width="8.125" style="19" customWidth="1"/>
    <col min="10754" max="10754" width="10" style="19" customWidth="1"/>
    <col min="10755" max="10755" width="10.25" style="19" bestFit="1" customWidth="1"/>
    <col min="10756" max="10758" width="11" style="19" customWidth="1"/>
    <col min="10759" max="10760" width="10.25" style="19" bestFit="1" customWidth="1"/>
    <col min="10761" max="10761" width="8.125" style="19" bestFit="1" customWidth="1"/>
    <col min="10762" max="10762" width="13.125" style="19" bestFit="1" customWidth="1"/>
    <col min="10763" max="10764" width="12.375" style="19" customWidth="1"/>
    <col min="10765" max="10765" width="13.125" style="19" bestFit="1" customWidth="1"/>
    <col min="10766" max="10766" width="12.625" style="19" bestFit="1" customWidth="1"/>
    <col min="10767" max="10767" width="5.5" style="19" customWidth="1"/>
    <col min="10768" max="10769" width="9" style="19"/>
    <col min="10770" max="10771" width="11.125" style="19" customWidth="1"/>
    <col min="10772" max="10772" width="12.5" style="19" bestFit="1" customWidth="1"/>
    <col min="10773" max="11008" width="9" style="19"/>
    <col min="11009" max="11009" width="8.125" style="19" customWidth="1"/>
    <col min="11010" max="11010" width="10" style="19" customWidth="1"/>
    <col min="11011" max="11011" width="10.25" style="19" bestFit="1" customWidth="1"/>
    <col min="11012" max="11014" width="11" style="19" customWidth="1"/>
    <col min="11015" max="11016" width="10.25" style="19" bestFit="1" customWidth="1"/>
    <col min="11017" max="11017" width="8.125" style="19" bestFit="1" customWidth="1"/>
    <col min="11018" max="11018" width="13.125" style="19" bestFit="1" customWidth="1"/>
    <col min="11019" max="11020" width="12.375" style="19" customWidth="1"/>
    <col min="11021" max="11021" width="13.125" style="19" bestFit="1" customWidth="1"/>
    <col min="11022" max="11022" width="12.625" style="19" bestFit="1" customWidth="1"/>
    <col min="11023" max="11023" width="5.5" style="19" customWidth="1"/>
    <col min="11024" max="11025" width="9" style="19"/>
    <col min="11026" max="11027" width="11.125" style="19" customWidth="1"/>
    <col min="11028" max="11028" width="12.5" style="19" bestFit="1" customWidth="1"/>
    <col min="11029" max="11264" width="9" style="19"/>
    <col min="11265" max="11265" width="8.125" style="19" customWidth="1"/>
    <col min="11266" max="11266" width="10" style="19" customWidth="1"/>
    <col min="11267" max="11267" width="10.25" style="19" bestFit="1" customWidth="1"/>
    <col min="11268" max="11270" width="11" style="19" customWidth="1"/>
    <col min="11271" max="11272" width="10.25" style="19" bestFit="1" customWidth="1"/>
    <col min="11273" max="11273" width="8.125" style="19" bestFit="1" customWidth="1"/>
    <col min="11274" max="11274" width="13.125" style="19" bestFit="1" customWidth="1"/>
    <col min="11275" max="11276" width="12.375" style="19" customWidth="1"/>
    <col min="11277" max="11277" width="13.125" style="19" bestFit="1" customWidth="1"/>
    <col min="11278" max="11278" width="12.625" style="19" bestFit="1" customWidth="1"/>
    <col min="11279" max="11279" width="5.5" style="19" customWidth="1"/>
    <col min="11280" max="11281" width="9" style="19"/>
    <col min="11282" max="11283" width="11.125" style="19" customWidth="1"/>
    <col min="11284" max="11284" width="12.5" style="19" bestFit="1" customWidth="1"/>
    <col min="11285" max="11520" width="9" style="19"/>
    <col min="11521" max="11521" width="8.125" style="19" customWidth="1"/>
    <col min="11522" max="11522" width="10" style="19" customWidth="1"/>
    <col min="11523" max="11523" width="10.25" style="19" bestFit="1" customWidth="1"/>
    <col min="11524" max="11526" width="11" style="19" customWidth="1"/>
    <col min="11527" max="11528" width="10.25" style="19" bestFit="1" customWidth="1"/>
    <col min="11529" max="11529" width="8.125" style="19" bestFit="1" customWidth="1"/>
    <col min="11530" max="11530" width="13.125" style="19" bestFit="1" customWidth="1"/>
    <col min="11531" max="11532" width="12.375" style="19" customWidth="1"/>
    <col min="11533" max="11533" width="13.125" style="19" bestFit="1" customWidth="1"/>
    <col min="11534" max="11534" width="12.625" style="19" bestFit="1" customWidth="1"/>
    <col min="11535" max="11535" width="5.5" style="19" customWidth="1"/>
    <col min="11536" max="11537" width="9" style="19"/>
    <col min="11538" max="11539" width="11.125" style="19" customWidth="1"/>
    <col min="11540" max="11540" width="12.5" style="19" bestFit="1" customWidth="1"/>
    <col min="11541" max="11776" width="9" style="19"/>
    <col min="11777" max="11777" width="8.125" style="19" customWidth="1"/>
    <col min="11778" max="11778" width="10" style="19" customWidth="1"/>
    <col min="11779" max="11779" width="10.25" style="19" bestFit="1" customWidth="1"/>
    <col min="11780" max="11782" width="11" style="19" customWidth="1"/>
    <col min="11783" max="11784" width="10.25" style="19" bestFit="1" customWidth="1"/>
    <col min="11785" max="11785" width="8.125" style="19" bestFit="1" customWidth="1"/>
    <col min="11786" max="11786" width="13.125" style="19" bestFit="1" customWidth="1"/>
    <col min="11787" max="11788" width="12.375" style="19" customWidth="1"/>
    <col min="11789" max="11789" width="13.125" style="19" bestFit="1" customWidth="1"/>
    <col min="11790" max="11790" width="12.625" style="19" bestFit="1" customWidth="1"/>
    <col min="11791" max="11791" width="5.5" style="19" customWidth="1"/>
    <col min="11792" max="11793" width="9" style="19"/>
    <col min="11794" max="11795" width="11.125" style="19" customWidth="1"/>
    <col min="11796" max="11796" width="12.5" style="19" bestFit="1" customWidth="1"/>
    <col min="11797" max="12032" width="9" style="19"/>
    <col min="12033" max="12033" width="8.125" style="19" customWidth="1"/>
    <col min="12034" max="12034" width="10" style="19" customWidth="1"/>
    <col min="12035" max="12035" width="10.25" style="19" bestFit="1" customWidth="1"/>
    <col min="12036" max="12038" width="11" style="19" customWidth="1"/>
    <col min="12039" max="12040" width="10.25" style="19" bestFit="1" customWidth="1"/>
    <col min="12041" max="12041" width="8.125" style="19" bestFit="1" customWidth="1"/>
    <col min="12042" max="12042" width="13.125" style="19" bestFit="1" customWidth="1"/>
    <col min="12043" max="12044" width="12.375" style="19" customWidth="1"/>
    <col min="12045" max="12045" width="13.125" style="19" bestFit="1" customWidth="1"/>
    <col min="12046" max="12046" width="12.625" style="19" bestFit="1" customWidth="1"/>
    <col min="12047" max="12047" width="5.5" style="19" customWidth="1"/>
    <col min="12048" max="12049" width="9" style="19"/>
    <col min="12050" max="12051" width="11.125" style="19" customWidth="1"/>
    <col min="12052" max="12052" width="12.5" style="19" bestFit="1" customWidth="1"/>
    <col min="12053" max="12288" width="9" style="19"/>
    <col min="12289" max="12289" width="8.125" style="19" customWidth="1"/>
    <col min="12290" max="12290" width="10" style="19" customWidth="1"/>
    <col min="12291" max="12291" width="10.25" style="19" bestFit="1" customWidth="1"/>
    <col min="12292" max="12294" width="11" style="19" customWidth="1"/>
    <col min="12295" max="12296" width="10.25" style="19" bestFit="1" customWidth="1"/>
    <col min="12297" max="12297" width="8.125" style="19" bestFit="1" customWidth="1"/>
    <col min="12298" max="12298" width="13.125" style="19" bestFit="1" customWidth="1"/>
    <col min="12299" max="12300" width="12.375" style="19" customWidth="1"/>
    <col min="12301" max="12301" width="13.125" style="19" bestFit="1" customWidth="1"/>
    <col min="12302" max="12302" width="12.625" style="19" bestFit="1" customWidth="1"/>
    <col min="12303" max="12303" width="5.5" style="19" customWidth="1"/>
    <col min="12304" max="12305" width="9" style="19"/>
    <col min="12306" max="12307" width="11.125" style="19" customWidth="1"/>
    <col min="12308" max="12308" width="12.5" style="19" bestFit="1" customWidth="1"/>
    <col min="12309" max="12544" width="9" style="19"/>
    <col min="12545" max="12545" width="8.125" style="19" customWidth="1"/>
    <col min="12546" max="12546" width="10" style="19" customWidth="1"/>
    <col min="12547" max="12547" width="10.25" style="19" bestFit="1" customWidth="1"/>
    <col min="12548" max="12550" width="11" style="19" customWidth="1"/>
    <col min="12551" max="12552" width="10.25" style="19" bestFit="1" customWidth="1"/>
    <col min="12553" max="12553" width="8.125" style="19" bestFit="1" customWidth="1"/>
    <col min="12554" max="12554" width="13.125" style="19" bestFit="1" customWidth="1"/>
    <col min="12555" max="12556" width="12.375" style="19" customWidth="1"/>
    <col min="12557" max="12557" width="13.125" style="19" bestFit="1" customWidth="1"/>
    <col min="12558" max="12558" width="12.625" style="19" bestFit="1" customWidth="1"/>
    <col min="12559" max="12559" width="5.5" style="19" customWidth="1"/>
    <col min="12560" max="12561" width="9" style="19"/>
    <col min="12562" max="12563" width="11.125" style="19" customWidth="1"/>
    <col min="12564" max="12564" width="12.5" style="19" bestFit="1" customWidth="1"/>
    <col min="12565" max="12800" width="9" style="19"/>
    <col min="12801" max="12801" width="8.125" style="19" customWidth="1"/>
    <col min="12802" max="12802" width="10" style="19" customWidth="1"/>
    <col min="12803" max="12803" width="10.25" style="19" bestFit="1" customWidth="1"/>
    <col min="12804" max="12806" width="11" style="19" customWidth="1"/>
    <col min="12807" max="12808" width="10.25" style="19" bestFit="1" customWidth="1"/>
    <col min="12809" max="12809" width="8.125" style="19" bestFit="1" customWidth="1"/>
    <col min="12810" max="12810" width="13.125" style="19" bestFit="1" customWidth="1"/>
    <col min="12811" max="12812" width="12.375" style="19" customWidth="1"/>
    <col min="12813" max="12813" width="13.125" style="19" bestFit="1" customWidth="1"/>
    <col min="12814" max="12814" width="12.625" style="19" bestFit="1" customWidth="1"/>
    <col min="12815" max="12815" width="5.5" style="19" customWidth="1"/>
    <col min="12816" max="12817" width="9" style="19"/>
    <col min="12818" max="12819" width="11.125" style="19" customWidth="1"/>
    <col min="12820" max="12820" width="12.5" style="19" bestFit="1" customWidth="1"/>
    <col min="12821" max="13056" width="9" style="19"/>
    <col min="13057" max="13057" width="8.125" style="19" customWidth="1"/>
    <col min="13058" max="13058" width="10" style="19" customWidth="1"/>
    <col min="13059" max="13059" width="10.25" style="19" bestFit="1" customWidth="1"/>
    <col min="13060" max="13062" width="11" style="19" customWidth="1"/>
    <col min="13063" max="13064" width="10.25" style="19" bestFit="1" customWidth="1"/>
    <col min="13065" max="13065" width="8.125" style="19" bestFit="1" customWidth="1"/>
    <col min="13066" max="13066" width="13.125" style="19" bestFit="1" customWidth="1"/>
    <col min="13067" max="13068" width="12.375" style="19" customWidth="1"/>
    <col min="13069" max="13069" width="13.125" style="19" bestFit="1" customWidth="1"/>
    <col min="13070" max="13070" width="12.625" style="19" bestFit="1" customWidth="1"/>
    <col min="13071" max="13071" width="5.5" style="19" customWidth="1"/>
    <col min="13072" max="13073" width="9" style="19"/>
    <col min="13074" max="13075" width="11.125" style="19" customWidth="1"/>
    <col min="13076" max="13076" width="12.5" style="19" bestFit="1" customWidth="1"/>
    <col min="13077" max="13312" width="9" style="19"/>
    <col min="13313" max="13313" width="8.125" style="19" customWidth="1"/>
    <col min="13314" max="13314" width="10" style="19" customWidth="1"/>
    <col min="13315" max="13315" width="10.25" style="19" bestFit="1" customWidth="1"/>
    <col min="13316" max="13318" width="11" style="19" customWidth="1"/>
    <col min="13319" max="13320" width="10.25" style="19" bestFit="1" customWidth="1"/>
    <col min="13321" max="13321" width="8.125" style="19" bestFit="1" customWidth="1"/>
    <col min="13322" max="13322" width="13.125" style="19" bestFit="1" customWidth="1"/>
    <col min="13323" max="13324" width="12.375" style="19" customWidth="1"/>
    <col min="13325" max="13325" width="13.125" style="19" bestFit="1" customWidth="1"/>
    <col min="13326" max="13326" width="12.625" style="19" bestFit="1" customWidth="1"/>
    <col min="13327" max="13327" width="5.5" style="19" customWidth="1"/>
    <col min="13328" max="13329" width="9" style="19"/>
    <col min="13330" max="13331" width="11.125" style="19" customWidth="1"/>
    <col min="13332" max="13332" width="12.5" style="19" bestFit="1" customWidth="1"/>
    <col min="13333" max="13568" width="9" style="19"/>
    <col min="13569" max="13569" width="8.125" style="19" customWidth="1"/>
    <col min="13570" max="13570" width="10" style="19" customWidth="1"/>
    <col min="13571" max="13571" width="10.25" style="19" bestFit="1" customWidth="1"/>
    <col min="13572" max="13574" width="11" style="19" customWidth="1"/>
    <col min="13575" max="13576" width="10.25" style="19" bestFit="1" customWidth="1"/>
    <col min="13577" max="13577" width="8.125" style="19" bestFit="1" customWidth="1"/>
    <col min="13578" max="13578" width="13.125" style="19" bestFit="1" customWidth="1"/>
    <col min="13579" max="13580" width="12.375" style="19" customWidth="1"/>
    <col min="13581" max="13581" width="13.125" style="19" bestFit="1" customWidth="1"/>
    <col min="13582" max="13582" width="12.625" style="19" bestFit="1" customWidth="1"/>
    <col min="13583" max="13583" width="5.5" style="19" customWidth="1"/>
    <col min="13584" max="13585" width="9" style="19"/>
    <col min="13586" max="13587" width="11.125" style="19" customWidth="1"/>
    <col min="13588" max="13588" width="12.5" style="19" bestFit="1" customWidth="1"/>
    <col min="13589" max="13824" width="9" style="19"/>
    <col min="13825" max="13825" width="8.125" style="19" customWidth="1"/>
    <col min="13826" max="13826" width="10" style="19" customWidth="1"/>
    <col min="13827" max="13827" width="10.25" style="19" bestFit="1" customWidth="1"/>
    <col min="13828" max="13830" width="11" style="19" customWidth="1"/>
    <col min="13831" max="13832" width="10.25" style="19" bestFit="1" customWidth="1"/>
    <col min="13833" max="13833" width="8.125" style="19" bestFit="1" customWidth="1"/>
    <col min="13834" max="13834" width="13.125" style="19" bestFit="1" customWidth="1"/>
    <col min="13835" max="13836" width="12.375" style="19" customWidth="1"/>
    <col min="13837" max="13837" width="13.125" style="19" bestFit="1" customWidth="1"/>
    <col min="13838" max="13838" width="12.625" style="19" bestFit="1" customWidth="1"/>
    <col min="13839" max="13839" width="5.5" style="19" customWidth="1"/>
    <col min="13840" max="13841" width="9" style="19"/>
    <col min="13842" max="13843" width="11.125" style="19" customWidth="1"/>
    <col min="13844" max="13844" width="12.5" style="19" bestFit="1" customWidth="1"/>
    <col min="13845" max="14080" width="9" style="19"/>
    <col min="14081" max="14081" width="8.125" style="19" customWidth="1"/>
    <col min="14082" max="14082" width="10" style="19" customWidth="1"/>
    <col min="14083" max="14083" width="10.25" style="19" bestFit="1" customWidth="1"/>
    <col min="14084" max="14086" width="11" style="19" customWidth="1"/>
    <col min="14087" max="14088" width="10.25" style="19" bestFit="1" customWidth="1"/>
    <col min="14089" max="14089" width="8.125" style="19" bestFit="1" customWidth="1"/>
    <col min="14090" max="14090" width="13.125" style="19" bestFit="1" customWidth="1"/>
    <col min="14091" max="14092" width="12.375" style="19" customWidth="1"/>
    <col min="14093" max="14093" width="13.125" style="19" bestFit="1" customWidth="1"/>
    <col min="14094" max="14094" width="12.625" style="19" bestFit="1" customWidth="1"/>
    <col min="14095" max="14095" width="5.5" style="19" customWidth="1"/>
    <col min="14096" max="14097" width="9" style="19"/>
    <col min="14098" max="14099" width="11.125" style="19" customWidth="1"/>
    <col min="14100" max="14100" width="12.5" style="19" bestFit="1" customWidth="1"/>
    <col min="14101" max="14336" width="9" style="19"/>
    <col min="14337" max="14337" width="8.125" style="19" customWidth="1"/>
    <col min="14338" max="14338" width="10" style="19" customWidth="1"/>
    <col min="14339" max="14339" width="10.25" style="19" bestFit="1" customWidth="1"/>
    <col min="14340" max="14342" width="11" style="19" customWidth="1"/>
    <col min="14343" max="14344" width="10.25" style="19" bestFit="1" customWidth="1"/>
    <col min="14345" max="14345" width="8.125" style="19" bestFit="1" customWidth="1"/>
    <col min="14346" max="14346" width="13.125" style="19" bestFit="1" customWidth="1"/>
    <col min="14347" max="14348" width="12.375" style="19" customWidth="1"/>
    <col min="14349" max="14349" width="13.125" style="19" bestFit="1" customWidth="1"/>
    <col min="14350" max="14350" width="12.625" style="19" bestFit="1" customWidth="1"/>
    <col min="14351" max="14351" width="5.5" style="19" customWidth="1"/>
    <col min="14352" max="14353" width="9" style="19"/>
    <col min="14354" max="14355" width="11.125" style="19" customWidth="1"/>
    <col min="14356" max="14356" width="12.5" style="19" bestFit="1" customWidth="1"/>
    <col min="14357" max="14592" width="9" style="19"/>
    <col min="14593" max="14593" width="8.125" style="19" customWidth="1"/>
    <col min="14594" max="14594" width="10" style="19" customWidth="1"/>
    <col min="14595" max="14595" width="10.25" style="19" bestFit="1" customWidth="1"/>
    <col min="14596" max="14598" width="11" style="19" customWidth="1"/>
    <col min="14599" max="14600" width="10.25" style="19" bestFit="1" customWidth="1"/>
    <col min="14601" max="14601" width="8.125" style="19" bestFit="1" customWidth="1"/>
    <col min="14602" max="14602" width="13.125" style="19" bestFit="1" customWidth="1"/>
    <col min="14603" max="14604" width="12.375" style="19" customWidth="1"/>
    <col min="14605" max="14605" width="13.125" style="19" bestFit="1" customWidth="1"/>
    <col min="14606" max="14606" width="12.625" style="19" bestFit="1" customWidth="1"/>
    <col min="14607" max="14607" width="5.5" style="19" customWidth="1"/>
    <col min="14608" max="14609" width="9" style="19"/>
    <col min="14610" max="14611" width="11.125" style="19" customWidth="1"/>
    <col min="14612" max="14612" width="12.5" style="19" bestFit="1" customWidth="1"/>
    <col min="14613" max="14848" width="9" style="19"/>
    <col min="14849" max="14849" width="8.125" style="19" customWidth="1"/>
    <col min="14850" max="14850" width="10" style="19" customWidth="1"/>
    <col min="14851" max="14851" width="10.25" style="19" bestFit="1" customWidth="1"/>
    <col min="14852" max="14854" width="11" style="19" customWidth="1"/>
    <col min="14855" max="14856" width="10.25" style="19" bestFit="1" customWidth="1"/>
    <col min="14857" max="14857" width="8.125" style="19" bestFit="1" customWidth="1"/>
    <col min="14858" max="14858" width="13.125" style="19" bestFit="1" customWidth="1"/>
    <col min="14859" max="14860" width="12.375" style="19" customWidth="1"/>
    <col min="14861" max="14861" width="13.125" style="19" bestFit="1" customWidth="1"/>
    <col min="14862" max="14862" width="12.625" style="19" bestFit="1" customWidth="1"/>
    <col min="14863" max="14863" width="5.5" style="19" customWidth="1"/>
    <col min="14864" max="14865" width="9" style="19"/>
    <col min="14866" max="14867" width="11.125" style="19" customWidth="1"/>
    <col min="14868" max="14868" width="12.5" style="19" bestFit="1" customWidth="1"/>
    <col min="14869" max="15104" width="9" style="19"/>
    <col min="15105" max="15105" width="8.125" style="19" customWidth="1"/>
    <col min="15106" max="15106" width="10" style="19" customWidth="1"/>
    <col min="15107" max="15107" width="10.25" style="19" bestFit="1" customWidth="1"/>
    <col min="15108" max="15110" width="11" style="19" customWidth="1"/>
    <col min="15111" max="15112" width="10.25" style="19" bestFit="1" customWidth="1"/>
    <col min="15113" max="15113" width="8.125" style="19" bestFit="1" customWidth="1"/>
    <col min="15114" max="15114" width="13.125" style="19" bestFit="1" customWidth="1"/>
    <col min="15115" max="15116" width="12.375" style="19" customWidth="1"/>
    <col min="15117" max="15117" width="13.125" style="19" bestFit="1" customWidth="1"/>
    <col min="15118" max="15118" width="12.625" style="19" bestFit="1" customWidth="1"/>
    <col min="15119" max="15119" width="5.5" style="19" customWidth="1"/>
    <col min="15120" max="15121" width="9" style="19"/>
    <col min="15122" max="15123" width="11.125" style="19" customWidth="1"/>
    <col min="15124" max="15124" width="12.5" style="19" bestFit="1" customWidth="1"/>
    <col min="15125" max="15360" width="9" style="19"/>
    <col min="15361" max="15361" width="8.125" style="19" customWidth="1"/>
    <col min="15362" max="15362" width="10" style="19" customWidth="1"/>
    <col min="15363" max="15363" width="10.25" style="19" bestFit="1" customWidth="1"/>
    <col min="15364" max="15366" width="11" style="19" customWidth="1"/>
    <col min="15367" max="15368" width="10.25" style="19" bestFit="1" customWidth="1"/>
    <col min="15369" max="15369" width="8.125" style="19" bestFit="1" customWidth="1"/>
    <col min="15370" max="15370" width="13.125" style="19" bestFit="1" customWidth="1"/>
    <col min="15371" max="15372" width="12.375" style="19" customWidth="1"/>
    <col min="15373" max="15373" width="13.125" style="19" bestFit="1" customWidth="1"/>
    <col min="15374" max="15374" width="12.625" style="19" bestFit="1" customWidth="1"/>
    <col min="15375" max="15375" width="5.5" style="19" customWidth="1"/>
    <col min="15376" max="15377" width="9" style="19"/>
    <col min="15378" max="15379" width="11.125" style="19" customWidth="1"/>
    <col min="15380" max="15380" width="12.5" style="19" bestFit="1" customWidth="1"/>
    <col min="15381" max="15616" width="9" style="19"/>
    <col min="15617" max="15617" width="8.125" style="19" customWidth="1"/>
    <col min="15618" max="15618" width="10" style="19" customWidth="1"/>
    <col min="15619" max="15619" width="10.25" style="19" bestFit="1" customWidth="1"/>
    <col min="15620" max="15622" width="11" style="19" customWidth="1"/>
    <col min="15623" max="15624" width="10.25" style="19" bestFit="1" customWidth="1"/>
    <col min="15625" max="15625" width="8.125" style="19" bestFit="1" customWidth="1"/>
    <col min="15626" max="15626" width="13.125" style="19" bestFit="1" customWidth="1"/>
    <col min="15627" max="15628" width="12.375" style="19" customWidth="1"/>
    <col min="15629" max="15629" width="13.125" style="19" bestFit="1" customWidth="1"/>
    <col min="15630" max="15630" width="12.625" style="19" bestFit="1" customWidth="1"/>
    <col min="15631" max="15631" width="5.5" style="19" customWidth="1"/>
    <col min="15632" max="15633" width="9" style="19"/>
    <col min="15634" max="15635" width="11.125" style="19" customWidth="1"/>
    <col min="15636" max="15636" width="12.5" style="19" bestFit="1" customWidth="1"/>
    <col min="15637" max="15872" width="9" style="19"/>
    <col min="15873" max="15873" width="8.125" style="19" customWidth="1"/>
    <col min="15874" max="15874" width="10" style="19" customWidth="1"/>
    <col min="15875" max="15875" width="10.25" style="19" bestFit="1" customWidth="1"/>
    <col min="15876" max="15878" width="11" style="19" customWidth="1"/>
    <col min="15879" max="15880" width="10.25" style="19" bestFit="1" customWidth="1"/>
    <col min="15881" max="15881" width="8.125" style="19" bestFit="1" customWidth="1"/>
    <col min="15882" max="15882" width="13.125" style="19" bestFit="1" customWidth="1"/>
    <col min="15883" max="15884" width="12.375" style="19" customWidth="1"/>
    <col min="15885" max="15885" width="13.125" style="19" bestFit="1" customWidth="1"/>
    <col min="15886" max="15886" width="12.625" style="19" bestFit="1" customWidth="1"/>
    <col min="15887" max="15887" width="5.5" style="19" customWidth="1"/>
    <col min="15888" max="15889" width="9" style="19"/>
    <col min="15890" max="15891" width="11.125" style="19" customWidth="1"/>
    <col min="15892" max="15892" width="12.5" style="19" bestFit="1" customWidth="1"/>
    <col min="15893" max="16128" width="9" style="19"/>
    <col min="16129" max="16129" width="8.125" style="19" customWidth="1"/>
    <col min="16130" max="16130" width="10" style="19" customWidth="1"/>
    <col min="16131" max="16131" width="10.25" style="19" bestFit="1" customWidth="1"/>
    <col min="16132" max="16134" width="11" style="19" customWidth="1"/>
    <col min="16135" max="16136" width="10.25" style="19" bestFit="1" customWidth="1"/>
    <col min="16137" max="16137" width="8.125" style="19" bestFit="1" customWidth="1"/>
    <col min="16138" max="16138" width="13.125" style="19" bestFit="1" customWidth="1"/>
    <col min="16139" max="16140" width="12.375" style="19" customWidth="1"/>
    <col min="16141" max="16141" width="13.125" style="19" bestFit="1" customWidth="1"/>
    <col min="16142" max="16142" width="12.625" style="19" bestFit="1" customWidth="1"/>
    <col min="16143" max="16143" width="5.5" style="19" customWidth="1"/>
    <col min="16144" max="16145" width="9" style="19"/>
    <col min="16146" max="16147" width="11.125" style="19" customWidth="1"/>
    <col min="16148" max="16148" width="12.5" style="19" bestFit="1" customWidth="1"/>
    <col min="16149" max="16384" width="9" style="19"/>
  </cols>
  <sheetData>
    <row r="1" spans="1:20" ht="36" customHeight="1">
      <c r="A1" s="987" t="s">
        <v>387</v>
      </c>
      <c r="B1" s="987"/>
      <c r="C1" s="987"/>
      <c r="D1" s="987"/>
      <c r="E1" s="987"/>
      <c r="F1" s="987"/>
      <c r="O1" s="275"/>
      <c r="P1" s="275"/>
      <c r="Q1" s="275"/>
      <c r="R1" s="275"/>
    </row>
    <row r="2" spans="1:20" ht="10.5" customHeight="1">
      <c r="A2" s="195"/>
      <c r="B2" s="35"/>
      <c r="C2" s="35"/>
      <c r="D2" s="35"/>
      <c r="E2" s="260" t="s">
        <v>233</v>
      </c>
      <c r="F2" s="347" t="str">
        <f>'4-1 참여기술인(등급)'!F24</f>
        <v>고급이상</v>
      </c>
      <c r="G2" s="35"/>
      <c r="M2" s="19"/>
      <c r="N2" s="275"/>
      <c r="O2" s="275"/>
      <c r="P2" s="275"/>
      <c r="Q2" s="275"/>
      <c r="R2" s="275"/>
    </row>
    <row r="3" spans="1:20" ht="15" customHeight="1">
      <c r="A3" s="270" t="s">
        <v>343</v>
      </c>
      <c r="B3" s="33"/>
      <c r="C3" s="33"/>
      <c r="D3" s="33"/>
      <c r="E3" s="261" t="s">
        <v>344</v>
      </c>
      <c r="F3" s="347" t="str">
        <f>'4-1 참여기술인(등급)'!G24</f>
        <v>특급</v>
      </c>
      <c r="G3" s="252"/>
      <c r="H3" s="999" t="s">
        <v>39</v>
      </c>
      <c r="I3" s="999"/>
      <c r="J3" s="1000">
        <f>'4-2 책임기술인'!J3</f>
        <v>44562</v>
      </c>
      <c r="K3" s="1001"/>
      <c r="L3" s="262" t="s">
        <v>345</v>
      </c>
      <c r="M3" s="164">
        <f>J3-1</f>
        <v>44561</v>
      </c>
      <c r="N3" s="275"/>
      <c r="O3" s="275"/>
      <c r="P3" s="275"/>
      <c r="Q3" s="275"/>
      <c r="R3" s="275"/>
    </row>
    <row r="4" spans="1:20" ht="14.1" customHeight="1">
      <c r="A4" s="253" t="s">
        <v>346</v>
      </c>
      <c r="B4" s="995" t="s">
        <v>347</v>
      </c>
      <c r="C4" s="929"/>
      <c r="D4" s="170" t="s">
        <v>348</v>
      </c>
      <c r="E4" s="170" t="s">
        <v>349</v>
      </c>
      <c r="F4" s="170" t="s">
        <v>350</v>
      </c>
      <c r="G4" s="170" t="s">
        <v>351</v>
      </c>
      <c r="H4" s="170" t="s">
        <v>352</v>
      </c>
      <c r="I4" s="170" t="s">
        <v>353</v>
      </c>
      <c r="J4" s="170" t="s">
        <v>354</v>
      </c>
      <c r="K4" s="170" t="s">
        <v>355</v>
      </c>
      <c r="L4" s="170" t="s">
        <v>356</v>
      </c>
      <c r="M4" s="170" t="s">
        <v>357</v>
      </c>
      <c r="N4" s="254"/>
      <c r="P4" s="171"/>
      <c r="Q4" s="171"/>
    </row>
    <row r="5" spans="1:20" ht="12.95" customHeight="1">
      <c r="A5" s="970" t="str">
        <f>'4-1 참여기술인(등급)'!D24</f>
        <v>건1</v>
      </c>
      <c r="B5" s="970" t="s">
        <v>341</v>
      </c>
      <c r="C5" s="918" t="s">
        <v>630</v>
      </c>
      <c r="D5" s="255"/>
      <c r="E5" s="255"/>
      <c r="F5" s="255"/>
      <c r="G5" s="172" t="s">
        <v>637</v>
      </c>
      <c r="H5" s="172" t="s">
        <v>636</v>
      </c>
      <c r="I5" s="256">
        <v>1</v>
      </c>
      <c r="J5" s="173">
        <v>40909</v>
      </c>
      <c r="K5" s="173">
        <v>42369</v>
      </c>
      <c r="L5" s="177">
        <f t="shared" ref="L5:L15" si="0">IF(K5&gt;=$M$3,$M$3,K5)</f>
        <v>42369</v>
      </c>
      <c r="M5" s="141">
        <f>IF(J5="","",(L5-J5+1)*I5)</f>
        <v>1461</v>
      </c>
      <c r="N5" s="263"/>
      <c r="P5" s="171"/>
      <c r="Q5" s="171"/>
    </row>
    <row r="6" spans="1:20" ht="12.95" customHeight="1">
      <c r="A6" s="970"/>
      <c r="B6" s="970"/>
      <c r="C6" s="919"/>
      <c r="D6" s="255"/>
      <c r="E6" s="255"/>
      <c r="F6" s="255"/>
      <c r="G6" s="172" t="s">
        <v>637</v>
      </c>
      <c r="H6" s="172" t="s">
        <v>639</v>
      </c>
      <c r="I6" s="256">
        <v>1</v>
      </c>
      <c r="J6" s="173">
        <v>42370</v>
      </c>
      <c r="K6" s="173">
        <v>43465</v>
      </c>
      <c r="L6" s="177">
        <f t="shared" si="0"/>
        <v>43465</v>
      </c>
      <c r="M6" s="141">
        <f t="shared" ref="M6:M15" si="1">IF(J6="","",(L6-J6+1)*I6)</f>
        <v>1096</v>
      </c>
      <c r="N6" s="263"/>
    </row>
    <row r="7" spans="1:20" ht="12.95" customHeight="1">
      <c r="A7" s="970"/>
      <c r="B7" s="970"/>
      <c r="C7" s="919"/>
      <c r="D7" s="255"/>
      <c r="E7" s="255"/>
      <c r="F7" s="255"/>
      <c r="G7" s="172"/>
      <c r="H7" s="172"/>
      <c r="I7" s="256">
        <v>1</v>
      </c>
      <c r="J7" s="173">
        <v>40179</v>
      </c>
      <c r="K7" s="173">
        <v>42369</v>
      </c>
      <c r="L7" s="177">
        <f t="shared" si="0"/>
        <v>42369</v>
      </c>
      <c r="M7" s="141">
        <f t="shared" si="1"/>
        <v>2191</v>
      </c>
      <c r="N7" s="263"/>
    </row>
    <row r="8" spans="1:20" ht="12.95" customHeight="1">
      <c r="A8" s="970"/>
      <c r="B8" s="970"/>
      <c r="C8" s="919"/>
      <c r="D8" s="255"/>
      <c r="E8" s="255"/>
      <c r="F8" s="255"/>
      <c r="G8" s="172"/>
      <c r="H8" s="172"/>
      <c r="I8" s="256">
        <v>1</v>
      </c>
      <c r="J8" s="173"/>
      <c r="K8" s="173"/>
      <c r="L8" s="177">
        <f t="shared" si="0"/>
        <v>0</v>
      </c>
      <c r="M8" s="141" t="str">
        <f t="shared" si="1"/>
        <v/>
      </c>
      <c r="N8" s="263"/>
    </row>
    <row r="9" spans="1:20" ht="12.95" customHeight="1">
      <c r="A9" s="970"/>
      <c r="B9" s="970"/>
      <c r="C9" s="919"/>
      <c r="D9" s="255"/>
      <c r="E9" s="255"/>
      <c r="F9" s="255"/>
      <c r="G9" s="172"/>
      <c r="H9" s="172"/>
      <c r="I9" s="256">
        <v>1</v>
      </c>
      <c r="J9" s="173"/>
      <c r="K9" s="173"/>
      <c r="L9" s="177">
        <f t="shared" si="0"/>
        <v>0</v>
      </c>
      <c r="M9" s="141" t="str">
        <f t="shared" si="1"/>
        <v/>
      </c>
      <c r="N9" s="263"/>
    </row>
    <row r="10" spans="1:20" ht="12.95" customHeight="1">
      <c r="A10" s="970"/>
      <c r="B10" s="970"/>
      <c r="C10" s="919"/>
      <c r="D10" s="255"/>
      <c r="E10" s="255"/>
      <c r="F10" s="255"/>
      <c r="G10" s="172"/>
      <c r="H10" s="172"/>
      <c r="I10" s="256">
        <v>1</v>
      </c>
      <c r="J10" s="173"/>
      <c r="K10" s="173"/>
      <c r="L10" s="177">
        <f t="shared" si="0"/>
        <v>0</v>
      </c>
      <c r="M10" s="141" t="str">
        <f t="shared" si="1"/>
        <v/>
      </c>
      <c r="N10" s="263"/>
    </row>
    <row r="11" spans="1:20" ht="12.95" customHeight="1">
      <c r="A11" s="970"/>
      <c r="B11" s="970"/>
      <c r="C11" s="919"/>
      <c r="D11" s="255"/>
      <c r="E11" s="255"/>
      <c r="F11" s="255"/>
      <c r="G11" s="172"/>
      <c r="H11" s="172"/>
      <c r="I11" s="256">
        <v>1</v>
      </c>
      <c r="J11" s="173"/>
      <c r="K11" s="173"/>
      <c r="L11" s="177">
        <f t="shared" si="0"/>
        <v>0</v>
      </c>
      <c r="M11" s="141" t="str">
        <f t="shared" si="1"/>
        <v/>
      </c>
      <c r="N11" s="263"/>
    </row>
    <row r="12" spans="1:20" s="157" customFormat="1" ht="12.95" customHeight="1">
      <c r="A12" s="970"/>
      <c r="B12" s="970"/>
      <c r="C12" s="919"/>
      <c r="D12" s="255"/>
      <c r="E12" s="255"/>
      <c r="F12" s="255"/>
      <c r="G12" s="172"/>
      <c r="H12" s="172"/>
      <c r="I12" s="256">
        <v>1</v>
      </c>
      <c r="J12" s="173"/>
      <c r="K12" s="173"/>
      <c r="L12" s="177">
        <f t="shared" si="0"/>
        <v>0</v>
      </c>
      <c r="M12" s="141" t="str">
        <f t="shared" si="1"/>
        <v/>
      </c>
      <c r="N12" s="263"/>
      <c r="O12" s="19"/>
      <c r="P12" s="151"/>
      <c r="Q12" s="151"/>
      <c r="R12" s="151"/>
      <c r="S12" s="151"/>
      <c r="T12" s="151"/>
    </row>
    <row r="13" spans="1:20" s="157" customFormat="1" ht="12.95" customHeight="1">
      <c r="A13" s="970"/>
      <c r="B13" s="970"/>
      <c r="C13" s="919"/>
      <c r="D13" s="255"/>
      <c r="E13" s="255"/>
      <c r="F13" s="255"/>
      <c r="G13" s="172"/>
      <c r="H13" s="172"/>
      <c r="I13" s="256">
        <v>1</v>
      </c>
      <c r="J13" s="173"/>
      <c r="K13" s="173"/>
      <c r="L13" s="177">
        <f t="shared" si="0"/>
        <v>0</v>
      </c>
      <c r="M13" s="141" t="str">
        <f t="shared" si="1"/>
        <v/>
      </c>
      <c r="N13" s="263"/>
      <c r="O13" s="19"/>
      <c r="P13" s="151"/>
      <c r="Q13" s="151"/>
      <c r="R13" s="151"/>
      <c r="S13" s="151"/>
      <c r="T13" s="151"/>
    </row>
    <row r="14" spans="1:20" s="157" customFormat="1" ht="12.95" customHeight="1">
      <c r="A14" s="970"/>
      <c r="B14" s="970"/>
      <c r="C14" s="919"/>
      <c r="D14" s="255"/>
      <c r="E14" s="255"/>
      <c r="F14" s="255"/>
      <c r="G14" s="172"/>
      <c r="H14" s="172"/>
      <c r="I14" s="256">
        <v>1</v>
      </c>
      <c r="J14" s="173"/>
      <c r="K14" s="173"/>
      <c r="L14" s="177">
        <f t="shared" si="0"/>
        <v>0</v>
      </c>
      <c r="M14" s="141" t="str">
        <f t="shared" si="1"/>
        <v/>
      </c>
      <c r="N14" s="263"/>
      <c r="O14" s="19"/>
      <c r="P14" s="151"/>
      <c r="Q14" s="151"/>
      <c r="R14" s="151"/>
      <c r="S14" s="151"/>
      <c r="T14" s="151"/>
    </row>
    <row r="15" spans="1:20" s="157" customFormat="1" ht="12.95" customHeight="1">
      <c r="A15" s="970"/>
      <c r="B15" s="970"/>
      <c r="C15" s="919"/>
      <c r="D15" s="255"/>
      <c r="E15" s="255"/>
      <c r="F15" s="255"/>
      <c r="G15" s="172"/>
      <c r="H15" s="172"/>
      <c r="I15" s="256">
        <v>1</v>
      </c>
      <c r="J15" s="173"/>
      <c r="K15" s="173"/>
      <c r="L15" s="177">
        <f t="shared" si="0"/>
        <v>0</v>
      </c>
      <c r="M15" s="141" t="str">
        <f t="shared" si="1"/>
        <v/>
      </c>
      <c r="N15" s="263"/>
      <c r="O15" s="19"/>
      <c r="P15" s="151"/>
      <c r="Q15" s="151"/>
      <c r="R15" s="151"/>
      <c r="S15" s="151"/>
      <c r="T15" s="151"/>
    </row>
    <row r="16" spans="1:20" s="157" customFormat="1" ht="12.95" customHeight="1">
      <c r="A16" s="970"/>
      <c r="B16" s="996" t="s">
        <v>342</v>
      </c>
      <c r="C16" s="997"/>
      <c r="D16" s="997"/>
      <c r="E16" s="997"/>
      <c r="F16" s="997"/>
      <c r="G16" s="997"/>
      <c r="H16" s="997"/>
      <c r="I16" s="997"/>
      <c r="J16" s="997"/>
      <c r="K16" s="997"/>
      <c r="L16" s="998"/>
      <c r="M16" s="265">
        <f>SUM(M5:M15)</f>
        <v>4748</v>
      </c>
      <c r="O16" s="19"/>
      <c r="P16" s="151"/>
      <c r="Q16" s="151"/>
      <c r="R16" s="151"/>
      <c r="S16" s="151"/>
      <c r="T16" s="151"/>
    </row>
    <row r="17" spans="1:20" s="157" customFormat="1" ht="15" customHeight="1">
      <c r="A17" s="207"/>
      <c r="B17" s="266"/>
      <c r="C17" s="266"/>
      <c r="D17" s="266"/>
      <c r="E17" s="266"/>
      <c r="F17" s="267"/>
      <c r="G17" s="267"/>
      <c r="H17" s="267"/>
      <c r="I17" s="267"/>
      <c r="J17" s="267"/>
      <c r="K17" s="267"/>
      <c r="L17" s="268"/>
      <c r="M17" s="269"/>
      <c r="O17" s="19"/>
      <c r="P17" s="151"/>
      <c r="Q17" s="151"/>
      <c r="R17" s="151"/>
      <c r="S17" s="151"/>
      <c r="T17" s="151"/>
    </row>
    <row r="18" spans="1:20" s="157" customFormat="1" ht="15" customHeight="1">
      <c r="A18" s="19"/>
      <c r="B18" s="19"/>
      <c r="C18" s="19"/>
      <c r="D18" s="19"/>
      <c r="E18" s="260" t="s">
        <v>358</v>
      </c>
      <c r="F18" s="347" t="str">
        <f>'4-1 참여기술인(등급)'!F25</f>
        <v>고급이상</v>
      </c>
      <c r="G18" s="19"/>
      <c r="H18" s="19"/>
      <c r="I18" s="19"/>
      <c r="J18" s="19"/>
      <c r="K18" s="19"/>
      <c r="L18" s="19"/>
      <c r="M18" s="152"/>
      <c r="O18" s="19"/>
      <c r="P18" s="151"/>
      <c r="Q18" s="151"/>
      <c r="R18" s="151"/>
      <c r="S18" s="151"/>
      <c r="T18" s="151"/>
    </row>
    <row r="19" spans="1:20" s="157" customFormat="1" ht="15" customHeight="1">
      <c r="A19" s="195" t="s">
        <v>359</v>
      </c>
      <c r="B19" s="19"/>
      <c r="C19" s="19"/>
      <c r="D19" s="19"/>
      <c r="E19" s="261" t="s">
        <v>234</v>
      </c>
      <c r="F19" s="347" t="str">
        <f>'4-1 참여기술인(등급)'!G25</f>
        <v>특급</v>
      </c>
      <c r="G19" s="19"/>
      <c r="H19" s="19"/>
      <c r="I19" s="19"/>
      <c r="J19" s="19"/>
      <c r="K19" s="19"/>
      <c r="L19" s="19"/>
      <c r="M19" s="152"/>
      <c r="O19" s="19"/>
      <c r="P19" s="151"/>
      <c r="Q19" s="151"/>
      <c r="R19" s="151"/>
      <c r="S19" s="151"/>
      <c r="T19" s="151"/>
    </row>
    <row r="20" spans="1:20">
      <c r="A20" s="253" t="s">
        <v>329</v>
      </c>
      <c r="B20" s="995" t="s">
        <v>330</v>
      </c>
      <c r="C20" s="929"/>
      <c r="D20" s="170" t="s">
        <v>331</v>
      </c>
      <c r="E20" s="170" t="s">
        <v>332</v>
      </c>
      <c r="F20" s="170" t="s">
        <v>333</v>
      </c>
      <c r="G20" s="170" t="s">
        <v>360</v>
      </c>
      <c r="H20" s="170" t="s">
        <v>361</v>
      </c>
      <c r="I20" s="170" t="s">
        <v>336</v>
      </c>
      <c r="J20" s="170" t="s">
        <v>337</v>
      </c>
      <c r="K20" s="170" t="s">
        <v>338</v>
      </c>
      <c r="L20" s="170" t="s">
        <v>339</v>
      </c>
      <c r="M20" s="170" t="s">
        <v>340</v>
      </c>
    </row>
    <row r="21" spans="1:20">
      <c r="A21" s="970" t="str">
        <f>'4-1 참여기술인(등급)'!D25</f>
        <v>기1</v>
      </c>
      <c r="B21" s="970" t="s">
        <v>362</v>
      </c>
      <c r="C21" s="918" t="s">
        <v>630</v>
      </c>
      <c r="D21" s="255"/>
      <c r="E21" s="255"/>
      <c r="F21" s="255"/>
      <c r="G21" s="172" t="s">
        <v>637</v>
      </c>
      <c r="H21" s="172" t="s">
        <v>639</v>
      </c>
      <c r="I21" s="256">
        <v>1</v>
      </c>
      <c r="J21" s="173">
        <v>41640</v>
      </c>
      <c r="K21" s="173">
        <v>42370</v>
      </c>
      <c r="L21" s="177">
        <f t="shared" ref="L21:L31" si="2">IF(K21&gt;=$M$3,$M$3,K21)</f>
        <v>42370</v>
      </c>
      <c r="M21" s="141">
        <f>IF(J21="","",(L21-J21+1)*I21)</f>
        <v>731</v>
      </c>
      <c r="N21" s="263"/>
    </row>
    <row r="22" spans="1:20">
      <c r="A22" s="970"/>
      <c r="B22" s="970"/>
      <c r="C22" s="919"/>
      <c r="D22" s="255"/>
      <c r="E22" s="255"/>
      <c r="F22" s="255"/>
      <c r="G22" s="172" t="s">
        <v>637</v>
      </c>
      <c r="H22" s="172" t="s">
        <v>636</v>
      </c>
      <c r="I22" s="256">
        <v>1</v>
      </c>
      <c r="J22" s="173">
        <v>42736</v>
      </c>
      <c r="K22" s="173">
        <v>43465</v>
      </c>
      <c r="L22" s="177">
        <f t="shared" si="2"/>
        <v>43465</v>
      </c>
      <c r="M22" s="141">
        <f t="shared" ref="M22:M31" si="3">IF(J22="","",(L22-J22+1)*I22)</f>
        <v>730</v>
      </c>
      <c r="N22" s="263"/>
    </row>
    <row r="23" spans="1:20">
      <c r="A23" s="970"/>
      <c r="B23" s="970"/>
      <c r="C23" s="919"/>
      <c r="D23" s="255"/>
      <c r="E23" s="255"/>
      <c r="F23" s="255"/>
      <c r="G23" s="172"/>
      <c r="H23" s="172"/>
      <c r="I23" s="256">
        <v>1</v>
      </c>
      <c r="J23" s="173">
        <v>38353</v>
      </c>
      <c r="K23" s="173">
        <v>42005</v>
      </c>
      <c r="L23" s="177">
        <f t="shared" si="2"/>
        <v>42005</v>
      </c>
      <c r="M23" s="141">
        <f t="shared" si="3"/>
        <v>3653</v>
      </c>
      <c r="N23" s="263"/>
    </row>
    <row r="24" spans="1:20">
      <c r="A24" s="970"/>
      <c r="B24" s="970"/>
      <c r="C24" s="919"/>
      <c r="D24" s="255"/>
      <c r="E24" s="255"/>
      <c r="F24" s="255"/>
      <c r="G24" s="172"/>
      <c r="H24" s="172"/>
      <c r="I24" s="256">
        <v>1</v>
      </c>
      <c r="J24" s="173"/>
      <c r="K24" s="173"/>
      <c r="L24" s="177">
        <f t="shared" si="2"/>
        <v>0</v>
      </c>
      <c r="M24" s="141" t="str">
        <f t="shared" si="3"/>
        <v/>
      </c>
      <c r="N24" s="263"/>
    </row>
    <row r="25" spans="1:20">
      <c r="A25" s="970"/>
      <c r="B25" s="970"/>
      <c r="C25" s="919"/>
      <c r="D25" s="255"/>
      <c r="E25" s="255"/>
      <c r="F25" s="255"/>
      <c r="G25" s="172"/>
      <c r="H25" s="172"/>
      <c r="I25" s="256">
        <v>1</v>
      </c>
      <c r="J25" s="173"/>
      <c r="K25" s="173"/>
      <c r="L25" s="177">
        <f t="shared" si="2"/>
        <v>0</v>
      </c>
      <c r="M25" s="141" t="str">
        <f t="shared" si="3"/>
        <v/>
      </c>
      <c r="N25" s="263"/>
    </row>
    <row r="26" spans="1:20">
      <c r="A26" s="970"/>
      <c r="B26" s="970"/>
      <c r="C26" s="919"/>
      <c r="D26" s="255"/>
      <c r="E26" s="255"/>
      <c r="F26" s="255"/>
      <c r="G26" s="172"/>
      <c r="H26" s="172"/>
      <c r="I26" s="256">
        <v>1</v>
      </c>
      <c r="J26" s="173"/>
      <c r="K26" s="173"/>
      <c r="L26" s="177">
        <f t="shared" si="2"/>
        <v>0</v>
      </c>
      <c r="M26" s="141" t="str">
        <f t="shared" si="3"/>
        <v/>
      </c>
      <c r="N26" s="263" t="str">
        <f t="shared" ref="N26:N31" si="4">M26</f>
        <v/>
      </c>
    </row>
    <row r="27" spans="1:20">
      <c r="A27" s="970"/>
      <c r="B27" s="970"/>
      <c r="C27" s="919"/>
      <c r="D27" s="255"/>
      <c r="E27" s="255"/>
      <c r="F27" s="255"/>
      <c r="G27" s="172"/>
      <c r="H27" s="172"/>
      <c r="I27" s="256">
        <v>1</v>
      </c>
      <c r="J27" s="173"/>
      <c r="K27" s="173"/>
      <c r="L27" s="177">
        <f t="shared" si="2"/>
        <v>0</v>
      </c>
      <c r="M27" s="141" t="str">
        <f t="shared" si="3"/>
        <v/>
      </c>
      <c r="N27" s="263" t="str">
        <f t="shared" si="4"/>
        <v/>
      </c>
    </row>
    <row r="28" spans="1:20">
      <c r="A28" s="970"/>
      <c r="B28" s="970"/>
      <c r="C28" s="919"/>
      <c r="D28" s="255"/>
      <c r="E28" s="255"/>
      <c r="F28" s="255"/>
      <c r="G28" s="172"/>
      <c r="H28" s="172"/>
      <c r="I28" s="256">
        <v>1</v>
      </c>
      <c r="J28" s="173"/>
      <c r="K28" s="173"/>
      <c r="L28" s="177">
        <f t="shared" si="2"/>
        <v>0</v>
      </c>
      <c r="M28" s="141" t="str">
        <f t="shared" si="3"/>
        <v/>
      </c>
      <c r="N28" s="263" t="str">
        <f t="shared" si="4"/>
        <v/>
      </c>
    </row>
    <row r="29" spans="1:20">
      <c r="A29" s="970"/>
      <c r="B29" s="970"/>
      <c r="C29" s="919"/>
      <c r="D29" s="255"/>
      <c r="E29" s="255"/>
      <c r="F29" s="255"/>
      <c r="G29" s="172"/>
      <c r="H29" s="172"/>
      <c r="I29" s="256">
        <v>1</v>
      </c>
      <c r="J29" s="173"/>
      <c r="K29" s="173"/>
      <c r="L29" s="177">
        <f t="shared" si="2"/>
        <v>0</v>
      </c>
      <c r="M29" s="141" t="str">
        <f t="shared" si="3"/>
        <v/>
      </c>
      <c r="N29" s="263" t="str">
        <f t="shared" si="4"/>
        <v/>
      </c>
    </row>
    <row r="30" spans="1:20">
      <c r="A30" s="970"/>
      <c r="B30" s="970"/>
      <c r="C30" s="919"/>
      <c r="D30" s="255"/>
      <c r="E30" s="255"/>
      <c r="F30" s="255"/>
      <c r="G30" s="172"/>
      <c r="H30" s="172"/>
      <c r="I30" s="256">
        <v>1</v>
      </c>
      <c r="J30" s="173"/>
      <c r="K30" s="173"/>
      <c r="L30" s="177">
        <f t="shared" si="2"/>
        <v>0</v>
      </c>
      <c r="M30" s="141" t="str">
        <f t="shared" si="3"/>
        <v/>
      </c>
      <c r="N30" s="263" t="str">
        <f t="shared" si="4"/>
        <v/>
      </c>
    </row>
    <row r="31" spans="1:20">
      <c r="A31" s="970"/>
      <c r="B31" s="970"/>
      <c r="C31" s="919"/>
      <c r="D31" s="255"/>
      <c r="E31" s="255"/>
      <c r="F31" s="255"/>
      <c r="G31" s="172"/>
      <c r="H31" s="172"/>
      <c r="I31" s="256">
        <v>1</v>
      </c>
      <c r="J31" s="173"/>
      <c r="K31" s="173"/>
      <c r="L31" s="177">
        <f t="shared" si="2"/>
        <v>0</v>
      </c>
      <c r="M31" s="141" t="str">
        <f t="shared" si="3"/>
        <v/>
      </c>
      <c r="N31" s="263" t="str">
        <f t="shared" si="4"/>
        <v/>
      </c>
    </row>
    <row r="32" spans="1:20">
      <c r="A32" s="970"/>
      <c r="B32" s="996" t="s">
        <v>342</v>
      </c>
      <c r="C32" s="997"/>
      <c r="D32" s="997"/>
      <c r="E32" s="997"/>
      <c r="F32" s="997"/>
      <c r="G32" s="997"/>
      <c r="H32" s="997"/>
      <c r="I32" s="997"/>
      <c r="J32" s="997"/>
      <c r="K32" s="997"/>
      <c r="L32" s="998"/>
      <c r="M32" s="265">
        <f>SUM(M21:M31)</f>
        <v>5114</v>
      </c>
    </row>
    <row r="33" spans="1:20" s="189" customFormat="1">
      <c r="A33" s="207"/>
      <c r="B33" s="207"/>
      <c r="C33" s="207"/>
      <c r="D33" s="207"/>
      <c r="E33" s="277"/>
      <c r="F33" s="277"/>
      <c r="G33" s="207"/>
      <c r="H33" s="207"/>
      <c r="I33" s="207"/>
      <c r="J33" s="207"/>
      <c r="K33" s="207"/>
      <c r="L33" s="207"/>
      <c r="M33" s="278"/>
      <c r="N33" s="188"/>
      <c r="P33" s="190"/>
      <c r="Q33" s="190"/>
      <c r="R33" s="190"/>
      <c r="S33" s="190"/>
      <c r="T33" s="190"/>
    </row>
    <row r="34" spans="1:20">
      <c r="E34" s="260" t="s">
        <v>358</v>
      </c>
      <c r="F34" s="347" t="str">
        <f>'4-1 참여기술인(등급)'!F26</f>
        <v>고급이상</v>
      </c>
    </row>
    <row r="35" spans="1:20" ht="14.25">
      <c r="A35" s="195" t="s">
        <v>363</v>
      </c>
      <c r="E35" s="261" t="s">
        <v>234</v>
      </c>
      <c r="F35" s="347" t="str">
        <f>'4-1 참여기술인(등급)'!G26</f>
        <v>특급</v>
      </c>
    </row>
    <row r="36" spans="1:20">
      <c r="A36" s="253" t="s">
        <v>329</v>
      </c>
      <c r="B36" s="995" t="s">
        <v>330</v>
      </c>
      <c r="C36" s="929"/>
      <c r="D36" s="170" t="s">
        <v>331</v>
      </c>
      <c r="E36" s="170" t="s">
        <v>332</v>
      </c>
      <c r="F36" s="170" t="s">
        <v>333</v>
      </c>
      <c r="G36" s="170" t="s">
        <v>360</v>
      </c>
      <c r="H36" s="170" t="s">
        <v>361</v>
      </c>
      <c r="I36" s="170" t="s">
        <v>336</v>
      </c>
      <c r="J36" s="170" t="s">
        <v>337</v>
      </c>
      <c r="K36" s="170" t="s">
        <v>338</v>
      </c>
      <c r="L36" s="170" t="s">
        <v>339</v>
      </c>
      <c r="M36" s="170" t="s">
        <v>340</v>
      </c>
    </row>
    <row r="37" spans="1:20">
      <c r="A37" s="984" t="str">
        <f>'4-1 참여기술인(등급)'!D26</f>
        <v>토1</v>
      </c>
      <c r="B37" s="970" t="s">
        <v>362</v>
      </c>
      <c r="C37" s="918" t="s">
        <v>638</v>
      </c>
      <c r="D37" s="255"/>
      <c r="E37" s="255"/>
      <c r="F37" s="255"/>
      <c r="G37" s="172" t="s">
        <v>637</v>
      </c>
      <c r="H37" s="172" t="s">
        <v>636</v>
      </c>
      <c r="I37" s="256">
        <v>1</v>
      </c>
      <c r="J37" s="173">
        <v>40692</v>
      </c>
      <c r="K37" s="173">
        <v>40770</v>
      </c>
      <c r="L37" s="177">
        <f t="shared" ref="L37:L47" si="5">IF(K37&gt;=$M$3,$M$3,K37)</f>
        <v>40770</v>
      </c>
      <c r="M37" s="141">
        <f>IF(J37="","",(L37-J37+1)*I37)</f>
        <v>79</v>
      </c>
      <c r="N37" s="263"/>
    </row>
    <row r="38" spans="1:20">
      <c r="A38" s="1011"/>
      <c r="B38" s="970"/>
      <c r="C38" s="919"/>
      <c r="D38" s="255"/>
      <c r="E38" s="255"/>
      <c r="F38" s="255"/>
      <c r="G38" s="172"/>
      <c r="H38" s="172"/>
      <c r="I38" s="256">
        <v>1</v>
      </c>
      <c r="J38" s="173">
        <v>37012</v>
      </c>
      <c r="K38" s="173">
        <v>37407</v>
      </c>
      <c r="L38" s="177">
        <f t="shared" si="5"/>
        <v>37407</v>
      </c>
      <c r="M38" s="141">
        <f t="shared" ref="M38:M47" si="6">IF(J38="","",(L38-J38+1)*I38)</f>
        <v>396</v>
      </c>
      <c r="N38" s="263"/>
    </row>
    <row r="39" spans="1:20">
      <c r="A39" s="1011"/>
      <c r="B39" s="970"/>
      <c r="C39" s="919"/>
      <c r="D39" s="255"/>
      <c r="E39" s="255"/>
      <c r="F39" s="255"/>
      <c r="G39" s="172"/>
      <c r="H39" s="172"/>
      <c r="I39" s="256">
        <v>1</v>
      </c>
      <c r="J39" s="173">
        <v>38412</v>
      </c>
      <c r="K39" s="173">
        <v>38868</v>
      </c>
      <c r="L39" s="177">
        <f t="shared" si="5"/>
        <v>38868</v>
      </c>
      <c r="M39" s="141">
        <f t="shared" si="6"/>
        <v>457</v>
      </c>
      <c r="N39" s="263"/>
    </row>
    <row r="40" spans="1:20">
      <c r="A40" s="1011"/>
      <c r="B40" s="970"/>
      <c r="C40" s="919"/>
      <c r="D40" s="255"/>
      <c r="E40" s="255"/>
      <c r="F40" s="255"/>
      <c r="G40" s="172"/>
      <c r="H40" s="172"/>
      <c r="I40" s="256">
        <v>1</v>
      </c>
      <c r="J40" s="173">
        <v>38869</v>
      </c>
      <c r="K40" s="173">
        <v>39233</v>
      </c>
      <c r="L40" s="177">
        <f t="shared" si="5"/>
        <v>39233</v>
      </c>
      <c r="M40" s="141">
        <f t="shared" si="6"/>
        <v>365</v>
      </c>
      <c r="N40" s="263"/>
    </row>
    <row r="41" spans="1:20">
      <c r="A41" s="1011"/>
      <c r="B41" s="970"/>
      <c r="C41" s="919"/>
      <c r="D41" s="255"/>
      <c r="E41" s="255"/>
      <c r="F41" s="255"/>
      <c r="G41" s="172"/>
      <c r="H41" s="172"/>
      <c r="I41" s="256">
        <v>1</v>
      </c>
      <c r="J41" s="173">
        <v>39630</v>
      </c>
      <c r="K41" s="173">
        <v>39933</v>
      </c>
      <c r="L41" s="177">
        <f t="shared" si="5"/>
        <v>39933</v>
      </c>
      <c r="M41" s="141">
        <f t="shared" si="6"/>
        <v>304</v>
      </c>
      <c r="N41" s="263"/>
    </row>
    <row r="42" spans="1:20">
      <c r="A42" s="1011"/>
      <c r="B42" s="970"/>
      <c r="C42" s="919"/>
      <c r="D42" s="255"/>
      <c r="E42" s="255"/>
      <c r="F42" s="255"/>
      <c r="G42" s="172"/>
      <c r="H42" s="172"/>
      <c r="I42" s="256">
        <v>1</v>
      </c>
      <c r="J42" s="173"/>
      <c r="K42" s="173"/>
      <c r="L42" s="177">
        <f t="shared" si="5"/>
        <v>0</v>
      </c>
      <c r="M42" s="141" t="str">
        <f t="shared" si="6"/>
        <v/>
      </c>
      <c r="N42" s="263" t="str">
        <f t="shared" ref="N42:N47" si="7">M42</f>
        <v/>
      </c>
    </row>
    <row r="43" spans="1:20">
      <c r="A43" s="1011"/>
      <c r="B43" s="970"/>
      <c r="C43" s="919"/>
      <c r="D43" s="255"/>
      <c r="E43" s="255"/>
      <c r="F43" s="255"/>
      <c r="G43" s="172"/>
      <c r="H43" s="172"/>
      <c r="I43" s="256">
        <v>1</v>
      </c>
      <c r="J43" s="173"/>
      <c r="K43" s="173"/>
      <c r="L43" s="177">
        <f t="shared" si="5"/>
        <v>0</v>
      </c>
      <c r="M43" s="141" t="str">
        <f t="shared" si="6"/>
        <v/>
      </c>
      <c r="N43" s="263" t="str">
        <f t="shared" si="7"/>
        <v/>
      </c>
    </row>
    <row r="44" spans="1:20">
      <c r="A44" s="1011"/>
      <c r="B44" s="970"/>
      <c r="C44" s="919"/>
      <c r="D44" s="255"/>
      <c r="E44" s="255"/>
      <c r="F44" s="255"/>
      <c r="G44" s="172"/>
      <c r="H44" s="172"/>
      <c r="I44" s="256">
        <v>1</v>
      </c>
      <c r="J44" s="173"/>
      <c r="K44" s="173"/>
      <c r="L44" s="177">
        <f t="shared" si="5"/>
        <v>0</v>
      </c>
      <c r="M44" s="141" t="str">
        <f t="shared" si="6"/>
        <v/>
      </c>
      <c r="N44" s="263" t="str">
        <f t="shared" si="7"/>
        <v/>
      </c>
    </row>
    <row r="45" spans="1:20">
      <c r="A45" s="1011"/>
      <c r="B45" s="970"/>
      <c r="C45" s="919"/>
      <c r="D45" s="255"/>
      <c r="E45" s="255"/>
      <c r="F45" s="255"/>
      <c r="G45" s="172"/>
      <c r="H45" s="172"/>
      <c r="I45" s="256">
        <v>1</v>
      </c>
      <c r="J45" s="173"/>
      <c r="K45" s="173"/>
      <c r="L45" s="177">
        <f t="shared" si="5"/>
        <v>0</v>
      </c>
      <c r="M45" s="141" t="str">
        <f t="shared" si="6"/>
        <v/>
      </c>
      <c r="N45" s="263" t="str">
        <f t="shared" si="7"/>
        <v/>
      </c>
    </row>
    <row r="46" spans="1:20">
      <c r="A46" s="1011"/>
      <c r="B46" s="970"/>
      <c r="C46" s="919"/>
      <c r="D46" s="255"/>
      <c r="E46" s="255"/>
      <c r="F46" s="255"/>
      <c r="G46" s="172"/>
      <c r="H46" s="172"/>
      <c r="I46" s="256">
        <v>1</v>
      </c>
      <c r="J46" s="173"/>
      <c r="K46" s="173"/>
      <c r="L46" s="177">
        <f t="shared" si="5"/>
        <v>0</v>
      </c>
      <c r="M46" s="141" t="str">
        <f t="shared" si="6"/>
        <v/>
      </c>
      <c r="N46" s="263" t="str">
        <f t="shared" si="7"/>
        <v/>
      </c>
    </row>
    <row r="47" spans="1:20">
      <c r="A47" s="1011"/>
      <c r="B47" s="970"/>
      <c r="C47" s="919"/>
      <c r="D47" s="255"/>
      <c r="E47" s="255"/>
      <c r="F47" s="255"/>
      <c r="G47" s="172"/>
      <c r="H47" s="172"/>
      <c r="I47" s="256">
        <v>1</v>
      </c>
      <c r="J47" s="173"/>
      <c r="K47" s="173"/>
      <c r="L47" s="177">
        <f t="shared" si="5"/>
        <v>0</v>
      </c>
      <c r="M47" s="141" t="str">
        <f t="shared" si="6"/>
        <v/>
      </c>
      <c r="N47" s="263" t="str">
        <f t="shared" si="7"/>
        <v/>
      </c>
    </row>
    <row r="48" spans="1:20">
      <c r="A48" s="1011"/>
      <c r="B48" s="970"/>
      <c r="C48" s="919"/>
      <c r="D48" s="919" t="s">
        <v>135</v>
      </c>
      <c r="E48" s="919"/>
      <c r="F48" s="919"/>
      <c r="G48" s="919"/>
      <c r="H48" s="919"/>
      <c r="I48" s="919"/>
      <c r="J48" s="919"/>
      <c r="K48" s="919"/>
      <c r="L48" s="919"/>
      <c r="M48" s="257">
        <f>SUM(M37:M47)</f>
        <v>1601</v>
      </c>
    </row>
    <row r="49" spans="1:20">
      <c r="A49" s="1011"/>
      <c r="B49" s="970"/>
      <c r="C49" s="918" t="s">
        <v>364</v>
      </c>
      <c r="D49" s="255"/>
      <c r="E49" s="255"/>
      <c r="F49" s="255"/>
      <c r="G49" s="172" t="s">
        <v>641</v>
      </c>
      <c r="H49" s="172" t="s">
        <v>640</v>
      </c>
      <c r="I49" s="476">
        <v>0.7</v>
      </c>
      <c r="J49" s="173">
        <v>35065</v>
      </c>
      <c r="K49" s="173">
        <v>35246</v>
      </c>
      <c r="L49" s="177">
        <f t="shared" ref="L49:L59" si="8">IF(K49&gt;=$M$3,$M$3,K49)</f>
        <v>35246</v>
      </c>
      <c r="M49" s="141">
        <f>IF(J49="","",(L49-J49+1)*I49)</f>
        <v>127.39999999999999</v>
      </c>
      <c r="N49" s="276"/>
    </row>
    <row r="50" spans="1:20">
      <c r="A50" s="1011"/>
      <c r="B50" s="970"/>
      <c r="C50" s="919"/>
      <c r="D50" s="255"/>
      <c r="E50" s="255"/>
      <c r="F50" s="255"/>
      <c r="G50" s="172"/>
      <c r="H50" s="172"/>
      <c r="I50" s="476">
        <v>0.7</v>
      </c>
      <c r="J50" s="173">
        <v>36039</v>
      </c>
      <c r="K50" s="173">
        <v>36219</v>
      </c>
      <c r="L50" s="177">
        <f t="shared" si="8"/>
        <v>36219</v>
      </c>
      <c r="M50" s="141">
        <f t="shared" ref="M50:M59" si="9">IF(J50="","",(L50-J50+1)*I50)</f>
        <v>126.69999999999999</v>
      </c>
      <c r="N50" s="276"/>
    </row>
    <row r="51" spans="1:20">
      <c r="A51" s="1011"/>
      <c r="B51" s="970"/>
      <c r="C51" s="919"/>
      <c r="D51" s="255"/>
      <c r="E51" s="255"/>
      <c r="F51" s="255"/>
      <c r="G51" s="172"/>
      <c r="H51" s="172"/>
      <c r="I51" s="476">
        <v>0.7</v>
      </c>
      <c r="J51" s="173">
        <v>36708</v>
      </c>
      <c r="K51" s="173">
        <v>37011</v>
      </c>
      <c r="L51" s="177">
        <f t="shared" si="8"/>
        <v>37011</v>
      </c>
      <c r="M51" s="141">
        <f t="shared" si="9"/>
        <v>212.79999999999998</v>
      </c>
      <c r="N51" s="276"/>
    </row>
    <row r="52" spans="1:20">
      <c r="A52" s="1011"/>
      <c r="B52" s="970"/>
      <c r="C52" s="919"/>
      <c r="D52" s="255"/>
      <c r="E52" s="255"/>
      <c r="F52" s="255"/>
      <c r="G52" s="172"/>
      <c r="H52" s="172"/>
      <c r="I52" s="476">
        <v>0.7</v>
      </c>
      <c r="J52" s="173">
        <v>37408</v>
      </c>
      <c r="K52" s="173">
        <v>37741</v>
      </c>
      <c r="L52" s="177">
        <f t="shared" si="8"/>
        <v>37741</v>
      </c>
      <c r="M52" s="141">
        <f t="shared" si="9"/>
        <v>233.79999999999998</v>
      </c>
      <c r="N52" s="276"/>
    </row>
    <row r="53" spans="1:20">
      <c r="A53" s="1011"/>
      <c r="B53" s="970"/>
      <c r="C53" s="919"/>
      <c r="D53" s="255"/>
      <c r="E53" s="255"/>
      <c r="F53" s="255"/>
      <c r="G53" s="172"/>
      <c r="H53" s="172"/>
      <c r="I53" s="476">
        <v>0.7</v>
      </c>
      <c r="J53" s="173">
        <v>39234</v>
      </c>
      <c r="K53" s="173">
        <v>39436</v>
      </c>
      <c r="L53" s="177">
        <f t="shared" si="8"/>
        <v>39436</v>
      </c>
      <c r="M53" s="141">
        <f t="shared" si="9"/>
        <v>142.1</v>
      </c>
      <c r="N53" s="276"/>
    </row>
    <row r="54" spans="1:20">
      <c r="A54" s="1011"/>
      <c r="B54" s="970"/>
      <c r="C54" s="919"/>
      <c r="D54" s="255"/>
      <c r="E54" s="255"/>
      <c r="F54" s="255"/>
      <c r="G54" s="172"/>
      <c r="H54" s="172"/>
      <c r="I54" s="476">
        <v>0.7</v>
      </c>
      <c r="J54" s="173">
        <v>39934</v>
      </c>
      <c r="K54" s="173">
        <v>40024</v>
      </c>
      <c r="L54" s="177">
        <f t="shared" si="8"/>
        <v>40024</v>
      </c>
      <c r="M54" s="141">
        <f t="shared" si="9"/>
        <v>63.699999999999996</v>
      </c>
      <c r="N54" s="276"/>
    </row>
    <row r="55" spans="1:20">
      <c r="A55" s="1011"/>
      <c r="B55" s="970"/>
      <c r="C55" s="919"/>
      <c r="D55" s="255"/>
      <c r="E55" s="255"/>
      <c r="F55" s="255"/>
      <c r="G55" s="172"/>
      <c r="H55" s="172"/>
      <c r="I55" s="476">
        <v>0.7</v>
      </c>
      <c r="J55" s="173"/>
      <c r="K55" s="173"/>
      <c r="L55" s="177">
        <f t="shared" si="8"/>
        <v>0</v>
      </c>
      <c r="M55" s="141" t="str">
        <f t="shared" si="9"/>
        <v/>
      </c>
      <c r="N55" s="276"/>
    </row>
    <row r="56" spans="1:20">
      <c r="A56" s="1011"/>
      <c r="B56" s="970"/>
      <c r="C56" s="919"/>
      <c r="D56" s="255"/>
      <c r="E56" s="255"/>
      <c r="F56" s="255"/>
      <c r="G56" s="172"/>
      <c r="H56" s="172"/>
      <c r="I56" s="476">
        <v>0.7</v>
      </c>
      <c r="J56" s="173"/>
      <c r="K56" s="173"/>
      <c r="L56" s="177">
        <f t="shared" si="8"/>
        <v>0</v>
      </c>
      <c r="M56" s="141" t="str">
        <f t="shared" si="9"/>
        <v/>
      </c>
      <c r="N56" s="276"/>
    </row>
    <row r="57" spans="1:20">
      <c r="A57" s="1011"/>
      <c r="B57" s="970"/>
      <c r="C57" s="919"/>
      <c r="D57" s="255"/>
      <c r="E57" s="255"/>
      <c r="F57" s="255"/>
      <c r="G57" s="172"/>
      <c r="H57" s="172"/>
      <c r="I57" s="476">
        <v>0.7</v>
      </c>
      <c r="J57" s="173"/>
      <c r="K57" s="173"/>
      <c r="L57" s="177">
        <f t="shared" si="8"/>
        <v>0</v>
      </c>
      <c r="M57" s="141" t="str">
        <f t="shared" si="9"/>
        <v/>
      </c>
      <c r="N57" s="276"/>
    </row>
    <row r="58" spans="1:20">
      <c r="A58" s="1011"/>
      <c r="B58" s="970"/>
      <c r="C58" s="919"/>
      <c r="D58" s="255"/>
      <c r="E58" s="255"/>
      <c r="F58" s="255"/>
      <c r="G58" s="172"/>
      <c r="H58" s="172"/>
      <c r="I58" s="476">
        <v>0.7</v>
      </c>
      <c r="J58" s="173"/>
      <c r="K58" s="173"/>
      <c r="L58" s="177">
        <f t="shared" si="8"/>
        <v>0</v>
      </c>
      <c r="M58" s="141" t="str">
        <f t="shared" si="9"/>
        <v/>
      </c>
      <c r="N58" s="276"/>
    </row>
    <row r="59" spans="1:20">
      <c r="A59" s="1011"/>
      <c r="B59" s="970"/>
      <c r="C59" s="919"/>
      <c r="D59" s="255"/>
      <c r="E59" s="255"/>
      <c r="F59" s="255"/>
      <c r="G59" s="172"/>
      <c r="H59" s="172"/>
      <c r="I59" s="476">
        <v>0.7</v>
      </c>
      <c r="J59" s="173"/>
      <c r="K59" s="173"/>
      <c r="L59" s="177">
        <f t="shared" si="8"/>
        <v>0</v>
      </c>
      <c r="M59" s="141" t="str">
        <f t="shared" si="9"/>
        <v/>
      </c>
      <c r="N59" s="276"/>
    </row>
    <row r="60" spans="1:20">
      <c r="A60" s="1011"/>
      <c r="B60" s="970"/>
      <c r="C60" s="919"/>
      <c r="D60" s="919" t="s">
        <v>135</v>
      </c>
      <c r="E60" s="919"/>
      <c r="F60" s="919"/>
      <c r="G60" s="919"/>
      <c r="H60" s="919"/>
      <c r="I60" s="919"/>
      <c r="J60" s="919"/>
      <c r="K60" s="919"/>
      <c r="L60" s="919"/>
      <c r="M60" s="257">
        <f>SUM(M49:M59)</f>
        <v>906.5</v>
      </c>
    </row>
    <row r="61" spans="1:20">
      <c r="A61" s="985"/>
      <c r="B61" s="996" t="s">
        <v>342</v>
      </c>
      <c r="C61" s="997"/>
      <c r="D61" s="997"/>
      <c r="E61" s="997"/>
      <c r="F61" s="997"/>
      <c r="G61" s="997"/>
      <c r="H61" s="997"/>
      <c r="I61" s="997"/>
      <c r="J61" s="997"/>
      <c r="K61" s="997"/>
      <c r="L61" s="998"/>
      <c r="M61" s="265">
        <f>SUM(M60,M48)</f>
        <v>2507.5</v>
      </c>
    </row>
    <row r="62" spans="1:20" s="189" customFormat="1">
      <c r="A62" s="207"/>
      <c r="B62" s="207"/>
      <c r="C62" s="207"/>
      <c r="D62" s="207"/>
      <c r="E62" s="277"/>
      <c r="F62" s="277"/>
      <c r="G62" s="207"/>
      <c r="H62" s="207"/>
      <c r="I62" s="207"/>
      <c r="J62" s="207"/>
      <c r="K62" s="207"/>
      <c r="L62" s="207"/>
      <c r="M62" s="278"/>
      <c r="N62" s="188"/>
      <c r="P62" s="190"/>
      <c r="Q62" s="190"/>
      <c r="R62" s="190"/>
      <c r="S62" s="190"/>
      <c r="T62" s="190"/>
    </row>
    <row r="63" spans="1:20">
      <c r="E63" s="260" t="s">
        <v>358</v>
      </c>
      <c r="F63" s="347" t="str">
        <f>'4-1 참여기술인(등급)'!F27</f>
        <v>고급이상</v>
      </c>
    </row>
    <row r="64" spans="1:20" ht="14.25">
      <c r="A64" s="195" t="s">
        <v>365</v>
      </c>
      <c r="E64" s="261" t="s">
        <v>234</v>
      </c>
      <c r="F64" s="347" t="str">
        <f>'4-1 참여기술인(등급)'!G27</f>
        <v>특급</v>
      </c>
      <c r="N64" s="1012" t="s">
        <v>366</v>
      </c>
      <c r="O64" s="1012"/>
      <c r="P64" s="1012"/>
      <c r="Q64" s="1012"/>
      <c r="R64" s="1012"/>
    </row>
    <row r="65" spans="1:20">
      <c r="A65" s="253" t="s">
        <v>329</v>
      </c>
      <c r="B65" s="995" t="s">
        <v>330</v>
      </c>
      <c r="C65" s="929"/>
      <c r="D65" s="170" t="s">
        <v>331</v>
      </c>
      <c r="E65" s="170" t="s">
        <v>332</v>
      </c>
      <c r="F65" s="170" t="s">
        <v>333</v>
      </c>
      <c r="G65" s="170" t="s">
        <v>334</v>
      </c>
      <c r="H65" s="170" t="s">
        <v>335</v>
      </c>
      <c r="I65" s="170" t="s">
        <v>336</v>
      </c>
      <c r="J65" s="170" t="s">
        <v>337</v>
      </c>
      <c r="K65" s="170" t="s">
        <v>338</v>
      </c>
      <c r="L65" s="170" t="s">
        <v>339</v>
      </c>
      <c r="M65" s="170" t="s">
        <v>340</v>
      </c>
      <c r="N65" s="1013" t="s">
        <v>367</v>
      </c>
      <c r="O65" s="1014"/>
      <c r="P65" s="1014"/>
      <c r="Q65" s="1014"/>
      <c r="R65" s="1014"/>
    </row>
    <row r="66" spans="1:20">
      <c r="A66" s="970" t="str">
        <f>'4-1 참여기술인(등급)'!D27</f>
        <v>전1</v>
      </c>
      <c r="B66" s="970" t="s">
        <v>362</v>
      </c>
      <c r="C66" s="930" t="s">
        <v>644</v>
      </c>
      <c r="D66" s="255"/>
      <c r="E66" s="255"/>
      <c r="F66" s="255"/>
      <c r="G66" s="172" t="s">
        <v>643</v>
      </c>
      <c r="H66" s="172" t="s">
        <v>636</v>
      </c>
      <c r="I66" s="256">
        <v>1</v>
      </c>
      <c r="J66" s="173">
        <v>42370</v>
      </c>
      <c r="K66" s="173">
        <v>43465</v>
      </c>
      <c r="L66" s="177">
        <f t="shared" ref="L66:L75" si="10">IF(K66&gt;=$M$3,$M$3,K66)</f>
        <v>43465</v>
      </c>
      <c r="M66" s="141">
        <f t="shared" ref="M66:M75" si="11">IF(J66="","",(L66-J66+1)*I66)</f>
        <v>1096</v>
      </c>
      <c r="N66" s="274"/>
    </row>
    <row r="67" spans="1:20">
      <c r="A67" s="970"/>
      <c r="B67" s="970"/>
      <c r="C67" s="1006"/>
      <c r="D67" s="255"/>
      <c r="E67" s="255"/>
      <c r="F67" s="255"/>
      <c r="G67" s="172"/>
      <c r="H67" s="172"/>
      <c r="I67" s="256">
        <v>1</v>
      </c>
      <c r="J67" s="173">
        <v>40179</v>
      </c>
      <c r="K67" s="173">
        <v>42369</v>
      </c>
      <c r="L67" s="177">
        <f t="shared" si="10"/>
        <v>42369</v>
      </c>
      <c r="M67" s="141">
        <f t="shared" si="11"/>
        <v>2191</v>
      </c>
      <c r="N67" s="274"/>
    </row>
    <row r="68" spans="1:20">
      <c r="A68" s="970"/>
      <c r="B68" s="970"/>
      <c r="C68" s="1006"/>
      <c r="D68" s="255"/>
      <c r="E68" s="255"/>
      <c r="F68" s="255"/>
      <c r="G68" s="172"/>
      <c r="H68" s="172"/>
      <c r="I68" s="256">
        <v>1</v>
      </c>
      <c r="J68" s="173"/>
      <c r="K68" s="173"/>
      <c r="L68" s="177">
        <f t="shared" si="10"/>
        <v>0</v>
      </c>
      <c r="M68" s="141" t="str">
        <f t="shared" si="11"/>
        <v/>
      </c>
      <c r="N68" s="274" t="str">
        <f t="shared" ref="N68:N75" si="12">M68</f>
        <v/>
      </c>
    </row>
    <row r="69" spans="1:20">
      <c r="A69" s="970"/>
      <c r="B69" s="970"/>
      <c r="C69" s="1006"/>
      <c r="D69" s="255"/>
      <c r="E69" s="255"/>
      <c r="F69" s="255"/>
      <c r="G69" s="172"/>
      <c r="H69" s="172"/>
      <c r="I69" s="256">
        <v>1</v>
      </c>
      <c r="J69" s="173"/>
      <c r="K69" s="173"/>
      <c r="L69" s="177">
        <f t="shared" si="10"/>
        <v>0</v>
      </c>
      <c r="M69" s="141" t="str">
        <f t="shared" si="11"/>
        <v/>
      </c>
      <c r="N69" s="274" t="str">
        <f t="shared" si="12"/>
        <v/>
      </c>
    </row>
    <row r="70" spans="1:20">
      <c r="A70" s="970"/>
      <c r="B70" s="970"/>
      <c r="C70" s="1006"/>
      <c r="D70" s="255"/>
      <c r="E70" s="255"/>
      <c r="F70" s="255"/>
      <c r="G70" s="172"/>
      <c r="H70" s="172"/>
      <c r="I70" s="256">
        <v>1</v>
      </c>
      <c r="J70" s="173"/>
      <c r="K70" s="173"/>
      <c r="L70" s="177">
        <f t="shared" si="10"/>
        <v>0</v>
      </c>
      <c r="M70" s="141" t="str">
        <f t="shared" si="11"/>
        <v/>
      </c>
      <c r="N70" s="274" t="str">
        <f t="shared" si="12"/>
        <v/>
      </c>
    </row>
    <row r="71" spans="1:20">
      <c r="A71" s="970"/>
      <c r="B71" s="970"/>
      <c r="C71" s="1006"/>
      <c r="D71" s="255"/>
      <c r="E71" s="255"/>
      <c r="F71" s="255"/>
      <c r="G71" s="172"/>
      <c r="H71" s="172"/>
      <c r="I71" s="256">
        <v>1</v>
      </c>
      <c r="J71" s="173"/>
      <c r="K71" s="173"/>
      <c r="L71" s="177">
        <f t="shared" si="10"/>
        <v>0</v>
      </c>
      <c r="M71" s="141" t="str">
        <f t="shared" si="11"/>
        <v/>
      </c>
      <c r="N71" s="274" t="str">
        <f t="shared" si="12"/>
        <v/>
      </c>
    </row>
    <row r="72" spans="1:20">
      <c r="A72" s="970"/>
      <c r="B72" s="970"/>
      <c r="C72" s="1006"/>
      <c r="D72" s="255"/>
      <c r="E72" s="255"/>
      <c r="F72" s="255"/>
      <c r="G72" s="172"/>
      <c r="H72" s="172"/>
      <c r="I72" s="256">
        <v>1</v>
      </c>
      <c r="J72" s="173"/>
      <c r="K72" s="173"/>
      <c r="L72" s="177">
        <f t="shared" si="10"/>
        <v>0</v>
      </c>
      <c r="M72" s="141" t="str">
        <f t="shared" si="11"/>
        <v/>
      </c>
      <c r="N72" s="274" t="str">
        <f t="shared" si="12"/>
        <v/>
      </c>
    </row>
    <row r="73" spans="1:20">
      <c r="A73" s="970"/>
      <c r="B73" s="970"/>
      <c r="C73" s="1006"/>
      <c r="D73" s="255"/>
      <c r="E73" s="255"/>
      <c r="F73" s="255"/>
      <c r="G73" s="172"/>
      <c r="H73" s="172"/>
      <c r="I73" s="256">
        <v>1</v>
      </c>
      <c r="J73" s="173"/>
      <c r="K73" s="173"/>
      <c r="L73" s="177">
        <f t="shared" si="10"/>
        <v>0</v>
      </c>
      <c r="M73" s="141" t="str">
        <f t="shared" si="11"/>
        <v/>
      </c>
      <c r="N73" s="274" t="str">
        <f t="shared" si="12"/>
        <v/>
      </c>
    </row>
    <row r="74" spans="1:20">
      <c r="A74" s="970"/>
      <c r="B74" s="970"/>
      <c r="C74" s="1006"/>
      <c r="D74" s="255"/>
      <c r="E74" s="255"/>
      <c r="F74" s="255"/>
      <c r="G74" s="172"/>
      <c r="H74" s="172"/>
      <c r="I74" s="256">
        <v>1</v>
      </c>
      <c r="J74" s="173"/>
      <c r="K74" s="173"/>
      <c r="L74" s="177">
        <f t="shared" si="10"/>
        <v>0</v>
      </c>
      <c r="M74" s="141" t="str">
        <f t="shared" si="11"/>
        <v/>
      </c>
      <c r="N74" s="274" t="str">
        <f t="shared" si="12"/>
        <v/>
      </c>
    </row>
    <row r="75" spans="1:20">
      <c r="A75" s="970"/>
      <c r="B75" s="970"/>
      <c r="C75" s="1006"/>
      <c r="D75" s="255"/>
      <c r="E75" s="255"/>
      <c r="F75" s="255"/>
      <c r="G75" s="172"/>
      <c r="H75" s="172"/>
      <c r="I75" s="256">
        <v>1</v>
      </c>
      <c r="J75" s="173"/>
      <c r="K75" s="173"/>
      <c r="L75" s="177">
        <f t="shared" si="10"/>
        <v>0</v>
      </c>
      <c r="M75" s="141" t="str">
        <f t="shared" si="11"/>
        <v/>
      </c>
      <c r="N75" s="274" t="str">
        <f t="shared" si="12"/>
        <v/>
      </c>
    </row>
    <row r="76" spans="1:20">
      <c r="A76" s="970"/>
      <c r="B76" s="996" t="s">
        <v>342</v>
      </c>
      <c r="C76" s="997"/>
      <c r="D76" s="997"/>
      <c r="E76" s="997"/>
      <c r="F76" s="997"/>
      <c r="G76" s="997"/>
      <c r="H76" s="997"/>
      <c r="I76" s="997"/>
      <c r="J76" s="997"/>
      <c r="K76" s="997"/>
      <c r="L76" s="998"/>
      <c r="M76" s="265">
        <f>SUM(M66:M75)</f>
        <v>3287</v>
      </c>
    </row>
    <row r="77" spans="1:20" s="189" customFormat="1" ht="14.25">
      <c r="A77" s="279" t="s">
        <v>368</v>
      </c>
      <c r="B77" s="207"/>
      <c r="C77" s="207"/>
      <c r="D77" s="207"/>
      <c r="E77" s="207"/>
      <c r="F77" s="207"/>
      <c r="G77" s="207"/>
      <c r="H77" s="207"/>
      <c r="I77" s="207"/>
      <c r="J77" s="207"/>
      <c r="K77" s="207"/>
      <c r="L77" s="207"/>
      <c r="M77" s="278"/>
      <c r="N77" s="188"/>
      <c r="P77" s="190"/>
      <c r="Q77" s="190"/>
      <c r="R77" s="190"/>
      <c r="S77" s="190"/>
      <c r="T77" s="190"/>
    </row>
    <row r="79" spans="1:20">
      <c r="A79" s="326"/>
      <c r="B79" s="326"/>
      <c r="C79" s="326"/>
      <c r="D79" s="326"/>
      <c r="E79" s="327"/>
      <c r="F79" s="327"/>
      <c r="G79" s="326"/>
      <c r="H79" s="326"/>
      <c r="I79" s="326"/>
      <c r="J79" s="326"/>
      <c r="K79" s="326"/>
      <c r="L79" s="326"/>
      <c r="M79" s="328"/>
    </row>
    <row r="80" spans="1:20" ht="14.25">
      <c r="A80" s="329"/>
      <c r="B80" s="326"/>
      <c r="C80" s="326"/>
      <c r="D80" s="326"/>
      <c r="E80" s="330"/>
      <c r="F80" s="327"/>
      <c r="G80" s="326"/>
      <c r="H80" s="326"/>
      <c r="I80" s="326"/>
      <c r="J80" s="326"/>
      <c r="K80" s="326"/>
      <c r="L80" s="326"/>
      <c r="M80" s="328"/>
    </row>
    <row r="81" spans="1:13">
      <c r="A81" s="326"/>
      <c r="B81" s="326"/>
      <c r="C81" s="326"/>
      <c r="D81" s="326"/>
      <c r="E81" s="326"/>
      <c r="F81" s="326"/>
      <c r="G81" s="326"/>
      <c r="H81" s="326"/>
      <c r="I81" s="326"/>
      <c r="J81" s="326"/>
      <c r="K81" s="326"/>
      <c r="L81" s="326"/>
      <c r="M81" s="328"/>
    </row>
  </sheetData>
  <mergeCells count="28">
    <mergeCell ref="H3:I3"/>
    <mergeCell ref="J3:K3"/>
    <mergeCell ref="B4:C4"/>
    <mergeCell ref="A5:A16"/>
    <mergeCell ref="B5:B15"/>
    <mergeCell ref="C5:C15"/>
    <mergeCell ref="B16:L16"/>
    <mergeCell ref="B21:B31"/>
    <mergeCell ref="C21:C31"/>
    <mergeCell ref="N64:R64"/>
    <mergeCell ref="B65:C65"/>
    <mergeCell ref="N65:R65"/>
    <mergeCell ref="A66:A76"/>
    <mergeCell ref="B66:B75"/>
    <mergeCell ref="C66:C75"/>
    <mergeCell ref="A1:F1"/>
    <mergeCell ref="B76:L76"/>
    <mergeCell ref="B61:L61"/>
    <mergeCell ref="B32:L32"/>
    <mergeCell ref="B36:C36"/>
    <mergeCell ref="A37:A61"/>
    <mergeCell ref="B37:B60"/>
    <mergeCell ref="C37:C48"/>
    <mergeCell ref="D48:L48"/>
    <mergeCell ref="C49:C60"/>
    <mergeCell ref="D60:L60"/>
    <mergeCell ref="B20:C20"/>
    <mergeCell ref="A21:A32"/>
  </mergeCells>
  <phoneticPr fontId="2" type="noConversion"/>
  <printOptions horizontalCentered="1"/>
  <pageMargins left="0.11811023622047245" right="0.11811023622047245" top="0" bottom="0" header="0.11811023622047245" footer="0.11811023622047245"/>
  <pageSetup paperSize="9" scale="90" orientation="landscape" horizontalDpi="1200" verticalDpi="1200" r:id="rId1"/>
  <rowBreaks count="3" manualBreakCount="3">
    <brk id="16" max="12" man="1"/>
    <brk id="32" max="12" man="1"/>
    <brk id="61" max="12"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06"/>
  <sheetViews>
    <sheetView view="pageBreakPreview" zoomScaleNormal="100" zoomScaleSheetLayoutView="100" workbookViewId="0">
      <selection activeCell="F7" sqref="F7"/>
    </sheetView>
  </sheetViews>
  <sheetFormatPr defaultRowHeight="15.95" customHeight="1"/>
  <cols>
    <col min="1" max="1" width="9.875" style="302" customWidth="1"/>
    <col min="2" max="2" width="4.5" style="302" customWidth="1"/>
    <col min="3" max="3" width="7.125" style="302" bestFit="1" customWidth="1"/>
    <col min="4" max="4" width="8.125" style="302" bestFit="1" customWidth="1"/>
    <col min="5" max="5" width="51.125" style="302" customWidth="1"/>
    <col min="6" max="7" width="13.125" style="302" bestFit="1" customWidth="1"/>
    <col min="8" max="8" width="16.25" style="305" bestFit="1" customWidth="1"/>
    <col min="9" max="9" width="14.125" style="305" customWidth="1"/>
    <col min="10" max="10" width="7.375" style="302" bestFit="1" customWidth="1"/>
    <col min="11" max="11" width="6.375" style="302" bestFit="1" customWidth="1"/>
    <col min="12" max="12" width="22.875" style="302" customWidth="1"/>
    <col min="13" max="13" width="19.5" style="302" customWidth="1"/>
    <col min="14" max="15" width="9" style="302" bestFit="1" customWidth="1"/>
    <col min="16" max="16" width="15.75" style="302" customWidth="1"/>
    <col min="17" max="17" width="9.125" style="302" customWidth="1"/>
    <col min="18" max="18" width="14.375" style="302" customWidth="1"/>
    <col min="19" max="19" width="9.375" style="303" customWidth="1"/>
    <col min="20" max="20" width="8.875" style="304" customWidth="1"/>
    <col min="21" max="21" width="7.125" style="303" bestFit="1" customWidth="1"/>
    <col min="22" max="22" width="9.875" style="303" customWidth="1"/>
    <col min="23" max="23" width="7.125" style="303" bestFit="1" customWidth="1"/>
    <col min="24" max="24" width="9.625" style="303" customWidth="1"/>
    <col min="25" max="25" width="8.5" style="303" bestFit="1" customWidth="1"/>
    <col min="26" max="26" width="6.75" style="303" customWidth="1"/>
    <col min="27" max="27" width="10.625" style="303" customWidth="1"/>
    <col min="28" max="28" width="4.5" style="303" customWidth="1"/>
    <col min="29" max="29" width="8.75" style="303" customWidth="1"/>
    <col min="30" max="257" width="9" style="303"/>
    <col min="258" max="258" width="9.875" style="303" customWidth="1"/>
    <col min="259" max="259" width="4.5" style="303" customWidth="1"/>
    <col min="260" max="260" width="7.125" style="303" bestFit="1" customWidth="1"/>
    <col min="261" max="261" width="8.125" style="303" bestFit="1" customWidth="1"/>
    <col min="262" max="262" width="19.375" style="303" customWidth="1"/>
    <col min="263" max="264" width="13.125" style="303" bestFit="1" customWidth="1"/>
    <col min="265" max="265" width="16.25" style="303" bestFit="1" customWidth="1"/>
    <col min="266" max="266" width="7.375" style="303" bestFit="1" customWidth="1"/>
    <col min="267" max="267" width="6.375" style="303" bestFit="1" customWidth="1"/>
    <col min="268" max="268" width="22.875" style="303" customWidth="1"/>
    <col min="269" max="269" width="19.5" style="303" customWidth="1"/>
    <col min="270" max="271" width="9" style="303" bestFit="1" customWidth="1"/>
    <col min="272" max="272" width="15.75" style="303" customWidth="1"/>
    <col min="273" max="273" width="9.125" style="303" customWidth="1"/>
    <col min="274" max="274" width="14.375" style="303" customWidth="1"/>
    <col min="275" max="275" width="9.375" style="303" customWidth="1"/>
    <col min="276" max="276" width="8.875" style="303" customWidth="1"/>
    <col min="277" max="277" width="7.125" style="303" bestFit="1" customWidth="1"/>
    <col min="278" max="278" width="9.875" style="303" customWidth="1"/>
    <col min="279" max="279" width="7.125" style="303" bestFit="1" customWidth="1"/>
    <col min="280" max="280" width="9.625" style="303" customWidth="1"/>
    <col min="281" max="281" width="8.5" style="303" bestFit="1" customWidth="1"/>
    <col min="282" max="282" width="6.75" style="303" customWidth="1"/>
    <col min="283" max="283" width="10.625" style="303" customWidth="1"/>
    <col min="284" max="284" width="4.5" style="303" customWidth="1"/>
    <col min="285" max="285" width="8.75" style="303" customWidth="1"/>
    <col min="286" max="513" width="9" style="303"/>
    <col min="514" max="514" width="9.875" style="303" customWidth="1"/>
    <col min="515" max="515" width="4.5" style="303" customWidth="1"/>
    <col min="516" max="516" width="7.125" style="303" bestFit="1" customWidth="1"/>
    <col min="517" max="517" width="8.125" style="303" bestFit="1" customWidth="1"/>
    <col min="518" max="518" width="19.375" style="303" customWidth="1"/>
    <col min="519" max="520" width="13.125" style="303" bestFit="1" customWidth="1"/>
    <col min="521" max="521" width="16.25" style="303" bestFit="1" customWidth="1"/>
    <col min="522" max="522" width="7.375" style="303" bestFit="1" customWidth="1"/>
    <col min="523" max="523" width="6.375" style="303" bestFit="1" customWidth="1"/>
    <col min="524" max="524" width="22.875" style="303" customWidth="1"/>
    <col min="525" max="525" width="19.5" style="303" customWidth="1"/>
    <col min="526" max="527" width="9" style="303" bestFit="1" customWidth="1"/>
    <col min="528" max="528" width="15.75" style="303" customWidth="1"/>
    <col min="529" max="529" width="9.125" style="303" customWidth="1"/>
    <col min="530" max="530" width="14.375" style="303" customWidth="1"/>
    <col min="531" max="531" width="9.375" style="303" customWidth="1"/>
    <col min="532" max="532" width="8.875" style="303" customWidth="1"/>
    <col min="533" max="533" width="7.125" style="303" bestFit="1" customWidth="1"/>
    <col min="534" max="534" width="9.875" style="303" customWidth="1"/>
    <col min="535" max="535" width="7.125" style="303" bestFit="1" customWidth="1"/>
    <col min="536" max="536" width="9.625" style="303" customWidth="1"/>
    <col min="537" max="537" width="8.5" style="303" bestFit="1" customWidth="1"/>
    <col min="538" max="538" width="6.75" style="303" customWidth="1"/>
    <col min="539" max="539" width="10.625" style="303" customWidth="1"/>
    <col min="540" max="540" width="4.5" style="303" customWidth="1"/>
    <col min="541" max="541" width="8.75" style="303" customWidth="1"/>
    <col min="542" max="769" width="9" style="303"/>
    <col min="770" max="770" width="9.875" style="303" customWidth="1"/>
    <col min="771" max="771" width="4.5" style="303" customWidth="1"/>
    <col min="772" max="772" width="7.125" style="303" bestFit="1" customWidth="1"/>
    <col min="773" max="773" width="8.125" style="303" bestFit="1" customWidth="1"/>
    <col min="774" max="774" width="19.375" style="303" customWidth="1"/>
    <col min="775" max="776" width="13.125" style="303" bestFit="1" customWidth="1"/>
    <col min="777" max="777" width="16.25" style="303" bestFit="1" customWidth="1"/>
    <col min="778" max="778" width="7.375" style="303" bestFit="1" customWidth="1"/>
    <col min="779" max="779" width="6.375" style="303" bestFit="1" customWidth="1"/>
    <col min="780" max="780" width="22.875" style="303" customWidth="1"/>
    <col min="781" max="781" width="19.5" style="303" customWidth="1"/>
    <col min="782" max="783" width="9" style="303" bestFit="1" customWidth="1"/>
    <col min="784" max="784" width="15.75" style="303" customWidth="1"/>
    <col min="785" max="785" width="9.125" style="303" customWidth="1"/>
    <col min="786" max="786" width="14.375" style="303" customWidth="1"/>
    <col min="787" max="787" width="9.375" style="303" customWidth="1"/>
    <col min="788" max="788" width="8.875" style="303" customWidth="1"/>
    <col min="789" max="789" width="7.125" style="303" bestFit="1" customWidth="1"/>
    <col min="790" max="790" width="9.875" style="303" customWidth="1"/>
    <col min="791" max="791" width="7.125" style="303" bestFit="1" customWidth="1"/>
    <col min="792" max="792" width="9.625" style="303" customWidth="1"/>
    <col min="793" max="793" width="8.5" style="303" bestFit="1" customWidth="1"/>
    <col min="794" max="794" width="6.75" style="303" customWidth="1"/>
    <col min="795" max="795" width="10.625" style="303" customWidth="1"/>
    <col min="796" max="796" width="4.5" style="303" customWidth="1"/>
    <col min="797" max="797" width="8.75" style="303" customWidth="1"/>
    <col min="798" max="1025" width="9" style="303"/>
    <col min="1026" max="1026" width="9.875" style="303" customWidth="1"/>
    <col min="1027" max="1027" width="4.5" style="303" customWidth="1"/>
    <col min="1028" max="1028" width="7.125" style="303" bestFit="1" customWidth="1"/>
    <col min="1029" max="1029" width="8.125" style="303" bestFit="1" customWidth="1"/>
    <col min="1030" max="1030" width="19.375" style="303" customWidth="1"/>
    <col min="1031" max="1032" width="13.125" style="303" bestFit="1" customWidth="1"/>
    <col min="1033" max="1033" width="16.25" style="303" bestFit="1" customWidth="1"/>
    <col min="1034" max="1034" width="7.375" style="303" bestFit="1" customWidth="1"/>
    <col min="1035" max="1035" width="6.375" style="303" bestFit="1" customWidth="1"/>
    <col min="1036" max="1036" width="22.875" style="303" customWidth="1"/>
    <col min="1037" max="1037" width="19.5" style="303" customWidth="1"/>
    <col min="1038" max="1039" width="9" style="303" bestFit="1" customWidth="1"/>
    <col min="1040" max="1040" width="15.75" style="303" customWidth="1"/>
    <col min="1041" max="1041" width="9.125" style="303" customWidth="1"/>
    <col min="1042" max="1042" width="14.375" style="303" customWidth="1"/>
    <col min="1043" max="1043" width="9.375" style="303" customWidth="1"/>
    <col min="1044" max="1044" width="8.875" style="303" customWidth="1"/>
    <col min="1045" max="1045" width="7.125" style="303" bestFit="1" customWidth="1"/>
    <col min="1046" max="1046" width="9.875" style="303" customWidth="1"/>
    <col min="1047" max="1047" width="7.125" style="303" bestFit="1" customWidth="1"/>
    <col min="1048" max="1048" width="9.625" style="303" customWidth="1"/>
    <col min="1049" max="1049" width="8.5" style="303" bestFit="1" customWidth="1"/>
    <col min="1050" max="1050" width="6.75" style="303" customWidth="1"/>
    <col min="1051" max="1051" width="10.625" style="303" customWidth="1"/>
    <col min="1052" max="1052" width="4.5" style="303" customWidth="1"/>
    <col min="1053" max="1053" width="8.75" style="303" customWidth="1"/>
    <col min="1054" max="1281" width="9" style="303"/>
    <col min="1282" max="1282" width="9.875" style="303" customWidth="1"/>
    <col min="1283" max="1283" width="4.5" style="303" customWidth="1"/>
    <col min="1284" max="1284" width="7.125" style="303" bestFit="1" customWidth="1"/>
    <col min="1285" max="1285" width="8.125" style="303" bestFit="1" customWidth="1"/>
    <col min="1286" max="1286" width="19.375" style="303" customWidth="1"/>
    <col min="1287" max="1288" width="13.125" style="303" bestFit="1" customWidth="1"/>
    <col min="1289" max="1289" width="16.25" style="303" bestFit="1" customWidth="1"/>
    <col min="1290" max="1290" width="7.375" style="303" bestFit="1" customWidth="1"/>
    <col min="1291" max="1291" width="6.375" style="303" bestFit="1" customWidth="1"/>
    <col min="1292" max="1292" width="22.875" style="303" customWidth="1"/>
    <col min="1293" max="1293" width="19.5" style="303" customWidth="1"/>
    <col min="1294" max="1295" width="9" style="303" bestFit="1" customWidth="1"/>
    <col min="1296" max="1296" width="15.75" style="303" customWidth="1"/>
    <col min="1297" max="1297" width="9.125" style="303" customWidth="1"/>
    <col min="1298" max="1298" width="14.375" style="303" customWidth="1"/>
    <col min="1299" max="1299" width="9.375" style="303" customWidth="1"/>
    <col min="1300" max="1300" width="8.875" style="303" customWidth="1"/>
    <col min="1301" max="1301" width="7.125" style="303" bestFit="1" customWidth="1"/>
    <col min="1302" max="1302" width="9.875" style="303" customWidth="1"/>
    <col min="1303" max="1303" width="7.125" style="303" bestFit="1" customWidth="1"/>
    <col min="1304" max="1304" width="9.625" style="303" customWidth="1"/>
    <col min="1305" max="1305" width="8.5" style="303" bestFit="1" customWidth="1"/>
    <col min="1306" max="1306" width="6.75" style="303" customWidth="1"/>
    <col min="1307" max="1307" width="10.625" style="303" customWidth="1"/>
    <col min="1308" max="1308" width="4.5" style="303" customWidth="1"/>
    <col min="1309" max="1309" width="8.75" style="303" customWidth="1"/>
    <col min="1310" max="1537" width="9" style="303"/>
    <col min="1538" max="1538" width="9.875" style="303" customWidth="1"/>
    <col min="1539" max="1539" width="4.5" style="303" customWidth="1"/>
    <col min="1540" max="1540" width="7.125" style="303" bestFit="1" customWidth="1"/>
    <col min="1541" max="1541" width="8.125" style="303" bestFit="1" customWidth="1"/>
    <col min="1542" max="1542" width="19.375" style="303" customWidth="1"/>
    <col min="1543" max="1544" width="13.125" style="303" bestFit="1" customWidth="1"/>
    <col min="1545" max="1545" width="16.25" style="303" bestFit="1" customWidth="1"/>
    <col min="1546" max="1546" width="7.375" style="303" bestFit="1" customWidth="1"/>
    <col min="1547" max="1547" width="6.375" style="303" bestFit="1" customWidth="1"/>
    <col min="1548" max="1548" width="22.875" style="303" customWidth="1"/>
    <col min="1549" max="1549" width="19.5" style="303" customWidth="1"/>
    <col min="1550" max="1551" width="9" style="303" bestFit="1" customWidth="1"/>
    <col min="1552" max="1552" width="15.75" style="303" customWidth="1"/>
    <col min="1553" max="1553" width="9.125" style="303" customWidth="1"/>
    <col min="1554" max="1554" width="14.375" style="303" customWidth="1"/>
    <col min="1555" max="1555" width="9.375" style="303" customWidth="1"/>
    <col min="1556" max="1556" width="8.875" style="303" customWidth="1"/>
    <col min="1557" max="1557" width="7.125" style="303" bestFit="1" customWidth="1"/>
    <col min="1558" max="1558" width="9.875" style="303" customWidth="1"/>
    <col min="1559" max="1559" width="7.125" style="303" bestFit="1" customWidth="1"/>
    <col min="1560" max="1560" width="9.625" style="303" customWidth="1"/>
    <col min="1561" max="1561" width="8.5" style="303" bestFit="1" customWidth="1"/>
    <col min="1562" max="1562" width="6.75" style="303" customWidth="1"/>
    <col min="1563" max="1563" width="10.625" style="303" customWidth="1"/>
    <col min="1564" max="1564" width="4.5" style="303" customWidth="1"/>
    <col min="1565" max="1565" width="8.75" style="303" customWidth="1"/>
    <col min="1566" max="1793" width="9" style="303"/>
    <col min="1794" max="1794" width="9.875" style="303" customWidth="1"/>
    <col min="1795" max="1795" width="4.5" style="303" customWidth="1"/>
    <col min="1796" max="1796" width="7.125" style="303" bestFit="1" customWidth="1"/>
    <col min="1797" max="1797" width="8.125" style="303" bestFit="1" customWidth="1"/>
    <col min="1798" max="1798" width="19.375" style="303" customWidth="1"/>
    <col min="1799" max="1800" width="13.125" style="303" bestFit="1" customWidth="1"/>
    <col min="1801" max="1801" width="16.25" style="303" bestFit="1" customWidth="1"/>
    <col min="1802" max="1802" width="7.375" style="303" bestFit="1" customWidth="1"/>
    <col min="1803" max="1803" width="6.375" style="303" bestFit="1" customWidth="1"/>
    <col min="1804" max="1804" width="22.875" style="303" customWidth="1"/>
    <col min="1805" max="1805" width="19.5" style="303" customWidth="1"/>
    <col min="1806" max="1807" width="9" style="303" bestFit="1" customWidth="1"/>
    <col min="1808" max="1808" width="15.75" style="303" customWidth="1"/>
    <col min="1809" max="1809" width="9.125" style="303" customWidth="1"/>
    <col min="1810" max="1810" width="14.375" style="303" customWidth="1"/>
    <col min="1811" max="1811" width="9.375" style="303" customWidth="1"/>
    <col min="1812" max="1812" width="8.875" style="303" customWidth="1"/>
    <col min="1813" max="1813" width="7.125" style="303" bestFit="1" customWidth="1"/>
    <col min="1814" max="1814" width="9.875" style="303" customWidth="1"/>
    <col min="1815" max="1815" width="7.125" style="303" bestFit="1" customWidth="1"/>
    <col min="1816" max="1816" width="9.625" style="303" customWidth="1"/>
    <col min="1817" max="1817" width="8.5" style="303" bestFit="1" customWidth="1"/>
    <col min="1818" max="1818" width="6.75" style="303" customWidth="1"/>
    <col min="1819" max="1819" width="10.625" style="303" customWidth="1"/>
    <col min="1820" max="1820" width="4.5" style="303" customWidth="1"/>
    <col min="1821" max="1821" width="8.75" style="303" customWidth="1"/>
    <col min="1822" max="2049" width="9" style="303"/>
    <col min="2050" max="2050" width="9.875" style="303" customWidth="1"/>
    <col min="2051" max="2051" width="4.5" style="303" customWidth="1"/>
    <col min="2052" max="2052" width="7.125" style="303" bestFit="1" customWidth="1"/>
    <col min="2053" max="2053" width="8.125" style="303" bestFit="1" customWidth="1"/>
    <col min="2054" max="2054" width="19.375" style="303" customWidth="1"/>
    <col min="2055" max="2056" width="13.125" style="303" bestFit="1" customWidth="1"/>
    <col min="2057" max="2057" width="16.25" style="303" bestFit="1" customWidth="1"/>
    <col min="2058" max="2058" width="7.375" style="303" bestFit="1" customWidth="1"/>
    <col min="2059" max="2059" width="6.375" style="303" bestFit="1" customWidth="1"/>
    <col min="2060" max="2060" width="22.875" style="303" customWidth="1"/>
    <col min="2061" max="2061" width="19.5" style="303" customWidth="1"/>
    <col min="2062" max="2063" width="9" style="303" bestFit="1" customWidth="1"/>
    <col min="2064" max="2064" width="15.75" style="303" customWidth="1"/>
    <col min="2065" max="2065" width="9.125" style="303" customWidth="1"/>
    <col min="2066" max="2066" width="14.375" style="303" customWidth="1"/>
    <col min="2067" max="2067" width="9.375" style="303" customWidth="1"/>
    <col min="2068" max="2068" width="8.875" style="303" customWidth="1"/>
    <col min="2069" max="2069" width="7.125" style="303" bestFit="1" customWidth="1"/>
    <col min="2070" max="2070" width="9.875" style="303" customWidth="1"/>
    <col min="2071" max="2071" width="7.125" style="303" bestFit="1" customWidth="1"/>
    <col min="2072" max="2072" width="9.625" style="303" customWidth="1"/>
    <col min="2073" max="2073" width="8.5" style="303" bestFit="1" customWidth="1"/>
    <col min="2074" max="2074" width="6.75" style="303" customWidth="1"/>
    <col min="2075" max="2075" width="10.625" style="303" customWidth="1"/>
    <col min="2076" max="2076" width="4.5" style="303" customWidth="1"/>
    <col min="2077" max="2077" width="8.75" style="303" customWidth="1"/>
    <col min="2078" max="2305" width="9" style="303"/>
    <col min="2306" max="2306" width="9.875" style="303" customWidth="1"/>
    <col min="2307" max="2307" width="4.5" style="303" customWidth="1"/>
    <col min="2308" max="2308" width="7.125" style="303" bestFit="1" customWidth="1"/>
    <col min="2309" max="2309" width="8.125" style="303" bestFit="1" customWidth="1"/>
    <col min="2310" max="2310" width="19.375" style="303" customWidth="1"/>
    <col min="2311" max="2312" width="13.125" style="303" bestFit="1" customWidth="1"/>
    <col min="2313" max="2313" width="16.25" style="303" bestFit="1" customWidth="1"/>
    <col min="2314" max="2314" width="7.375" style="303" bestFit="1" customWidth="1"/>
    <col min="2315" max="2315" width="6.375" style="303" bestFit="1" customWidth="1"/>
    <col min="2316" max="2316" width="22.875" style="303" customWidth="1"/>
    <col min="2317" max="2317" width="19.5" style="303" customWidth="1"/>
    <col min="2318" max="2319" width="9" style="303" bestFit="1" customWidth="1"/>
    <col min="2320" max="2320" width="15.75" style="303" customWidth="1"/>
    <col min="2321" max="2321" width="9.125" style="303" customWidth="1"/>
    <col min="2322" max="2322" width="14.375" style="303" customWidth="1"/>
    <col min="2323" max="2323" width="9.375" style="303" customWidth="1"/>
    <col min="2324" max="2324" width="8.875" style="303" customWidth="1"/>
    <col min="2325" max="2325" width="7.125" style="303" bestFit="1" customWidth="1"/>
    <col min="2326" max="2326" width="9.875" style="303" customWidth="1"/>
    <col min="2327" max="2327" width="7.125" style="303" bestFit="1" customWidth="1"/>
    <col min="2328" max="2328" width="9.625" style="303" customWidth="1"/>
    <col min="2329" max="2329" width="8.5" style="303" bestFit="1" customWidth="1"/>
    <col min="2330" max="2330" width="6.75" style="303" customWidth="1"/>
    <col min="2331" max="2331" width="10.625" style="303" customWidth="1"/>
    <col min="2332" max="2332" width="4.5" style="303" customWidth="1"/>
    <col min="2333" max="2333" width="8.75" style="303" customWidth="1"/>
    <col min="2334" max="2561" width="9" style="303"/>
    <col min="2562" max="2562" width="9.875" style="303" customWidth="1"/>
    <col min="2563" max="2563" width="4.5" style="303" customWidth="1"/>
    <col min="2564" max="2564" width="7.125" style="303" bestFit="1" customWidth="1"/>
    <col min="2565" max="2565" width="8.125" style="303" bestFit="1" customWidth="1"/>
    <col min="2566" max="2566" width="19.375" style="303" customWidth="1"/>
    <col min="2567" max="2568" width="13.125" style="303" bestFit="1" customWidth="1"/>
    <col min="2569" max="2569" width="16.25" style="303" bestFit="1" customWidth="1"/>
    <col min="2570" max="2570" width="7.375" style="303" bestFit="1" customWidth="1"/>
    <col min="2571" max="2571" width="6.375" style="303" bestFit="1" customWidth="1"/>
    <col min="2572" max="2572" width="22.875" style="303" customWidth="1"/>
    <col min="2573" max="2573" width="19.5" style="303" customWidth="1"/>
    <col min="2574" max="2575" width="9" style="303" bestFit="1" customWidth="1"/>
    <col min="2576" max="2576" width="15.75" style="303" customWidth="1"/>
    <col min="2577" max="2577" width="9.125" style="303" customWidth="1"/>
    <col min="2578" max="2578" width="14.375" style="303" customWidth="1"/>
    <col min="2579" max="2579" width="9.375" style="303" customWidth="1"/>
    <col min="2580" max="2580" width="8.875" style="303" customWidth="1"/>
    <col min="2581" max="2581" width="7.125" style="303" bestFit="1" customWidth="1"/>
    <col min="2582" max="2582" width="9.875" style="303" customWidth="1"/>
    <col min="2583" max="2583" width="7.125" style="303" bestFit="1" customWidth="1"/>
    <col min="2584" max="2584" width="9.625" style="303" customWidth="1"/>
    <col min="2585" max="2585" width="8.5" style="303" bestFit="1" customWidth="1"/>
    <col min="2586" max="2586" width="6.75" style="303" customWidth="1"/>
    <col min="2587" max="2587" width="10.625" style="303" customWidth="1"/>
    <col min="2588" max="2588" width="4.5" style="303" customWidth="1"/>
    <col min="2589" max="2589" width="8.75" style="303" customWidth="1"/>
    <col min="2590" max="2817" width="9" style="303"/>
    <col min="2818" max="2818" width="9.875" style="303" customWidth="1"/>
    <col min="2819" max="2819" width="4.5" style="303" customWidth="1"/>
    <col min="2820" max="2820" width="7.125" style="303" bestFit="1" customWidth="1"/>
    <col min="2821" max="2821" width="8.125" style="303" bestFit="1" customWidth="1"/>
    <col min="2822" max="2822" width="19.375" style="303" customWidth="1"/>
    <col min="2823" max="2824" width="13.125" style="303" bestFit="1" customWidth="1"/>
    <col min="2825" max="2825" width="16.25" style="303" bestFit="1" customWidth="1"/>
    <col min="2826" max="2826" width="7.375" style="303" bestFit="1" customWidth="1"/>
    <col min="2827" max="2827" width="6.375" style="303" bestFit="1" customWidth="1"/>
    <col min="2828" max="2828" width="22.875" style="303" customWidth="1"/>
    <col min="2829" max="2829" width="19.5" style="303" customWidth="1"/>
    <col min="2830" max="2831" width="9" style="303" bestFit="1" customWidth="1"/>
    <col min="2832" max="2832" width="15.75" style="303" customWidth="1"/>
    <col min="2833" max="2833" width="9.125" style="303" customWidth="1"/>
    <col min="2834" max="2834" width="14.375" style="303" customWidth="1"/>
    <col min="2835" max="2835" width="9.375" style="303" customWidth="1"/>
    <col min="2836" max="2836" width="8.875" style="303" customWidth="1"/>
    <col min="2837" max="2837" width="7.125" style="303" bestFit="1" customWidth="1"/>
    <col min="2838" max="2838" width="9.875" style="303" customWidth="1"/>
    <col min="2839" max="2839" width="7.125" style="303" bestFit="1" customWidth="1"/>
    <col min="2840" max="2840" width="9.625" style="303" customWidth="1"/>
    <col min="2841" max="2841" width="8.5" style="303" bestFit="1" customWidth="1"/>
    <col min="2842" max="2842" width="6.75" style="303" customWidth="1"/>
    <col min="2843" max="2843" width="10.625" style="303" customWidth="1"/>
    <col min="2844" max="2844" width="4.5" style="303" customWidth="1"/>
    <col min="2845" max="2845" width="8.75" style="303" customWidth="1"/>
    <col min="2846" max="3073" width="9" style="303"/>
    <col min="3074" max="3074" width="9.875" style="303" customWidth="1"/>
    <col min="3075" max="3075" width="4.5" style="303" customWidth="1"/>
    <col min="3076" max="3076" width="7.125" style="303" bestFit="1" customWidth="1"/>
    <col min="3077" max="3077" width="8.125" style="303" bestFit="1" customWidth="1"/>
    <col min="3078" max="3078" width="19.375" style="303" customWidth="1"/>
    <col min="3079" max="3080" width="13.125" style="303" bestFit="1" customWidth="1"/>
    <col min="3081" max="3081" width="16.25" style="303" bestFit="1" customWidth="1"/>
    <col min="3082" max="3082" width="7.375" style="303" bestFit="1" customWidth="1"/>
    <col min="3083" max="3083" width="6.375" style="303" bestFit="1" customWidth="1"/>
    <col min="3084" max="3084" width="22.875" style="303" customWidth="1"/>
    <col min="3085" max="3085" width="19.5" style="303" customWidth="1"/>
    <col min="3086" max="3087" width="9" style="303" bestFit="1" customWidth="1"/>
    <col min="3088" max="3088" width="15.75" style="303" customWidth="1"/>
    <col min="3089" max="3089" width="9.125" style="303" customWidth="1"/>
    <col min="3090" max="3090" width="14.375" style="303" customWidth="1"/>
    <col min="3091" max="3091" width="9.375" style="303" customWidth="1"/>
    <col min="3092" max="3092" width="8.875" style="303" customWidth="1"/>
    <col min="3093" max="3093" width="7.125" style="303" bestFit="1" customWidth="1"/>
    <col min="3094" max="3094" width="9.875" style="303" customWidth="1"/>
    <col min="3095" max="3095" width="7.125" style="303" bestFit="1" customWidth="1"/>
    <col min="3096" max="3096" width="9.625" style="303" customWidth="1"/>
    <col min="3097" max="3097" width="8.5" style="303" bestFit="1" customWidth="1"/>
    <col min="3098" max="3098" width="6.75" style="303" customWidth="1"/>
    <col min="3099" max="3099" width="10.625" style="303" customWidth="1"/>
    <col min="3100" max="3100" width="4.5" style="303" customWidth="1"/>
    <col min="3101" max="3101" width="8.75" style="303" customWidth="1"/>
    <col min="3102" max="3329" width="9" style="303"/>
    <col min="3330" max="3330" width="9.875" style="303" customWidth="1"/>
    <col min="3331" max="3331" width="4.5" style="303" customWidth="1"/>
    <col min="3332" max="3332" width="7.125" style="303" bestFit="1" customWidth="1"/>
    <col min="3333" max="3333" width="8.125" style="303" bestFit="1" customWidth="1"/>
    <col min="3334" max="3334" width="19.375" style="303" customWidth="1"/>
    <col min="3335" max="3336" width="13.125" style="303" bestFit="1" customWidth="1"/>
    <col min="3337" max="3337" width="16.25" style="303" bestFit="1" customWidth="1"/>
    <col min="3338" max="3338" width="7.375" style="303" bestFit="1" customWidth="1"/>
    <col min="3339" max="3339" width="6.375" style="303" bestFit="1" customWidth="1"/>
    <col min="3340" max="3340" width="22.875" style="303" customWidth="1"/>
    <col min="3341" max="3341" width="19.5" style="303" customWidth="1"/>
    <col min="3342" max="3343" width="9" style="303" bestFit="1" customWidth="1"/>
    <col min="3344" max="3344" width="15.75" style="303" customWidth="1"/>
    <col min="3345" max="3345" width="9.125" style="303" customWidth="1"/>
    <col min="3346" max="3346" width="14.375" style="303" customWidth="1"/>
    <col min="3347" max="3347" width="9.375" style="303" customWidth="1"/>
    <col min="3348" max="3348" width="8.875" style="303" customWidth="1"/>
    <col min="3349" max="3349" width="7.125" style="303" bestFit="1" customWidth="1"/>
    <col min="3350" max="3350" width="9.875" style="303" customWidth="1"/>
    <col min="3351" max="3351" width="7.125" style="303" bestFit="1" customWidth="1"/>
    <col min="3352" max="3352" width="9.625" style="303" customWidth="1"/>
    <col min="3353" max="3353" width="8.5" style="303" bestFit="1" customWidth="1"/>
    <col min="3354" max="3354" width="6.75" style="303" customWidth="1"/>
    <col min="3355" max="3355" width="10.625" style="303" customWidth="1"/>
    <col min="3356" max="3356" width="4.5" style="303" customWidth="1"/>
    <col min="3357" max="3357" width="8.75" style="303" customWidth="1"/>
    <col min="3358" max="3585" width="9" style="303"/>
    <col min="3586" max="3586" width="9.875" style="303" customWidth="1"/>
    <col min="3587" max="3587" width="4.5" style="303" customWidth="1"/>
    <col min="3588" max="3588" width="7.125" style="303" bestFit="1" customWidth="1"/>
    <col min="3589" max="3589" width="8.125" style="303" bestFit="1" customWidth="1"/>
    <col min="3590" max="3590" width="19.375" style="303" customWidth="1"/>
    <col min="3591" max="3592" width="13.125" style="303" bestFit="1" customWidth="1"/>
    <col min="3593" max="3593" width="16.25" style="303" bestFit="1" customWidth="1"/>
    <col min="3594" max="3594" width="7.375" style="303" bestFit="1" customWidth="1"/>
    <col min="3595" max="3595" width="6.375" style="303" bestFit="1" customWidth="1"/>
    <col min="3596" max="3596" width="22.875" style="303" customWidth="1"/>
    <col min="3597" max="3597" width="19.5" style="303" customWidth="1"/>
    <col min="3598" max="3599" width="9" style="303" bestFit="1" customWidth="1"/>
    <col min="3600" max="3600" width="15.75" style="303" customWidth="1"/>
    <col min="3601" max="3601" width="9.125" style="303" customWidth="1"/>
    <col min="3602" max="3602" width="14.375" style="303" customWidth="1"/>
    <col min="3603" max="3603" width="9.375" style="303" customWidth="1"/>
    <col min="3604" max="3604" width="8.875" style="303" customWidth="1"/>
    <col min="3605" max="3605" width="7.125" style="303" bestFit="1" customWidth="1"/>
    <col min="3606" max="3606" width="9.875" style="303" customWidth="1"/>
    <col min="3607" max="3607" width="7.125" style="303" bestFit="1" customWidth="1"/>
    <col min="3608" max="3608" width="9.625" style="303" customWidth="1"/>
    <col min="3609" max="3609" width="8.5" style="303" bestFit="1" customWidth="1"/>
    <col min="3610" max="3610" width="6.75" style="303" customWidth="1"/>
    <col min="3611" max="3611" width="10.625" style="303" customWidth="1"/>
    <col min="3612" max="3612" width="4.5" style="303" customWidth="1"/>
    <col min="3613" max="3613" width="8.75" style="303" customWidth="1"/>
    <col min="3614" max="3841" width="9" style="303"/>
    <col min="3842" max="3842" width="9.875" style="303" customWidth="1"/>
    <col min="3843" max="3843" width="4.5" style="303" customWidth="1"/>
    <col min="3844" max="3844" width="7.125" style="303" bestFit="1" customWidth="1"/>
    <col min="3845" max="3845" width="8.125" style="303" bestFit="1" customWidth="1"/>
    <col min="3846" max="3846" width="19.375" style="303" customWidth="1"/>
    <col min="3847" max="3848" width="13.125" style="303" bestFit="1" customWidth="1"/>
    <col min="3849" max="3849" width="16.25" style="303" bestFit="1" customWidth="1"/>
    <col min="3850" max="3850" width="7.375" style="303" bestFit="1" customWidth="1"/>
    <col min="3851" max="3851" width="6.375" style="303" bestFit="1" customWidth="1"/>
    <col min="3852" max="3852" width="22.875" style="303" customWidth="1"/>
    <col min="3853" max="3853" width="19.5" style="303" customWidth="1"/>
    <col min="3854" max="3855" width="9" style="303" bestFit="1" customWidth="1"/>
    <col min="3856" max="3856" width="15.75" style="303" customWidth="1"/>
    <col min="3857" max="3857" width="9.125" style="303" customWidth="1"/>
    <col min="3858" max="3858" width="14.375" style="303" customWidth="1"/>
    <col min="3859" max="3859" width="9.375" style="303" customWidth="1"/>
    <col min="3860" max="3860" width="8.875" style="303" customWidth="1"/>
    <col min="3861" max="3861" width="7.125" style="303" bestFit="1" customWidth="1"/>
    <col min="3862" max="3862" width="9.875" style="303" customWidth="1"/>
    <col min="3863" max="3863" width="7.125" style="303" bestFit="1" customWidth="1"/>
    <col min="3864" max="3864" width="9.625" style="303" customWidth="1"/>
    <col min="3865" max="3865" width="8.5" style="303" bestFit="1" customWidth="1"/>
    <col min="3866" max="3866" width="6.75" style="303" customWidth="1"/>
    <col min="3867" max="3867" width="10.625" style="303" customWidth="1"/>
    <col min="3868" max="3868" width="4.5" style="303" customWidth="1"/>
    <col min="3869" max="3869" width="8.75" style="303" customWidth="1"/>
    <col min="3870" max="4097" width="9" style="303"/>
    <col min="4098" max="4098" width="9.875" style="303" customWidth="1"/>
    <col min="4099" max="4099" width="4.5" style="303" customWidth="1"/>
    <col min="4100" max="4100" width="7.125" style="303" bestFit="1" customWidth="1"/>
    <col min="4101" max="4101" width="8.125" style="303" bestFit="1" customWidth="1"/>
    <col min="4102" max="4102" width="19.375" style="303" customWidth="1"/>
    <col min="4103" max="4104" width="13.125" style="303" bestFit="1" customWidth="1"/>
    <col min="4105" max="4105" width="16.25" style="303" bestFit="1" customWidth="1"/>
    <col min="4106" max="4106" width="7.375" style="303" bestFit="1" customWidth="1"/>
    <col min="4107" max="4107" width="6.375" style="303" bestFit="1" customWidth="1"/>
    <col min="4108" max="4108" width="22.875" style="303" customWidth="1"/>
    <col min="4109" max="4109" width="19.5" style="303" customWidth="1"/>
    <col min="4110" max="4111" width="9" style="303" bestFit="1" customWidth="1"/>
    <col min="4112" max="4112" width="15.75" style="303" customWidth="1"/>
    <col min="4113" max="4113" width="9.125" style="303" customWidth="1"/>
    <col min="4114" max="4114" width="14.375" style="303" customWidth="1"/>
    <col min="4115" max="4115" width="9.375" style="303" customWidth="1"/>
    <col min="4116" max="4116" width="8.875" style="303" customWidth="1"/>
    <col min="4117" max="4117" width="7.125" style="303" bestFit="1" customWidth="1"/>
    <col min="4118" max="4118" width="9.875" style="303" customWidth="1"/>
    <col min="4119" max="4119" width="7.125" style="303" bestFit="1" customWidth="1"/>
    <col min="4120" max="4120" width="9.625" style="303" customWidth="1"/>
    <col min="4121" max="4121" width="8.5" style="303" bestFit="1" customWidth="1"/>
    <col min="4122" max="4122" width="6.75" style="303" customWidth="1"/>
    <col min="4123" max="4123" width="10.625" style="303" customWidth="1"/>
    <col min="4124" max="4124" width="4.5" style="303" customWidth="1"/>
    <col min="4125" max="4125" width="8.75" style="303" customWidth="1"/>
    <col min="4126" max="4353" width="9" style="303"/>
    <col min="4354" max="4354" width="9.875" style="303" customWidth="1"/>
    <col min="4355" max="4355" width="4.5" style="303" customWidth="1"/>
    <col min="4356" max="4356" width="7.125" style="303" bestFit="1" customWidth="1"/>
    <col min="4357" max="4357" width="8.125" style="303" bestFit="1" customWidth="1"/>
    <col min="4358" max="4358" width="19.375" style="303" customWidth="1"/>
    <col min="4359" max="4360" width="13.125" style="303" bestFit="1" customWidth="1"/>
    <col min="4361" max="4361" width="16.25" style="303" bestFit="1" customWidth="1"/>
    <col min="4362" max="4362" width="7.375" style="303" bestFit="1" customWidth="1"/>
    <col min="4363" max="4363" width="6.375" style="303" bestFit="1" customWidth="1"/>
    <col min="4364" max="4364" width="22.875" style="303" customWidth="1"/>
    <col min="4365" max="4365" width="19.5" style="303" customWidth="1"/>
    <col min="4366" max="4367" width="9" style="303" bestFit="1" customWidth="1"/>
    <col min="4368" max="4368" width="15.75" style="303" customWidth="1"/>
    <col min="4369" max="4369" width="9.125" style="303" customWidth="1"/>
    <col min="4370" max="4370" width="14.375" style="303" customWidth="1"/>
    <col min="4371" max="4371" width="9.375" style="303" customWidth="1"/>
    <col min="4372" max="4372" width="8.875" style="303" customWidth="1"/>
    <col min="4373" max="4373" width="7.125" style="303" bestFit="1" customWidth="1"/>
    <col min="4374" max="4374" width="9.875" style="303" customWidth="1"/>
    <col min="4375" max="4375" width="7.125" style="303" bestFit="1" customWidth="1"/>
    <col min="4376" max="4376" width="9.625" style="303" customWidth="1"/>
    <col min="4377" max="4377" width="8.5" style="303" bestFit="1" customWidth="1"/>
    <col min="4378" max="4378" width="6.75" style="303" customWidth="1"/>
    <col min="4379" max="4379" width="10.625" style="303" customWidth="1"/>
    <col min="4380" max="4380" width="4.5" style="303" customWidth="1"/>
    <col min="4381" max="4381" width="8.75" style="303" customWidth="1"/>
    <col min="4382" max="4609" width="9" style="303"/>
    <col min="4610" max="4610" width="9.875" style="303" customWidth="1"/>
    <col min="4611" max="4611" width="4.5" style="303" customWidth="1"/>
    <col min="4612" max="4612" width="7.125" style="303" bestFit="1" customWidth="1"/>
    <col min="4613" max="4613" width="8.125" style="303" bestFit="1" customWidth="1"/>
    <col min="4614" max="4614" width="19.375" style="303" customWidth="1"/>
    <col min="4615" max="4616" width="13.125" style="303" bestFit="1" customWidth="1"/>
    <col min="4617" max="4617" width="16.25" style="303" bestFit="1" customWidth="1"/>
    <col min="4618" max="4618" width="7.375" style="303" bestFit="1" customWidth="1"/>
    <col min="4619" max="4619" width="6.375" style="303" bestFit="1" customWidth="1"/>
    <col min="4620" max="4620" width="22.875" style="303" customWidth="1"/>
    <col min="4621" max="4621" width="19.5" style="303" customWidth="1"/>
    <col min="4622" max="4623" width="9" style="303" bestFit="1" customWidth="1"/>
    <col min="4624" max="4624" width="15.75" style="303" customWidth="1"/>
    <col min="4625" max="4625" width="9.125" style="303" customWidth="1"/>
    <col min="4626" max="4626" width="14.375" style="303" customWidth="1"/>
    <col min="4627" max="4627" width="9.375" style="303" customWidth="1"/>
    <col min="4628" max="4628" width="8.875" style="303" customWidth="1"/>
    <col min="4629" max="4629" width="7.125" style="303" bestFit="1" customWidth="1"/>
    <col min="4630" max="4630" width="9.875" style="303" customWidth="1"/>
    <col min="4631" max="4631" width="7.125" style="303" bestFit="1" customWidth="1"/>
    <col min="4632" max="4632" width="9.625" style="303" customWidth="1"/>
    <col min="4633" max="4633" width="8.5" style="303" bestFit="1" customWidth="1"/>
    <col min="4634" max="4634" width="6.75" style="303" customWidth="1"/>
    <col min="4635" max="4635" width="10.625" style="303" customWidth="1"/>
    <col min="4636" max="4636" width="4.5" style="303" customWidth="1"/>
    <col min="4637" max="4637" width="8.75" style="303" customWidth="1"/>
    <col min="4638" max="4865" width="9" style="303"/>
    <col min="4866" max="4866" width="9.875" style="303" customWidth="1"/>
    <col min="4867" max="4867" width="4.5" style="303" customWidth="1"/>
    <col min="4868" max="4868" width="7.125" style="303" bestFit="1" customWidth="1"/>
    <col min="4869" max="4869" width="8.125" style="303" bestFit="1" customWidth="1"/>
    <col min="4870" max="4870" width="19.375" style="303" customWidth="1"/>
    <col min="4871" max="4872" width="13.125" style="303" bestFit="1" customWidth="1"/>
    <col min="4873" max="4873" width="16.25" style="303" bestFit="1" customWidth="1"/>
    <col min="4874" max="4874" width="7.375" style="303" bestFit="1" customWidth="1"/>
    <col min="4875" max="4875" width="6.375" style="303" bestFit="1" customWidth="1"/>
    <col min="4876" max="4876" width="22.875" style="303" customWidth="1"/>
    <col min="4877" max="4877" width="19.5" style="303" customWidth="1"/>
    <col min="4878" max="4879" width="9" style="303" bestFit="1" customWidth="1"/>
    <col min="4880" max="4880" width="15.75" style="303" customWidth="1"/>
    <col min="4881" max="4881" width="9.125" style="303" customWidth="1"/>
    <col min="4882" max="4882" width="14.375" style="303" customWidth="1"/>
    <col min="4883" max="4883" width="9.375" style="303" customWidth="1"/>
    <col min="4884" max="4884" width="8.875" style="303" customWidth="1"/>
    <col min="4885" max="4885" width="7.125" style="303" bestFit="1" customWidth="1"/>
    <col min="4886" max="4886" width="9.875" style="303" customWidth="1"/>
    <col min="4887" max="4887" width="7.125" style="303" bestFit="1" customWidth="1"/>
    <col min="4888" max="4888" width="9.625" style="303" customWidth="1"/>
    <col min="4889" max="4889" width="8.5" style="303" bestFit="1" customWidth="1"/>
    <col min="4890" max="4890" width="6.75" style="303" customWidth="1"/>
    <col min="4891" max="4891" width="10.625" style="303" customWidth="1"/>
    <col min="4892" max="4892" width="4.5" style="303" customWidth="1"/>
    <col min="4893" max="4893" width="8.75" style="303" customWidth="1"/>
    <col min="4894" max="5121" width="9" style="303"/>
    <col min="5122" max="5122" width="9.875" style="303" customWidth="1"/>
    <col min="5123" max="5123" width="4.5" style="303" customWidth="1"/>
    <col min="5124" max="5124" width="7.125" style="303" bestFit="1" customWidth="1"/>
    <col min="5125" max="5125" width="8.125" style="303" bestFit="1" customWidth="1"/>
    <col min="5126" max="5126" width="19.375" style="303" customWidth="1"/>
    <col min="5127" max="5128" width="13.125" style="303" bestFit="1" customWidth="1"/>
    <col min="5129" max="5129" width="16.25" style="303" bestFit="1" customWidth="1"/>
    <col min="5130" max="5130" width="7.375" style="303" bestFit="1" customWidth="1"/>
    <col min="5131" max="5131" width="6.375" style="303" bestFit="1" customWidth="1"/>
    <col min="5132" max="5132" width="22.875" style="303" customWidth="1"/>
    <col min="5133" max="5133" width="19.5" style="303" customWidth="1"/>
    <col min="5134" max="5135" width="9" style="303" bestFit="1" customWidth="1"/>
    <col min="5136" max="5136" width="15.75" style="303" customWidth="1"/>
    <col min="5137" max="5137" width="9.125" style="303" customWidth="1"/>
    <col min="5138" max="5138" width="14.375" style="303" customWidth="1"/>
    <col min="5139" max="5139" width="9.375" style="303" customWidth="1"/>
    <col min="5140" max="5140" width="8.875" style="303" customWidth="1"/>
    <col min="5141" max="5141" width="7.125" style="303" bestFit="1" customWidth="1"/>
    <col min="5142" max="5142" width="9.875" style="303" customWidth="1"/>
    <col min="5143" max="5143" width="7.125" style="303" bestFit="1" customWidth="1"/>
    <col min="5144" max="5144" width="9.625" style="303" customWidth="1"/>
    <col min="5145" max="5145" width="8.5" style="303" bestFit="1" customWidth="1"/>
    <col min="5146" max="5146" width="6.75" style="303" customWidth="1"/>
    <col min="5147" max="5147" width="10.625" style="303" customWidth="1"/>
    <col min="5148" max="5148" width="4.5" style="303" customWidth="1"/>
    <col min="5149" max="5149" width="8.75" style="303" customWidth="1"/>
    <col min="5150" max="5377" width="9" style="303"/>
    <col min="5378" max="5378" width="9.875" style="303" customWidth="1"/>
    <col min="5379" max="5379" width="4.5" style="303" customWidth="1"/>
    <col min="5380" max="5380" width="7.125" style="303" bestFit="1" customWidth="1"/>
    <col min="5381" max="5381" width="8.125" style="303" bestFit="1" customWidth="1"/>
    <col min="5382" max="5382" width="19.375" style="303" customWidth="1"/>
    <col min="5383" max="5384" width="13.125" style="303" bestFit="1" customWidth="1"/>
    <col min="5385" max="5385" width="16.25" style="303" bestFit="1" customWidth="1"/>
    <col min="5386" max="5386" width="7.375" style="303" bestFit="1" customWidth="1"/>
    <col min="5387" max="5387" width="6.375" style="303" bestFit="1" customWidth="1"/>
    <col min="5388" max="5388" width="22.875" style="303" customWidth="1"/>
    <col min="5389" max="5389" width="19.5" style="303" customWidth="1"/>
    <col min="5390" max="5391" width="9" style="303" bestFit="1" customWidth="1"/>
    <col min="5392" max="5392" width="15.75" style="303" customWidth="1"/>
    <col min="5393" max="5393" width="9.125" style="303" customWidth="1"/>
    <col min="5394" max="5394" width="14.375" style="303" customWidth="1"/>
    <col min="5395" max="5395" width="9.375" style="303" customWidth="1"/>
    <col min="5396" max="5396" width="8.875" style="303" customWidth="1"/>
    <col min="5397" max="5397" width="7.125" style="303" bestFit="1" customWidth="1"/>
    <col min="5398" max="5398" width="9.875" style="303" customWidth="1"/>
    <col min="5399" max="5399" width="7.125" style="303" bestFit="1" customWidth="1"/>
    <col min="5400" max="5400" width="9.625" style="303" customWidth="1"/>
    <col min="5401" max="5401" width="8.5" style="303" bestFit="1" customWidth="1"/>
    <col min="5402" max="5402" width="6.75" style="303" customWidth="1"/>
    <col min="5403" max="5403" width="10.625" style="303" customWidth="1"/>
    <col min="5404" max="5404" width="4.5" style="303" customWidth="1"/>
    <col min="5405" max="5405" width="8.75" style="303" customWidth="1"/>
    <col min="5406" max="5633" width="9" style="303"/>
    <col min="5634" max="5634" width="9.875" style="303" customWidth="1"/>
    <col min="5635" max="5635" width="4.5" style="303" customWidth="1"/>
    <col min="5636" max="5636" width="7.125" style="303" bestFit="1" customWidth="1"/>
    <col min="5637" max="5637" width="8.125" style="303" bestFit="1" customWidth="1"/>
    <col min="5638" max="5638" width="19.375" style="303" customWidth="1"/>
    <col min="5639" max="5640" width="13.125" style="303" bestFit="1" customWidth="1"/>
    <col min="5641" max="5641" width="16.25" style="303" bestFit="1" customWidth="1"/>
    <col min="5642" max="5642" width="7.375" style="303" bestFit="1" customWidth="1"/>
    <col min="5643" max="5643" width="6.375" style="303" bestFit="1" customWidth="1"/>
    <col min="5644" max="5644" width="22.875" style="303" customWidth="1"/>
    <col min="5645" max="5645" width="19.5" style="303" customWidth="1"/>
    <col min="5646" max="5647" width="9" style="303" bestFit="1" customWidth="1"/>
    <col min="5648" max="5648" width="15.75" style="303" customWidth="1"/>
    <col min="5649" max="5649" width="9.125" style="303" customWidth="1"/>
    <col min="5650" max="5650" width="14.375" style="303" customWidth="1"/>
    <col min="5651" max="5651" width="9.375" style="303" customWidth="1"/>
    <col min="5652" max="5652" width="8.875" style="303" customWidth="1"/>
    <col min="5653" max="5653" width="7.125" style="303" bestFit="1" customWidth="1"/>
    <col min="5654" max="5654" width="9.875" style="303" customWidth="1"/>
    <col min="5655" max="5655" width="7.125" style="303" bestFit="1" customWidth="1"/>
    <col min="5656" max="5656" width="9.625" style="303" customWidth="1"/>
    <col min="5657" max="5657" width="8.5" style="303" bestFit="1" customWidth="1"/>
    <col min="5658" max="5658" width="6.75" style="303" customWidth="1"/>
    <col min="5659" max="5659" width="10.625" style="303" customWidth="1"/>
    <col min="5660" max="5660" width="4.5" style="303" customWidth="1"/>
    <col min="5661" max="5661" width="8.75" style="303" customWidth="1"/>
    <col min="5662" max="5889" width="9" style="303"/>
    <col min="5890" max="5890" width="9.875" style="303" customWidth="1"/>
    <col min="5891" max="5891" width="4.5" style="303" customWidth="1"/>
    <col min="5892" max="5892" width="7.125" style="303" bestFit="1" customWidth="1"/>
    <col min="5893" max="5893" width="8.125" style="303" bestFit="1" customWidth="1"/>
    <col min="5894" max="5894" width="19.375" style="303" customWidth="1"/>
    <col min="5895" max="5896" width="13.125" style="303" bestFit="1" customWidth="1"/>
    <col min="5897" max="5897" width="16.25" style="303" bestFit="1" customWidth="1"/>
    <col min="5898" max="5898" width="7.375" style="303" bestFit="1" customWidth="1"/>
    <col min="5899" max="5899" width="6.375" style="303" bestFit="1" customWidth="1"/>
    <col min="5900" max="5900" width="22.875" style="303" customWidth="1"/>
    <col min="5901" max="5901" width="19.5" style="303" customWidth="1"/>
    <col min="5902" max="5903" width="9" style="303" bestFit="1" customWidth="1"/>
    <col min="5904" max="5904" width="15.75" style="303" customWidth="1"/>
    <col min="5905" max="5905" width="9.125" style="303" customWidth="1"/>
    <col min="5906" max="5906" width="14.375" style="303" customWidth="1"/>
    <col min="5907" max="5907" width="9.375" style="303" customWidth="1"/>
    <col min="5908" max="5908" width="8.875" style="303" customWidth="1"/>
    <col min="5909" max="5909" width="7.125" style="303" bestFit="1" customWidth="1"/>
    <col min="5910" max="5910" width="9.875" style="303" customWidth="1"/>
    <col min="5911" max="5911" width="7.125" style="303" bestFit="1" customWidth="1"/>
    <col min="5912" max="5912" width="9.625" style="303" customWidth="1"/>
    <col min="5913" max="5913" width="8.5" style="303" bestFit="1" customWidth="1"/>
    <col min="5914" max="5914" width="6.75" style="303" customWidth="1"/>
    <col min="5915" max="5915" width="10.625" style="303" customWidth="1"/>
    <col min="5916" max="5916" width="4.5" style="303" customWidth="1"/>
    <col min="5917" max="5917" width="8.75" style="303" customWidth="1"/>
    <col min="5918" max="6145" width="9" style="303"/>
    <col min="6146" max="6146" width="9.875" style="303" customWidth="1"/>
    <col min="6147" max="6147" width="4.5" style="303" customWidth="1"/>
    <col min="6148" max="6148" width="7.125" style="303" bestFit="1" customWidth="1"/>
    <col min="6149" max="6149" width="8.125" style="303" bestFit="1" customWidth="1"/>
    <col min="6150" max="6150" width="19.375" style="303" customWidth="1"/>
    <col min="6151" max="6152" width="13.125" style="303" bestFit="1" customWidth="1"/>
    <col min="6153" max="6153" width="16.25" style="303" bestFit="1" customWidth="1"/>
    <col min="6154" max="6154" width="7.375" style="303" bestFit="1" customWidth="1"/>
    <col min="6155" max="6155" width="6.375" style="303" bestFit="1" customWidth="1"/>
    <col min="6156" max="6156" width="22.875" style="303" customWidth="1"/>
    <col min="6157" max="6157" width="19.5" style="303" customWidth="1"/>
    <col min="6158" max="6159" width="9" style="303" bestFit="1" customWidth="1"/>
    <col min="6160" max="6160" width="15.75" style="303" customWidth="1"/>
    <col min="6161" max="6161" width="9.125" style="303" customWidth="1"/>
    <col min="6162" max="6162" width="14.375" style="303" customWidth="1"/>
    <col min="6163" max="6163" width="9.375" style="303" customWidth="1"/>
    <col min="6164" max="6164" width="8.875" style="303" customWidth="1"/>
    <col min="6165" max="6165" width="7.125" style="303" bestFit="1" customWidth="1"/>
    <col min="6166" max="6166" width="9.875" style="303" customWidth="1"/>
    <col min="6167" max="6167" width="7.125" style="303" bestFit="1" customWidth="1"/>
    <col min="6168" max="6168" width="9.625" style="303" customWidth="1"/>
    <col min="6169" max="6169" width="8.5" style="303" bestFit="1" customWidth="1"/>
    <col min="6170" max="6170" width="6.75" style="303" customWidth="1"/>
    <col min="6171" max="6171" width="10.625" style="303" customWidth="1"/>
    <col min="6172" max="6172" width="4.5" style="303" customWidth="1"/>
    <col min="6173" max="6173" width="8.75" style="303" customWidth="1"/>
    <col min="6174" max="6401" width="9" style="303"/>
    <col min="6402" max="6402" width="9.875" style="303" customWidth="1"/>
    <col min="6403" max="6403" width="4.5" style="303" customWidth="1"/>
    <col min="6404" max="6404" width="7.125" style="303" bestFit="1" customWidth="1"/>
    <col min="6405" max="6405" width="8.125" style="303" bestFit="1" customWidth="1"/>
    <col min="6406" max="6406" width="19.375" style="303" customWidth="1"/>
    <col min="6407" max="6408" width="13.125" style="303" bestFit="1" customWidth="1"/>
    <col min="6409" max="6409" width="16.25" style="303" bestFit="1" customWidth="1"/>
    <col min="6410" max="6410" width="7.375" style="303" bestFit="1" customWidth="1"/>
    <col min="6411" max="6411" width="6.375" style="303" bestFit="1" customWidth="1"/>
    <col min="6412" max="6412" width="22.875" style="303" customWidth="1"/>
    <col min="6413" max="6413" width="19.5" style="303" customWidth="1"/>
    <col min="6414" max="6415" width="9" style="303" bestFit="1" customWidth="1"/>
    <col min="6416" max="6416" width="15.75" style="303" customWidth="1"/>
    <col min="6417" max="6417" width="9.125" style="303" customWidth="1"/>
    <col min="6418" max="6418" width="14.375" style="303" customWidth="1"/>
    <col min="6419" max="6419" width="9.375" style="303" customWidth="1"/>
    <col min="6420" max="6420" width="8.875" style="303" customWidth="1"/>
    <col min="6421" max="6421" width="7.125" style="303" bestFit="1" customWidth="1"/>
    <col min="6422" max="6422" width="9.875" style="303" customWidth="1"/>
    <col min="6423" max="6423" width="7.125" style="303" bestFit="1" customWidth="1"/>
    <col min="6424" max="6424" width="9.625" style="303" customWidth="1"/>
    <col min="6425" max="6425" width="8.5" style="303" bestFit="1" customWidth="1"/>
    <col min="6426" max="6426" width="6.75" style="303" customWidth="1"/>
    <col min="6427" max="6427" width="10.625" style="303" customWidth="1"/>
    <col min="6428" max="6428" width="4.5" style="303" customWidth="1"/>
    <col min="6429" max="6429" width="8.75" style="303" customWidth="1"/>
    <col min="6430" max="6657" width="9" style="303"/>
    <col min="6658" max="6658" width="9.875" style="303" customWidth="1"/>
    <col min="6659" max="6659" width="4.5" style="303" customWidth="1"/>
    <col min="6660" max="6660" width="7.125" style="303" bestFit="1" customWidth="1"/>
    <col min="6661" max="6661" width="8.125" style="303" bestFit="1" customWidth="1"/>
    <col min="6662" max="6662" width="19.375" style="303" customWidth="1"/>
    <col min="6663" max="6664" width="13.125" style="303" bestFit="1" customWidth="1"/>
    <col min="6665" max="6665" width="16.25" style="303" bestFit="1" customWidth="1"/>
    <col min="6666" max="6666" width="7.375" style="303" bestFit="1" customWidth="1"/>
    <col min="6667" max="6667" width="6.375" style="303" bestFit="1" customWidth="1"/>
    <col min="6668" max="6668" width="22.875" style="303" customWidth="1"/>
    <col min="6669" max="6669" width="19.5" style="303" customWidth="1"/>
    <col min="6670" max="6671" width="9" style="303" bestFit="1" customWidth="1"/>
    <col min="6672" max="6672" width="15.75" style="303" customWidth="1"/>
    <col min="6673" max="6673" width="9.125" style="303" customWidth="1"/>
    <col min="6674" max="6674" width="14.375" style="303" customWidth="1"/>
    <col min="6675" max="6675" width="9.375" style="303" customWidth="1"/>
    <col min="6676" max="6676" width="8.875" style="303" customWidth="1"/>
    <col min="6677" max="6677" width="7.125" style="303" bestFit="1" customWidth="1"/>
    <col min="6678" max="6678" width="9.875" style="303" customWidth="1"/>
    <col min="6679" max="6679" width="7.125" style="303" bestFit="1" customWidth="1"/>
    <col min="6680" max="6680" width="9.625" style="303" customWidth="1"/>
    <col min="6681" max="6681" width="8.5" style="303" bestFit="1" customWidth="1"/>
    <col min="6682" max="6682" width="6.75" style="303" customWidth="1"/>
    <col min="6683" max="6683" width="10.625" style="303" customWidth="1"/>
    <col min="6684" max="6684" width="4.5" style="303" customWidth="1"/>
    <col min="6685" max="6685" width="8.75" style="303" customWidth="1"/>
    <col min="6686" max="6913" width="9" style="303"/>
    <col min="6914" max="6914" width="9.875" style="303" customWidth="1"/>
    <col min="6915" max="6915" width="4.5" style="303" customWidth="1"/>
    <col min="6916" max="6916" width="7.125" style="303" bestFit="1" customWidth="1"/>
    <col min="6917" max="6917" width="8.125" style="303" bestFit="1" customWidth="1"/>
    <col min="6918" max="6918" width="19.375" style="303" customWidth="1"/>
    <col min="6919" max="6920" width="13.125" style="303" bestFit="1" customWidth="1"/>
    <col min="6921" max="6921" width="16.25" style="303" bestFit="1" customWidth="1"/>
    <col min="6922" max="6922" width="7.375" style="303" bestFit="1" customWidth="1"/>
    <col min="6923" max="6923" width="6.375" style="303" bestFit="1" customWidth="1"/>
    <col min="6924" max="6924" width="22.875" style="303" customWidth="1"/>
    <col min="6925" max="6925" width="19.5" style="303" customWidth="1"/>
    <col min="6926" max="6927" width="9" style="303" bestFit="1" customWidth="1"/>
    <col min="6928" max="6928" width="15.75" style="303" customWidth="1"/>
    <col min="6929" max="6929" width="9.125" style="303" customWidth="1"/>
    <col min="6930" max="6930" width="14.375" style="303" customWidth="1"/>
    <col min="6931" max="6931" width="9.375" style="303" customWidth="1"/>
    <col min="6932" max="6932" width="8.875" style="303" customWidth="1"/>
    <col min="6933" max="6933" width="7.125" style="303" bestFit="1" customWidth="1"/>
    <col min="6934" max="6934" width="9.875" style="303" customWidth="1"/>
    <col min="6935" max="6935" width="7.125" style="303" bestFit="1" customWidth="1"/>
    <col min="6936" max="6936" width="9.625" style="303" customWidth="1"/>
    <col min="6937" max="6937" width="8.5" style="303" bestFit="1" customWidth="1"/>
    <col min="6938" max="6938" width="6.75" style="303" customWidth="1"/>
    <col min="6939" max="6939" width="10.625" style="303" customWidth="1"/>
    <col min="6940" max="6940" width="4.5" style="303" customWidth="1"/>
    <col min="6941" max="6941" width="8.75" style="303" customWidth="1"/>
    <col min="6942" max="7169" width="9" style="303"/>
    <col min="7170" max="7170" width="9.875" style="303" customWidth="1"/>
    <col min="7171" max="7171" width="4.5" style="303" customWidth="1"/>
    <col min="7172" max="7172" width="7.125" style="303" bestFit="1" customWidth="1"/>
    <col min="7173" max="7173" width="8.125" style="303" bestFit="1" customWidth="1"/>
    <col min="7174" max="7174" width="19.375" style="303" customWidth="1"/>
    <col min="7175" max="7176" width="13.125" style="303" bestFit="1" customWidth="1"/>
    <col min="7177" max="7177" width="16.25" style="303" bestFit="1" customWidth="1"/>
    <col min="7178" max="7178" width="7.375" style="303" bestFit="1" customWidth="1"/>
    <col min="7179" max="7179" width="6.375" style="303" bestFit="1" customWidth="1"/>
    <col min="7180" max="7180" width="22.875" style="303" customWidth="1"/>
    <col min="7181" max="7181" width="19.5" style="303" customWidth="1"/>
    <col min="7182" max="7183" width="9" style="303" bestFit="1" customWidth="1"/>
    <col min="7184" max="7184" width="15.75" style="303" customWidth="1"/>
    <col min="7185" max="7185" width="9.125" style="303" customWidth="1"/>
    <col min="7186" max="7186" width="14.375" style="303" customWidth="1"/>
    <col min="7187" max="7187" width="9.375" style="303" customWidth="1"/>
    <col min="7188" max="7188" width="8.875" style="303" customWidth="1"/>
    <col min="7189" max="7189" width="7.125" style="303" bestFit="1" customWidth="1"/>
    <col min="7190" max="7190" width="9.875" style="303" customWidth="1"/>
    <col min="7191" max="7191" width="7.125" style="303" bestFit="1" customWidth="1"/>
    <col min="7192" max="7192" width="9.625" style="303" customWidth="1"/>
    <col min="7193" max="7193" width="8.5" style="303" bestFit="1" customWidth="1"/>
    <col min="7194" max="7194" width="6.75" style="303" customWidth="1"/>
    <col min="7195" max="7195" width="10.625" style="303" customWidth="1"/>
    <col min="7196" max="7196" width="4.5" style="303" customWidth="1"/>
    <col min="7197" max="7197" width="8.75" style="303" customWidth="1"/>
    <col min="7198" max="7425" width="9" style="303"/>
    <col min="7426" max="7426" width="9.875" style="303" customWidth="1"/>
    <col min="7427" max="7427" width="4.5" style="303" customWidth="1"/>
    <col min="7428" max="7428" width="7.125" style="303" bestFit="1" customWidth="1"/>
    <col min="7429" max="7429" width="8.125" style="303" bestFit="1" customWidth="1"/>
    <col min="7430" max="7430" width="19.375" style="303" customWidth="1"/>
    <col min="7431" max="7432" width="13.125" style="303" bestFit="1" customWidth="1"/>
    <col min="7433" max="7433" width="16.25" style="303" bestFit="1" customWidth="1"/>
    <col min="7434" max="7434" width="7.375" style="303" bestFit="1" customWidth="1"/>
    <col min="7435" max="7435" width="6.375" style="303" bestFit="1" customWidth="1"/>
    <col min="7436" max="7436" width="22.875" style="303" customWidth="1"/>
    <col min="7437" max="7437" width="19.5" style="303" customWidth="1"/>
    <col min="7438" max="7439" width="9" style="303" bestFit="1" customWidth="1"/>
    <col min="7440" max="7440" width="15.75" style="303" customWidth="1"/>
    <col min="7441" max="7441" width="9.125" style="303" customWidth="1"/>
    <col min="7442" max="7442" width="14.375" style="303" customWidth="1"/>
    <col min="7443" max="7443" width="9.375" style="303" customWidth="1"/>
    <col min="7444" max="7444" width="8.875" style="303" customWidth="1"/>
    <col min="7445" max="7445" width="7.125" style="303" bestFit="1" customWidth="1"/>
    <col min="7446" max="7446" width="9.875" style="303" customWidth="1"/>
    <col min="7447" max="7447" width="7.125" style="303" bestFit="1" customWidth="1"/>
    <col min="7448" max="7448" width="9.625" style="303" customWidth="1"/>
    <col min="7449" max="7449" width="8.5" style="303" bestFit="1" customWidth="1"/>
    <col min="7450" max="7450" width="6.75" style="303" customWidth="1"/>
    <col min="7451" max="7451" width="10.625" style="303" customWidth="1"/>
    <col min="7452" max="7452" width="4.5" style="303" customWidth="1"/>
    <col min="7453" max="7453" width="8.75" style="303" customWidth="1"/>
    <col min="7454" max="7681" width="9" style="303"/>
    <col min="7682" max="7682" width="9.875" style="303" customWidth="1"/>
    <col min="7683" max="7683" width="4.5" style="303" customWidth="1"/>
    <col min="7684" max="7684" width="7.125" style="303" bestFit="1" customWidth="1"/>
    <col min="7685" max="7685" width="8.125" style="303" bestFit="1" customWidth="1"/>
    <col min="7686" max="7686" width="19.375" style="303" customWidth="1"/>
    <col min="7687" max="7688" width="13.125" style="303" bestFit="1" customWidth="1"/>
    <col min="7689" max="7689" width="16.25" style="303" bestFit="1" customWidth="1"/>
    <col min="7690" max="7690" width="7.375" style="303" bestFit="1" customWidth="1"/>
    <col min="7691" max="7691" width="6.375" style="303" bestFit="1" customWidth="1"/>
    <col min="7692" max="7692" width="22.875" style="303" customWidth="1"/>
    <col min="7693" max="7693" width="19.5" style="303" customWidth="1"/>
    <col min="7694" max="7695" width="9" style="303" bestFit="1" customWidth="1"/>
    <col min="7696" max="7696" width="15.75" style="303" customWidth="1"/>
    <col min="7697" max="7697" width="9.125" style="303" customWidth="1"/>
    <col min="7698" max="7698" width="14.375" style="303" customWidth="1"/>
    <col min="7699" max="7699" width="9.375" style="303" customWidth="1"/>
    <col min="7700" max="7700" width="8.875" style="303" customWidth="1"/>
    <col min="7701" max="7701" width="7.125" style="303" bestFit="1" customWidth="1"/>
    <col min="7702" max="7702" width="9.875" style="303" customWidth="1"/>
    <col min="7703" max="7703" width="7.125" style="303" bestFit="1" customWidth="1"/>
    <col min="7704" max="7704" width="9.625" style="303" customWidth="1"/>
    <col min="7705" max="7705" width="8.5" style="303" bestFit="1" customWidth="1"/>
    <col min="7706" max="7706" width="6.75" style="303" customWidth="1"/>
    <col min="7707" max="7707" width="10.625" style="303" customWidth="1"/>
    <col min="7708" max="7708" width="4.5" style="303" customWidth="1"/>
    <col min="7709" max="7709" width="8.75" style="303" customWidth="1"/>
    <col min="7710" max="7937" width="9" style="303"/>
    <col min="7938" max="7938" width="9.875" style="303" customWidth="1"/>
    <col min="7939" max="7939" width="4.5" style="303" customWidth="1"/>
    <col min="7940" max="7940" width="7.125" style="303" bestFit="1" customWidth="1"/>
    <col min="7941" max="7941" width="8.125" style="303" bestFit="1" customWidth="1"/>
    <col min="7942" max="7942" width="19.375" style="303" customWidth="1"/>
    <col min="7943" max="7944" width="13.125" style="303" bestFit="1" customWidth="1"/>
    <col min="7945" max="7945" width="16.25" style="303" bestFit="1" customWidth="1"/>
    <col min="7946" max="7946" width="7.375" style="303" bestFit="1" customWidth="1"/>
    <col min="7947" max="7947" width="6.375" style="303" bestFit="1" customWidth="1"/>
    <col min="7948" max="7948" width="22.875" style="303" customWidth="1"/>
    <col min="7949" max="7949" width="19.5" style="303" customWidth="1"/>
    <col min="7950" max="7951" width="9" style="303" bestFit="1" customWidth="1"/>
    <col min="7952" max="7952" width="15.75" style="303" customWidth="1"/>
    <col min="7953" max="7953" width="9.125" style="303" customWidth="1"/>
    <col min="7954" max="7954" width="14.375" style="303" customWidth="1"/>
    <col min="7955" max="7955" width="9.375" style="303" customWidth="1"/>
    <col min="7956" max="7956" width="8.875" style="303" customWidth="1"/>
    <col min="7957" max="7957" width="7.125" style="303" bestFit="1" customWidth="1"/>
    <col min="7958" max="7958" width="9.875" style="303" customWidth="1"/>
    <col min="7959" max="7959" width="7.125" style="303" bestFit="1" customWidth="1"/>
    <col min="7960" max="7960" width="9.625" style="303" customWidth="1"/>
    <col min="7961" max="7961" width="8.5" style="303" bestFit="1" customWidth="1"/>
    <col min="7962" max="7962" width="6.75" style="303" customWidth="1"/>
    <col min="7963" max="7963" width="10.625" style="303" customWidth="1"/>
    <col min="7964" max="7964" width="4.5" style="303" customWidth="1"/>
    <col min="7965" max="7965" width="8.75" style="303" customWidth="1"/>
    <col min="7966" max="8193" width="9" style="303"/>
    <col min="8194" max="8194" width="9.875" style="303" customWidth="1"/>
    <col min="8195" max="8195" width="4.5" style="303" customWidth="1"/>
    <col min="8196" max="8196" width="7.125" style="303" bestFit="1" customWidth="1"/>
    <col min="8197" max="8197" width="8.125" style="303" bestFit="1" customWidth="1"/>
    <col min="8198" max="8198" width="19.375" style="303" customWidth="1"/>
    <col min="8199" max="8200" width="13.125" style="303" bestFit="1" customWidth="1"/>
    <col min="8201" max="8201" width="16.25" style="303" bestFit="1" customWidth="1"/>
    <col min="8202" max="8202" width="7.375" style="303" bestFit="1" customWidth="1"/>
    <col min="8203" max="8203" width="6.375" style="303" bestFit="1" customWidth="1"/>
    <col min="8204" max="8204" width="22.875" style="303" customWidth="1"/>
    <col min="8205" max="8205" width="19.5" style="303" customWidth="1"/>
    <col min="8206" max="8207" width="9" style="303" bestFit="1" customWidth="1"/>
    <col min="8208" max="8208" width="15.75" style="303" customWidth="1"/>
    <col min="8209" max="8209" width="9.125" style="303" customWidth="1"/>
    <col min="8210" max="8210" width="14.375" style="303" customWidth="1"/>
    <col min="8211" max="8211" width="9.375" style="303" customWidth="1"/>
    <col min="8212" max="8212" width="8.875" style="303" customWidth="1"/>
    <col min="8213" max="8213" width="7.125" style="303" bestFit="1" customWidth="1"/>
    <col min="8214" max="8214" width="9.875" style="303" customWidth="1"/>
    <col min="8215" max="8215" width="7.125" style="303" bestFit="1" customWidth="1"/>
    <col min="8216" max="8216" width="9.625" style="303" customWidth="1"/>
    <col min="8217" max="8217" width="8.5" style="303" bestFit="1" customWidth="1"/>
    <col min="8218" max="8218" width="6.75" style="303" customWidth="1"/>
    <col min="8219" max="8219" width="10.625" style="303" customWidth="1"/>
    <col min="8220" max="8220" width="4.5" style="303" customWidth="1"/>
    <col min="8221" max="8221" width="8.75" style="303" customWidth="1"/>
    <col min="8222" max="8449" width="9" style="303"/>
    <col min="8450" max="8450" width="9.875" style="303" customWidth="1"/>
    <col min="8451" max="8451" width="4.5" style="303" customWidth="1"/>
    <col min="8452" max="8452" width="7.125" style="303" bestFit="1" customWidth="1"/>
    <col min="8453" max="8453" width="8.125" style="303" bestFit="1" customWidth="1"/>
    <col min="8454" max="8454" width="19.375" style="303" customWidth="1"/>
    <col min="8455" max="8456" width="13.125" style="303" bestFit="1" customWidth="1"/>
    <col min="8457" max="8457" width="16.25" style="303" bestFit="1" customWidth="1"/>
    <col min="8458" max="8458" width="7.375" style="303" bestFit="1" customWidth="1"/>
    <col min="8459" max="8459" width="6.375" style="303" bestFit="1" customWidth="1"/>
    <col min="8460" max="8460" width="22.875" style="303" customWidth="1"/>
    <col min="8461" max="8461" width="19.5" style="303" customWidth="1"/>
    <col min="8462" max="8463" width="9" style="303" bestFit="1" customWidth="1"/>
    <col min="8464" max="8464" width="15.75" style="303" customWidth="1"/>
    <col min="8465" max="8465" width="9.125" style="303" customWidth="1"/>
    <col min="8466" max="8466" width="14.375" style="303" customWidth="1"/>
    <col min="8467" max="8467" width="9.375" style="303" customWidth="1"/>
    <col min="8468" max="8468" width="8.875" style="303" customWidth="1"/>
    <col min="8469" max="8469" width="7.125" style="303" bestFit="1" customWidth="1"/>
    <col min="8470" max="8470" width="9.875" style="303" customWidth="1"/>
    <col min="8471" max="8471" width="7.125" style="303" bestFit="1" customWidth="1"/>
    <col min="8472" max="8472" width="9.625" style="303" customWidth="1"/>
    <col min="8473" max="8473" width="8.5" style="303" bestFit="1" customWidth="1"/>
    <col min="8474" max="8474" width="6.75" style="303" customWidth="1"/>
    <col min="8475" max="8475" width="10.625" style="303" customWidth="1"/>
    <col min="8476" max="8476" width="4.5" style="303" customWidth="1"/>
    <col min="8477" max="8477" width="8.75" style="303" customWidth="1"/>
    <col min="8478" max="8705" width="9" style="303"/>
    <col min="8706" max="8706" width="9.875" style="303" customWidth="1"/>
    <col min="8707" max="8707" width="4.5" style="303" customWidth="1"/>
    <col min="8708" max="8708" width="7.125" style="303" bestFit="1" customWidth="1"/>
    <col min="8709" max="8709" width="8.125" style="303" bestFit="1" customWidth="1"/>
    <col min="8710" max="8710" width="19.375" style="303" customWidth="1"/>
    <col min="8711" max="8712" width="13.125" style="303" bestFit="1" customWidth="1"/>
    <col min="8713" max="8713" width="16.25" style="303" bestFit="1" customWidth="1"/>
    <col min="8714" max="8714" width="7.375" style="303" bestFit="1" customWidth="1"/>
    <col min="8715" max="8715" width="6.375" style="303" bestFit="1" customWidth="1"/>
    <col min="8716" max="8716" width="22.875" style="303" customWidth="1"/>
    <col min="8717" max="8717" width="19.5" style="303" customWidth="1"/>
    <col min="8718" max="8719" width="9" style="303" bestFit="1" customWidth="1"/>
    <col min="8720" max="8720" width="15.75" style="303" customWidth="1"/>
    <col min="8721" max="8721" width="9.125" style="303" customWidth="1"/>
    <col min="8722" max="8722" width="14.375" style="303" customWidth="1"/>
    <col min="8723" max="8723" width="9.375" style="303" customWidth="1"/>
    <col min="8724" max="8724" width="8.875" style="303" customWidth="1"/>
    <col min="8725" max="8725" width="7.125" style="303" bestFit="1" customWidth="1"/>
    <col min="8726" max="8726" width="9.875" style="303" customWidth="1"/>
    <col min="8727" max="8727" width="7.125" style="303" bestFit="1" customWidth="1"/>
    <col min="8728" max="8728" width="9.625" style="303" customWidth="1"/>
    <col min="8729" max="8729" width="8.5" style="303" bestFit="1" customWidth="1"/>
    <col min="8730" max="8730" width="6.75" style="303" customWidth="1"/>
    <col min="8731" max="8731" width="10.625" style="303" customWidth="1"/>
    <col min="8732" max="8732" width="4.5" style="303" customWidth="1"/>
    <col min="8733" max="8733" width="8.75" style="303" customWidth="1"/>
    <col min="8734" max="8961" width="9" style="303"/>
    <col min="8962" max="8962" width="9.875" style="303" customWidth="1"/>
    <col min="8963" max="8963" width="4.5" style="303" customWidth="1"/>
    <col min="8964" max="8964" width="7.125" style="303" bestFit="1" customWidth="1"/>
    <col min="8965" max="8965" width="8.125" style="303" bestFit="1" customWidth="1"/>
    <col min="8966" max="8966" width="19.375" style="303" customWidth="1"/>
    <col min="8967" max="8968" width="13.125" style="303" bestFit="1" customWidth="1"/>
    <col min="8969" max="8969" width="16.25" style="303" bestFit="1" customWidth="1"/>
    <col min="8970" max="8970" width="7.375" style="303" bestFit="1" customWidth="1"/>
    <col min="8971" max="8971" width="6.375" style="303" bestFit="1" customWidth="1"/>
    <col min="8972" max="8972" width="22.875" style="303" customWidth="1"/>
    <col min="8973" max="8973" width="19.5" style="303" customWidth="1"/>
    <col min="8974" max="8975" width="9" style="303" bestFit="1" customWidth="1"/>
    <col min="8976" max="8976" width="15.75" style="303" customWidth="1"/>
    <col min="8977" max="8977" width="9.125" style="303" customWidth="1"/>
    <col min="8978" max="8978" width="14.375" style="303" customWidth="1"/>
    <col min="8979" max="8979" width="9.375" style="303" customWidth="1"/>
    <col min="8980" max="8980" width="8.875" style="303" customWidth="1"/>
    <col min="8981" max="8981" width="7.125" style="303" bestFit="1" customWidth="1"/>
    <col min="8982" max="8982" width="9.875" style="303" customWidth="1"/>
    <col min="8983" max="8983" width="7.125" style="303" bestFit="1" customWidth="1"/>
    <col min="8984" max="8984" width="9.625" style="303" customWidth="1"/>
    <col min="8985" max="8985" width="8.5" style="303" bestFit="1" customWidth="1"/>
    <col min="8986" max="8986" width="6.75" style="303" customWidth="1"/>
    <col min="8987" max="8987" width="10.625" style="303" customWidth="1"/>
    <col min="8988" max="8988" width="4.5" style="303" customWidth="1"/>
    <col min="8989" max="8989" width="8.75" style="303" customWidth="1"/>
    <col min="8990" max="9217" width="9" style="303"/>
    <col min="9218" max="9218" width="9.875" style="303" customWidth="1"/>
    <col min="9219" max="9219" width="4.5" style="303" customWidth="1"/>
    <col min="9220" max="9220" width="7.125" style="303" bestFit="1" customWidth="1"/>
    <col min="9221" max="9221" width="8.125" style="303" bestFit="1" customWidth="1"/>
    <col min="9222" max="9222" width="19.375" style="303" customWidth="1"/>
    <col min="9223" max="9224" width="13.125" style="303" bestFit="1" customWidth="1"/>
    <col min="9225" max="9225" width="16.25" style="303" bestFit="1" customWidth="1"/>
    <col min="9226" max="9226" width="7.375" style="303" bestFit="1" customWidth="1"/>
    <col min="9227" max="9227" width="6.375" style="303" bestFit="1" customWidth="1"/>
    <col min="9228" max="9228" width="22.875" style="303" customWidth="1"/>
    <col min="9229" max="9229" width="19.5" style="303" customWidth="1"/>
    <col min="9230" max="9231" width="9" style="303" bestFit="1" customWidth="1"/>
    <col min="9232" max="9232" width="15.75" style="303" customWidth="1"/>
    <col min="9233" max="9233" width="9.125" style="303" customWidth="1"/>
    <col min="9234" max="9234" width="14.375" style="303" customWidth="1"/>
    <col min="9235" max="9235" width="9.375" style="303" customWidth="1"/>
    <col min="9236" max="9236" width="8.875" style="303" customWidth="1"/>
    <col min="9237" max="9237" width="7.125" style="303" bestFit="1" customWidth="1"/>
    <col min="9238" max="9238" width="9.875" style="303" customWidth="1"/>
    <col min="9239" max="9239" width="7.125" style="303" bestFit="1" customWidth="1"/>
    <col min="9240" max="9240" width="9.625" style="303" customWidth="1"/>
    <col min="9241" max="9241" width="8.5" style="303" bestFit="1" customWidth="1"/>
    <col min="9242" max="9242" width="6.75" style="303" customWidth="1"/>
    <col min="9243" max="9243" width="10.625" style="303" customWidth="1"/>
    <col min="9244" max="9244" width="4.5" style="303" customWidth="1"/>
    <col min="9245" max="9245" width="8.75" style="303" customWidth="1"/>
    <col min="9246" max="9473" width="9" style="303"/>
    <col min="9474" max="9474" width="9.875" style="303" customWidth="1"/>
    <col min="9475" max="9475" width="4.5" style="303" customWidth="1"/>
    <col min="9476" max="9476" width="7.125" style="303" bestFit="1" customWidth="1"/>
    <col min="9477" max="9477" width="8.125" style="303" bestFit="1" customWidth="1"/>
    <col min="9478" max="9478" width="19.375" style="303" customWidth="1"/>
    <col min="9479" max="9480" width="13.125" style="303" bestFit="1" customWidth="1"/>
    <col min="9481" max="9481" width="16.25" style="303" bestFit="1" customWidth="1"/>
    <col min="9482" max="9482" width="7.375" style="303" bestFit="1" customWidth="1"/>
    <col min="9483" max="9483" width="6.375" style="303" bestFit="1" customWidth="1"/>
    <col min="9484" max="9484" width="22.875" style="303" customWidth="1"/>
    <col min="9485" max="9485" width="19.5" style="303" customWidth="1"/>
    <col min="9486" max="9487" width="9" style="303" bestFit="1" customWidth="1"/>
    <col min="9488" max="9488" width="15.75" style="303" customWidth="1"/>
    <col min="9489" max="9489" width="9.125" style="303" customWidth="1"/>
    <col min="9490" max="9490" width="14.375" style="303" customWidth="1"/>
    <col min="9491" max="9491" width="9.375" style="303" customWidth="1"/>
    <col min="9492" max="9492" width="8.875" style="303" customWidth="1"/>
    <col min="9493" max="9493" width="7.125" style="303" bestFit="1" customWidth="1"/>
    <col min="9494" max="9494" width="9.875" style="303" customWidth="1"/>
    <col min="9495" max="9495" width="7.125" style="303" bestFit="1" customWidth="1"/>
    <col min="9496" max="9496" width="9.625" style="303" customWidth="1"/>
    <col min="9497" max="9497" width="8.5" style="303" bestFit="1" customWidth="1"/>
    <col min="9498" max="9498" width="6.75" style="303" customWidth="1"/>
    <col min="9499" max="9499" width="10.625" style="303" customWidth="1"/>
    <col min="9500" max="9500" width="4.5" style="303" customWidth="1"/>
    <col min="9501" max="9501" width="8.75" style="303" customWidth="1"/>
    <col min="9502" max="9729" width="9" style="303"/>
    <col min="9730" max="9730" width="9.875" style="303" customWidth="1"/>
    <col min="9731" max="9731" width="4.5" style="303" customWidth="1"/>
    <col min="9732" max="9732" width="7.125" style="303" bestFit="1" customWidth="1"/>
    <col min="9733" max="9733" width="8.125" style="303" bestFit="1" customWidth="1"/>
    <col min="9734" max="9734" width="19.375" style="303" customWidth="1"/>
    <col min="9735" max="9736" width="13.125" style="303" bestFit="1" customWidth="1"/>
    <col min="9737" max="9737" width="16.25" style="303" bestFit="1" customWidth="1"/>
    <col min="9738" max="9738" width="7.375" style="303" bestFit="1" customWidth="1"/>
    <col min="9739" max="9739" width="6.375" style="303" bestFit="1" customWidth="1"/>
    <col min="9740" max="9740" width="22.875" style="303" customWidth="1"/>
    <col min="9741" max="9741" width="19.5" style="303" customWidth="1"/>
    <col min="9742" max="9743" width="9" style="303" bestFit="1" customWidth="1"/>
    <col min="9744" max="9744" width="15.75" style="303" customWidth="1"/>
    <col min="9745" max="9745" width="9.125" style="303" customWidth="1"/>
    <col min="9746" max="9746" width="14.375" style="303" customWidth="1"/>
    <col min="9747" max="9747" width="9.375" style="303" customWidth="1"/>
    <col min="9748" max="9748" width="8.875" style="303" customWidth="1"/>
    <col min="9749" max="9749" width="7.125" style="303" bestFit="1" customWidth="1"/>
    <col min="9750" max="9750" width="9.875" style="303" customWidth="1"/>
    <col min="9751" max="9751" width="7.125" style="303" bestFit="1" customWidth="1"/>
    <col min="9752" max="9752" width="9.625" style="303" customWidth="1"/>
    <col min="9753" max="9753" width="8.5" style="303" bestFit="1" customWidth="1"/>
    <col min="9754" max="9754" width="6.75" style="303" customWidth="1"/>
    <col min="9755" max="9755" width="10.625" style="303" customWidth="1"/>
    <col min="9756" max="9756" width="4.5" style="303" customWidth="1"/>
    <col min="9757" max="9757" width="8.75" style="303" customWidth="1"/>
    <col min="9758" max="9985" width="9" style="303"/>
    <col min="9986" max="9986" width="9.875" style="303" customWidth="1"/>
    <col min="9987" max="9987" width="4.5" style="303" customWidth="1"/>
    <col min="9988" max="9988" width="7.125" style="303" bestFit="1" customWidth="1"/>
    <col min="9989" max="9989" width="8.125" style="303" bestFit="1" customWidth="1"/>
    <col min="9990" max="9990" width="19.375" style="303" customWidth="1"/>
    <col min="9991" max="9992" width="13.125" style="303" bestFit="1" customWidth="1"/>
    <col min="9993" max="9993" width="16.25" style="303" bestFit="1" customWidth="1"/>
    <col min="9994" max="9994" width="7.375" style="303" bestFit="1" customWidth="1"/>
    <col min="9995" max="9995" width="6.375" style="303" bestFit="1" customWidth="1"/>
    <col min="9996" max="9996" width="22.875" style="303" customWidth="1"/>
    <col min="9997" max="9997" width="19.5" style="303" customWidth="1"/>
    <col min="9998" max="9999" width="9" style="303" bestFit="1" customWidth="1"/>
    <col min="10000" max="10000" width="15.75" style="303" customWidth="1"/>
    <col min="10001" max="10001" width="9.125" style="303" customWidth="1"/>
    <col min="10002" max="10002" width="14.375" style="303" customWidth="1"/>
    <col min="10003" max="10003" width="9.375" style="303" customWidth="1"/>
    <col min="10004" max="10004" width="8.875" style="303" customWidth="1"/>
    <col min="10005" max="10005" width="7.125" style="303" bestFit="1" customWidth="1"/>
    <col min="10006" max="10006" width="9.875" style="303" customWidth="1"/>
    <col min="10007" max="10007" width="7.125" style="303" bestFit="1" customWidth="1"/>
    <col min="10008" max="10008" width="9.625" style="303" customWidth="1"/>
    <col min="10009" max="10009" width="8.5" style="303" bestFit="1" customWidth="1"/>
    <col min="10010" max="10010" width="6.75" style="303" customWidth="1"/>
    <col min="10011" max="10011" width="10.625" style="303" customWidth="1"/>
    <col min="10012" max="10012" width="4.5" style="303" customWidth="1"/>
    <col min="10013" max="10013" width="8.75" style="303" customWidth="1"/>
    <col min="10014" max="10241" width="9" style="303"/>
    <col min="10242" max="10242" width="9.875" style="303" customWidth="1"/>
    <col min="10243" max="10243" width="4.5" style="303" customWidth="1"/>
    <col min="10244" max="10244" width="7.125" style="303" bestFit="1" customWidth="1"/>
    <col min="10245" max="10245" width="8.125" style="303" bestFit="1" customWidth="1"/>
    <col min="10246" max="10246" width="19.375" style="303" customWidth="1"/>
    <col min="10247" max="10248" width="13.125" style="303" bestFit="1" customWidth="1"/>
    <col min="10249" max="10249" width="16.25" style="303" bestFit="1" customWidth="1"/>
    <col min="10250" max="10250" width="7.375" style="303" bestFit="1" customWidth="1"/>
    <col min="10251" max="10251" width="6.375" style="303" bestFit="1" customWidth="1"/>
    <col min="10252" max="10252" width="22.875" style="303" customWidth="1"/>
    <col min="10253" max="10253" width="19.5" style="303" customWidth="1"/>
    <col min="10254" max="10255" width="9" style="303" bestFit="1" customWidth="1"/>
    <col min="10256" max="10256" width="15.75" style="303" customWidth="1"/>
    <col min="10257" max="10257" width="9.125" style="303" customWidth="1"/>
    <col min="10258" max="10258" width="14.375" style="303" customWidth="1"/>
    <col min="10259" max="10259" width="9.375" style="303" customWidth="1"/>
    <col min="10260" max="10260" width="8.875" style="303" customWidth="1"/>
    <col min="10261" max="10261" width="7.125" style="303" bestFit="1" customWidth="1"/>
    <col min="10262" max="10262" width="9.875" style="303" customWidth="1"/>
    <col min="10263" max="10263" width="7.125" style="303" bestFit="1" customWidth="1"/>
    <col min="10264" max="10264" width="9.625" style="303" customWidth="1"/>
    <col min="10265" max="10265" width="8.5" style="303" bestFit="1" customWidth="1"/>
    <col min="10266" max="10266" width="6.75" style="303" customWidth="1"/>
    <col min="10267" max="10267" width="10.625" style="303" customWidth="1"/>
    <col min="10268" max="10268" width="4.5" style="303" customWidth="1"/>
    <col min="10269" max="10269" width="8.75" style="303" customWidth="1"/>
    <col min="10270" max="10497" width="9" style="303"/>
    <col min="10498" max="10498" width="9.875" style="303" customWidth="1"/>
    <col min="10499" max="10499" width="4.5" style="303" customWidth="1"/>
    <col min="10500" max="10500" width="7.125" style="303" bestFit="1" customWidth="1"/>
    <col min="10501" max="10501" width="8.125" style="303" bestFit="1" customWidth="1"/>
    <col min="10502" max="10502" width="19.375" style="303" customWidth="1"/>
    <col min="10503" max="10504" width="13.125" style="303" bestFit="1" customWidth="1"/>
    <col min="10505" max="10505" width="16.25" style="303" bestFit="1" customWidth="1"/>
    <col min="10506" max="10506" width="7.375" style="303" bestFit="1" customWidth="1"/>
    <col min="10507" max="10507" width="6.375" style="303" bestFit="1" customWidth="1"/>
    <col min="10508" max="10508" width="22.875" style="303" customWidth="1"/>
    <col min="10509" max="10509" width="19.5" style="303" customWidth="1"/>
    <col min="10510" max="10511" width="9" style="303" bestFit="1" customWidth="1"/>
    <col min="10512" max="10512" width="15.75" style="303" customWidth="1"/>
    <col min="10513" max="10513" width="9.125" style="303" customWidth="1"/>
    <col min="10514" max="10514" width="14.375" style="303" customWidth="1"/>
    <col min="10515" max="10515" width="9.375" style="303" customWidth="1"/>
    <col min="10516" max="10516" width="8.875" style="303" customWidth="1"/>
    <col min="10517" max="10517" width="7.125" style="303" bestFit="1" customWidth="1"/>
    <col min="10518" max="10518" width="9.875" style="303" customWidth="1"/>
    <col min="10519" max="10519" width="7.125" style="303" bestFit="1" customWidth="1"/>
    <col min="10520" max="10520" width="9.625" style="303" customWidth="1"/>
    <col min="10521" max="10521" width="8.5" style="303" bestFit="1" customWidth="1"/>
    <col min="10522" max="10522" width="6.75" style="303" customWidth="1"/>
    <col min="10523" max="10523" width="10.625" style="303" customWidth="1"/>
    <col min="10524" max="10524" width="4.5" style="303" customWidth="1"/>
    <col min="10525" max="10525" width="8.75" style="303" customWidth="1"/>
    <col min="10526" max="10753" width="9" style="303"/>
    <col min="10754" max="10754" width="9.875" style="303" customWidth="1"/>
    <col min="10755" max="10755" width="4.5" style="303" customWidth="1"/>
    <col min="10756" max="10756" width="7.125" style="303" bestFit="1" customWidth="1"/>
    <col min="10757" max="10757" width="8.125" style="303" bestFit="1" customWidth="1"/>
    <col min="10758" max="10758" width="19.375" style="303" customWidth="1"/>
    <col min="10759" max="10760" width="13.125" style="303" bestFit="1" customWidth="1"/>
    <col min="10761" max="10761" width="16.25" style="303" bestFit="1" customWidth="1"/>
    <col min="10762" max="10762" width="7.375" style="303" bestFit="1" customWidth="1"/>
    <col min="10763" max="10763" width="6.375" style="303" bestFit="1" customWidth="1"/>
    <col min="10764" max="10764" width="22.875" style="303" customWidth="1"/>
    <col min="10765" max="10765" width="19.5" style="303" customWidth="1"/>
    <col min="10766" max="10767" width="9" style="303" bestFit="1" customWidth="1"/>
    <col min="10768" max="10768" width="15.75" style="303" customWidth="1"/>
    <col min="10769" max="10769" width="9.125" style="303" customWidth="1"/>
    <col min="10770" max="10770" width="14.375" style="303" customWidth="1"/>
    <col min="10771" max="10771" width="9.375" style="303" customWidth="1"/>
    <col min="10772" max="10772" width="8.875" style="303" customWidth="1"/>
    <col min="10773" max="10773" width="7.125" style="303" bestFit="1" customWidth="1"/>
    <col min="10774" max="10774" width="9.875" style="303" customWidth="1"/>
    <col min="10775" max="10775" width="7.125" style="303" bestFit="1" customWidth="1"/>
    <col min="10776" max="10776" width="9.625" style="303" customWidth="1"/>
    <col min="10777" max="10777" width="8.5" style="303" bestFit="1" customWidth="1"/>
    <col min="10778" max="10778" width="6.75" style="303" customWidth="1"/>
    <col min="10779" max="10779" width="10.625" style="303" customWidth="1"/>
    <col min="10780" max="10780" width="4.5" style="303" customWidth="1"/>
    <col min="10781" max="10781" width="8.75" style="303" customWidth="1"/>
    <col min="10782" max="11009" width="9" style="303"/>
    <col min="11010" max="11010" width="9.875" style="303" customWidth="1"/>
    <col min="11011" max="11011" width="4.5" style="303" customWidth="1"/>
    <col min="11012" max="11012" width="7.125" style="303" bestFit="1" customWidth="1"/>
    <col min="11013" max="11013" width="8.125" style="303" bestFit="1" customWidth="1"/>
    <col min="11014" max="11014" width="19.375" style="303" customWidth="1"/>
    <col min="11015" max="11016" width="13.125" style="303" bestFit="1" customWidth="1"/>
    <col min="11017" max="11017" width="16.25" style="303" bestFit="1" customWidth="1"/>
    <col min="11018" max="11018" width="7.375" style="303" bestFit="1" customWidth="1"/>
    <col min="11019" max="11019" width="6.375" style="303" bestFit="1" customWidth="1"/>
    <col min="11020" max="11020" width="22.875" style="303" customWidth="1"/>
    <col min="11021" max="11021" width="19.5" style="303" customWidth="1"/>
    <col min="11022" max="11023" width="9" style="303" bestFit="1" customWidth="1"/>
    <col min="11024" max="11024" width="15.75" style="303" customWidth="1"/>
    <col min="11025" max="11025" width="9.125" style="303" customWidth="1"/>
    <col min="11026" max="11026" width="14.375" style="303" customWidth="1"/>
    <col min="11027" max="11027" width="9.375" style="303" customWidth="1"/>
    <col min="11028" max="11028" width="8.875" style="303" customWidth="1"/>
    <col min="11029" max="11029" width="7.125" style="303" bestFit="1" customWidth="1"/>
    <col min="11030" max="11030" width="9.875" style="303" customWidth="1"/>
    <col min="11031" max="11031" width="7.125" style="303" bestFit="1" customWidth="1"/>
    <col min="11032" max="11032" width="9.625" style="303" customWidth="1"/>
    <col min="11033" max="11033" width="8.5" style="303" bestFit="1" customWidth="1"/>
    <col min="11034" max="11034" width="6.75" style="303" customWidth="1"/>
    <col min="11035" max="11035" width="10.625" style="303" customWidth="1"/>
    <col min="11036" max="11036" width="4.5" style="303" customWidth="1"/>
    <col min="11037" max="11037" width="8.75" style="303" customWidth="1"/>
    <col min="11038" max="11265" width="9" style="303"/>
    <col min="11266" max="11266" width="9.875" style="303" customWidth="1"/>
    <col min="11267" max="11267" width="4.5" style="303" customWidth="1"/>
    <col min="11268" max="11268" width="7.125" style="303" bestFit="1" customWidth="1"/>
    <col min="11269" max="11269" width="8.125" style="303" bestFit="1" customWidth="1"/>
    <col min="11270" max="11270" width="19.375" style="303" customWidth="1"/>
    <col min="11271" max="11272" width="13.125" style="303" bestFit="1" customWidth="1"/>
    <col min="11273" max="11273" width="16.25" style="303" bestFit="1" customWidth="1"/>
    <col min="11274" max="11274" width="7.375" style="303" bestFit="1" customWidth="1"/>
    <col min="11275" max="11275" width="6.375" style="303" bestFit="1" customWidth="1"/>
    <col min="11276" max="11276" width="22.875" style="303" customWidth="1"/>
    <col min="11277" max="11277" width="19.5" style="303" customWidth="1"/>
    <col min="11278" max="11279" width="9" style="303" bestFit="1" customWidth="1"/>
    <col min="11280" max="11280" width="15.75" style="303" customWidth="1"/>
    <col min="11281" max="11281" width="9.125" style="303" customWidth="1"/>
    <col min="11282" max="11282" width="14.375" style="303" customWidth="1"/>
    <col min="11283" max="11283" width="9.375" style="303" customWidth="1"/>
    <col min="11284" max="11284" width="8.875" style="303" customWidth="1"/>
    <col min="11285" max="11285" width="7.125" style="303" bestFit="1" customWidth="1"/>
    <col min="11286" max="11286" width="9.875" style="303" customWidth="1"/>
    <col min="11287" max="11287" width="7.125" style="303" bestFit="1" customWidth="1"/>
    <col min="11288" max="11288" width="9.625" style="303" customWidth="1"/>
    <col min="11289" max="11289" width="8.5" style="303" bestFit="1" customWidth="1"/>
    <col min="11290" max="11290" width="6.75" style="303" customWidth="1"/>
    <col min="11291" max="11291" width="10.625" style="303" customWidth="1"/>
    <col min="11292" max="11292" width="4.5" style="303" customWidth="1"/>
    <col min="11293" max="11293" width="8.75" style="303" customWidth="1"/>
    <col min="11294" max="11521" width="9" style="303"/>
    <col min="11522" max="11522" width="9.875" style="303" customWidth="1"/>
    <col min="11523" max="11523" width="4.5" style="303" customWidth="1"/>
    <col min="11524" max="11524" width="7.125" style="303" bestFit="1" customWidth="1"/>
    <col min="11525" max="11525" width="8.125" style="303" bestFit="1" customWidth="1"/>
    <col min="11526" max="11526" width="19.375" style="303" customWidth="1"/>
    <col min="11527" max="11528" width="13.125" style="303" bestFit="1" customWidth="1"/>
    <col min="11529" max="11529" width="16.25" style="303" bestFit="1" customWidth="1"/>
    <col min="11530" max="11530" width="7.375" style="303" bestFit="1" customWidth="1"/>
    <col min="11531" max="11531" width="6.375" style="303" bestFit="1" customWidth="1"/>
    <col min="11532" max="11532" width="22.875" style="303" customWidth="1"/>
    <col min="11533" max="11533" width="19.5" style="303" customWidth="1"/>
    <col min="11534" max="11535" width="9" style="303" bestFit="1" customWidth="1"/>
    <col min="11536" max="11536" width="15.75" style="303" customWidth="1"/>
    <col min="11537" max="11537" width="9.125" style="303" customWidth="1"/>
    <col min="11538" max="11538" width="14.375" style="303" customWidth="1"/>
    <col min="11539" max="11539" width="9.375" style="303" customWidth="1"/>
    <col min="11540" max="11540" width="8.875" style="303" customWidth="1"/>
    <col min="11541" max="11541" width="7.125" style="303" bestFit="1" customWidth="1"/>
    <col min="11542" max="11542" width="9.875" style="303" customWidth="1"/>
    <col min="11543" max="11543" width="7.125" style="303" bestFit="1" customWidth="1"/>
    <col min="11544" max="11544" width="9.625" style="303" customWidth="1"/>
    <col min="11545" max="11545" width="8.5" style="303" bestFit="1" customWidth="1"/>
    <col min="11546" max="11546" width="6.75" style="303" customWidth="1"/>
    <col min="11547" max="11547" width="10.625" style="303" customWidth="1"/>
    <col min="11548" max="11548" width="4.5" style="303" customWidth="1"/>
    <col min="11549" max="11549" width="8.75" style="303" customWidth="1"/>
    <col min="11550" max="11777" width="9" style="303"/>
    <col min="11778" max="11778" width="9.875" style="303" customWidth="1"/>
    <col min="11779" max="11779" width="4.5" style="303" customWidth="1"/>
    <col min="11780" max="11780" width="7.125" style="303" bestFit="1" customWidth="1"/>
    <col min="11781" max="11781" width="8.125" style="303" bestFit="1" customWidth="1"/>
    <col min="11782" max="11782" width="19.375" style="303" customWidth="1"/>
    <col min="11783" max="11784" width="13.125" style="303" bestFit="1" customWidth="1"/>
    <col min="11785" max="11785" width="16.25" style="303" bestFit="1" customWidth="1"/>
    <col min="11786" max="11786" width="7.375" style="303" bestFit="1" customWidth="1"/>
    <col min="11787" max="11787" width="6.375" style="303" bestFit="1" customWidth="1"/>
    <col min="11788" max="11788" width="22.875" style="303" customWidth="1"/>
    <col min="11789" max="11789" width="19.5" style="303" customWidth="1"/>
    <col min="11790" max="11791" width="9" style="303" bestFit="1" customWidth="1"/>
    <col min="11792" max="11792" width="15.75" style="303" customWidth="1"/>
    <col min="11793" max="11793" width="9.125" style="303" customWidth="1"/>
    <col min="11794" max="11794" width="14.375" style="303" customWidth="1"/>
    <col min="11795" max="11795" width="9.375" style="303" customWidth="1"/>
    <col min="11796" max="11796" width="8.875" style="303" customWidth="1"/>
    <col min="11797" max="11797" width="7.125" style="303" bestFit="1" customWidth="1"/>
    <col min="11798" max="11798" width="9.875" style="303" customWidth="1"/>
    <col min="11799" max="11799" width="7.125" style="303" bestFit="1" customWidth="1"/>
    <col min="11800" max="11800" width="9.625" style="303" customWidth="1"/>
    <col min="11801" max="11801" width="8.5" style="303" bestFit="1" customWidth="1"/>
    <col min="11802" max="11802" width="6.75" style="303" customWidth="1"/>
    <col min="11803" max="11803" width="10.625" style="303" customWidth="1"/>
    <col min="11804" max="11804" width="4.5" style="303" customWidth="1"/>
    <col min="11805" max="11805" width="8.75" style="303" customWidth="1"/>
    <col min="11806" max="12033" width="9" style="303"/>
    <col min="12034" max="12034" width="9.875" style="303" customWidth="1"/>
    <col min="12035" max="12035" width="4.5" style="303" customWidth="1"/>
    <col min="12036" max="12036" width="7.125" style="303" bestFit="1" customWidth="1"/>
    <col min="12037" max="12037" width="8.125" style="303" bestFit="1" customWidth="1"/>
    <col min="12038" max="12038" width="19.375" style="303" customWidth="1"/>
    <col min="12039" max="12040" width="13.125" style="303" bestFit="1" customWidth="1"/>
    <col min="12041" max="12041" width="16.25" style="303" bestFit="1" customWidth="1"/>
    <col min="12042" max="12042" width="7.375" style="303" bestFit="1" customWidth="1"/>
    <col min="12043" max="12043" width="6.375" style="303" bestFit="1" customWidth="1"/>
    <col min="12044" max="12044" width="22.875" style="303" customWidth="1"/>
    <col min="12045" max="12045" width="19.5" style="303" customWidth="1"/>
    <col min="12046" max="12047" width="9" style="303" bestFit="1" customWidth="1"/>
    <col min="12048" max="12048" width="15.75" style="303" customWidth="1"/>
    <col min="12049" max="12049" width="9.125" style="303" customWidth="1"/>
    <col min="12050" max="12050" width="14.375" style="303" customWidth="1"/>
    <col min="12051" max="12051" width="9.375" style="303" customWidth="1"/>
    <col min="12052" max="12052" width="8.875" style="303" customWidth="1"/>
    <col min="12053" max="12053" width="7.125" style="303" bestFit="1" customWidth="1"/>
    <col min="12054" max="12054" width="9.875" style="303" customWidth="1"/>
    <col min="12055" max="12055" width="7.125" style="303" bestFit="1" customWidth="1"/>
    <col min="12056" max="12056" width="9.625" style="303" customWidth="1"/>
    <col min="12057" max="12057" width="8.5" style="303" bestFit="1" customWidth="1"/>
    <col min="12058" max="12058" width="6.75" style="303" customWidth="1"/>
    <col min="12059" max="12059" width="10.625" style="303" customWidth="1"/>
    <col min="12060" max="12060" width="4.5" style="303" customWidth="1"/>
    <col min="12061" max="12061" width="8.75" style="303" customWidth="1"/>
    <col min="12062" max="12289" width="9" style="303"/>
    <col min="12290" max="12290" width="9.875" style="303" customWidth="1"/>
    <col min="12291" max="12291" width="4.5" style="303" customWidth="1"/>
    <col min="12292" max="12292" width="7.125" style="303" bestFit="1" customWidth="1"/>
    <col min="12293" max="12293" width="8.125" style="303" bestFit="1" customWidth="1"/>
    <col min="12294" max="12294" width="19.375" style="303" customWidth="1"/>
    <col min="12295" max="12296" width="13.125" style="303" bestFit="1" customWidth="1"/>
    <col min="12297" max="12297" width="16.25" style="303" bestFit="1" customWidth="1"/>
    <col min="12298" max="12298" width="7.375" style="303" bestFit="1" customWidth="1"/>
    <col min="12299" max="12299" width="6.375" style="303" bestFit="1" customWidth="1"/>
    <col min="12300" max="12300" width="22.875" style="303" customWidth="1"/>
    <col min="12301" max="12301" width="19.5" style="303" customWidth="1"/>
    <col min="12302" max="12303" width="9" style="303" bestFit="1" customWidth="1"/>
    <col min="12304" max="12304" width="15.75" style="303" customWidth="1"/>
    <col min="12305" max="12305" width="9.125" style="303" customWidth="1"/>
    <col min="12306" max="12306" width="14.375" style="303" customWidth="1"/>
    <col min="12307" max="12307" width="9.375" style="303" customWidth="1"/>
    <col min="12308" max="12308" width="8.875" style="303" customWidth="1"/>
    <col min="12309" max="12309" width="7.125" style="303" bestFit="1" customWidth="1"/>
    <col min="12310" max="12310" width="9.875" style="303" customWidth="1"/>
    <col min="12311" max="12311" width="7.125" style="303" bestFit="1" customWidth="1"/>
    <col min="12312" max="12312" width="9.625" style="303" customWidth="1"/>
    <col min="12313" max="12313" width="8.5" style="303" bestFit="1" customWidth="1"/>
    <col min="12314" max="12314" width="6.75" style="303" customWidth="1"/>
    <col min="12315" max="12315" width="10.625" style="303" customWidth="1"/>
    <col min="12316" max="12316" width="4.5" style="303" customWidth="1"/>
    <col min="12317" max="12317" width="8.75" style="303" customWidth="1"/>
    <col min="12318" max="12545" width="9" style="303"/>
    <col min="12546" max="12546" width="9.875" style="303" customWidth="1"/>
    <col min="12547" max="12547" width="4.5" style="303" customWidth="1"/>
    <col min="12548" max="12548" width="7.125" style="303" bestFit="1" customWidth="1"/>
    <col min="12549" max="12549" width="8.125" style="303" bestFit="1" customWidth="1"/>
    <col min="12550" max="12550" width="19.375" style="303" customWidth="1"/>
    <col min="12551" max="12552" width="13.125" style="303" bestFit="1" customWidth="1"/>
    <col min="12553" max="12553" width="16.25" style="303" bestFit="1" customWidth="1"/>
    <col min="12554" max="12554" width="7.375" style="303" bestFit="1" customWidth="1"/>
    <col min="12555" max="12555" width="6.375" style="303" bestFit="1" customWidth="1"/>
    <col min="12556" max="12556" width="22.875" style="303" customWidth="1"/>
    <col min="12557" max="12557" width="19.5" style="303" customWidth="1"/>
    <col min="12558" max="12559" width="9" style="303" bestFit="1" customWidth="1"/>
    <col min="12560" max="12560" width="15.75" style="303" customWidth="1"/>
    <col min="12561" max="12561" width="9.125" style="303" customWidth="1"/>
    <col min="12562" max="12562" width="14.375" style="303" customWidth="1"/>
    <col min="12563" max="12563" width="9.375" style="303" customWidth="1"/>
    <col min="12564" max="12564" width="8.875" style="303" customWidth="1"/>
    <col min="12565" max="12565" width="7.125" style="303" bestFit="1" customWidth="1"/>
    <col min="12566" max="12566" width="9.875" style="303" customWidth="1"/>
    <col min="12567" max="12567" width="7.125" style="303" bestFit="1" customWidth="1"/>
    <col min="12568" max="12568" width="9.625" style="303" customWidth="1"/>
    <col min="12569" max="12569" width="8.5" style="303" bestFit="1" customWidth="1"/>
    <col min="12570" max="12570" width="6.75" style="303" customWidth="1"/>
    <col min="12571" max="12571" width="10.625" style="303" customWidth="1"/>
    <col min="12572" max="12572" width="4.5" style="303" customWidth="1"/>
    <col min="12573" max="12573" width="8.75" style="303" customWidth="1"/>
    <col min="12574" max="12801" width="9" style="303"/>
    <col min="12802" max="12802" width="9.875" style="303" customWidth="1"/>
    <col min="12803" max="12803" width="4.5" style="303" customWidth="1"/>
    <col min="12804" max="12804" width="7.125" style="303" bestFit="1" customWidth="1"/>
    <col min="12805" max="12805" width="8.125" style="303" bestFit="1" customWidth="1"/>
    <col min="12806" max="12806" width="19.375" style="303" customWidth="1"/>
    <col min="12807" max="12808" width="13.125" style="303" bestFit="1" customWidth="1"/>
    <col min="12809" max="12809" width="16.25" style="303" bestFit="1" customWidth="1"/>
    <col min="12810" max="12810" width="7.375" style="303" bestFit="1" customWidth="1"/>
    <col min="12811" max="12811" width="6.375" style="303" bestFit="1" customWidth="1"/>
    <col min="12812" max="12812" width="22.875" style="303" customWidth="1"/>
    <col min="12813" max="12813" width="19.5" style="303" customWidth="1"/>
    <col min="12814" max="12815" width="9" style="303" bestFit="1" customWidth="1"/>
    <col min="12816" max="12816" width="15.75" style="303" customWidth="1"/>
    <col min="12817" max="12817" width="9.125" style="303" customWidth="1"/>
    <col min="12818" max="12818" width="14.375" style="303" customWidth="1"/>
    <col min="12819" max="12819" width="9.375" style="303" customWidth="1"/>
    <col min="12820" max="12820" width="8.875" style="303" customWidth="1"/>
    <col min="12821" max="12821" width="7.125" style="303" bestFit="1" customWidth="1"/>
    <col min="12822" max="12822" width="9.875" style="303" customWidth="1"/>
    <col min="12823" max="12823" width="7.125" style="303" bestFit="1" customWidth="1"/>
    <col min="12824" max="12824" width="9.625" style="303" customWidth="1"/>
    <col min="12825" max="12825" width="8.5" style="303" bestFit="1" customWidth="1"/>
    <col min="12826" max="12826" width="6.75" style="303" customWidth="1"/>
    <col min="12827" max="12827" width="10.625" style="303" customWidth="1"/>
    <col min="12828" max="12828" width="4.5" style="303" customWidth="1"/>
    <col min="12829" max="12829" width="8.75" style="303" customWidth="1"/>
    <col min="12830" max="13057" width="9" style="303"/>
    <col min="13058" max="13058" width="9.875" style="303" customWidth="1"/>
    <col min="13059" max="13059" width="4.5" style="303" customWidth="1"/>
    <col min="13060" max="13060" width="7.125" style="303" bestFit="1" customWidth="1"/>
    <col min="13061" max="13061" width="8.125" style="303" bestFit="1" customWidth="1"/>
    <col min="13062" max="13062" width="19.375" style="303" customWidth="1"/>
    <col min="13063" max="13064" width="13.125" style="303" bestFit="1" customWidth="1"/>
    <col min="13065" max="13065" width="16.25" style="303" bestFit="1" customWidth="1"/>
    <col min="13066" max="13066" width="7.375" style="303" bestFit="1" customWidth="1"/>
    <col min="13067" max="13067" width="6.375" style="303" bestFit="1" customWidth="1"/>
    <col min="13068" max="13068" width="22.875" style="303" customWidth="1"/>
    <col min="13069" max="13069" width="19.5" style="303" customWidth="1"/>
    <col min="13070" max="13071" width="9" style="303" bestFit="1" customWidth="1"/>
    <col min="13072" max="13072" width="15.75" style="303" customWidth="1"/>
    <col min="13073" max="13073" width="9.125" style="303" customWidth="1"/>
    <col min="13074" max="13074" width="14.375" style="303" customWidth="1"/>
    <col min="13075" max="13075" width="9.375" style="303" customWidth="1"/>
    <col min="13076" max="13076" width="8.875" style="303" customWidth="1"/>
    <col min="13077" max="13077" width="7.125" style="303" bestFit="1" customWidth="1"/>
    <col min="13078" max="13078" width="9.875" style="303" customWidth="1"/>
    <col min="13079" max="13079" width="7.125" style="303" bestFit="1" customWidth="1"/>
    <col min="13080" max="13080" width="9.625" style="303" customWidth="1"/>
    <col min="13081" max="13081" width="8.5" style="303" bestFit="1" customWidth="1"/>
    <col min="13082" max="13082" width="6.75" style="303" customWidth="1"/>
    <col min="13083" max="13083" width="10.625" style="303" customWidth="1"/>
    <col min="13084" max="13084" width="4.5" style="303" customWidth="1"/>
    <col min="13085" max="13085" width="8.75" style="303" customWidth="1"/>
    <col min="13086" max="13313" width="9" style="303"/>
    <col min="13314" max="13314" width="9.875" style="303" customWidth="1"/>
    <col min="13315" max="13315" width="4.5" style="303" customWidth="1"/>
    <col min="13316" max="13316" width="7.125" style="303" bestFit="1" customWidth="1"/>
    <col min="13317" max="13317" width="8.125" style="303" bestFit="1" customWidth="1"/>
    <col min="13318" max="13318" width="19.375" style="303" customWidth="1"/>
    <col min="13319" max="13320" width="13.125" style="303" bestFit="1" customWidth="1"/>
    <col min="13321" max="13321" width="16.25" style="303" bestFit="1" customWidth="1"/>
    <col min="13322" max="13322" width="7.375" style="303" bestFit="1" customWidth="1"/>
    <col min="13323" max="13323" width="6.375" style="303" bestFit="1" customWidth="1"/>
    <col min="13324" max="13324" width="22.875" style="303" customWidth="1"/>
    <col min="13325" max="13325" width="19.5" style="303" customWidth="1"/>
    <col min="13326" max="13327" width="9" style="303" bestFit="1" customWidth="1"/>
    <col min="13328" max="13328" width="15.75" style="303" customWidth="1"/>
    <col min="13329" max="13329" width="9.125" style="303" customWidth="1"/>
    <col min="13330" max="13330" width="14.375" style="303" customWidth="1"/>
    <col min="13331" max="13331" width="9.375" style="303" customWidth="1"/>
    <col min="13332" max="13332" width="8.875" style="303" customWidth="1"/>
    <col min="13333" max="13333" width="7.125" style="303" bestFit="1" customWidth="1"/>
    <col min="13334" max="13334" width="9.875" style="303" customWidth="1"/>
    <col min="13335" max="13335" width="7.125" style="303" bestFit="1" customWidth="1"/>
    <col min="13336" max="13336" width="9.625" style="303" customWidth="1"/>
    <col min="13337" max="13337" width="8.5" style="303" bestFit="1" customWidth="1"/>
    <col min="13338" max="13338" width="6.75" style="303" customWidth="1"/>
    <col min="13339" max="13339" width="10.625" style="303" customWidth="1"/>
    <col min="13340" max="13340" width="4.5" style="303" customWidth="1"/>
    <col min="13341" max="13341" width="8.75" style="303" customWidth="1"/>
    <col min="13342" max="13569" width="9" style="303"/>
    <col min="13570" max="13570" width="9.875" style="303" customWidth="1"/>
    <col min="13571" max="13571" width="4.5" style="303" customWidth="1"/>
    <col min="13572" max="13572" width="7.125" style="303" bestFit="1" customWidth="1"/>
    <col min="13573" max="13573" width="8.125" style="303" bestFit="1" customWidth="1"/>
    <col min="13574" max="13574" width="19.375" style="303" customWidth="1"/>
    <col min="13575" max="13576" width="13.125" style="303" bestFit="1" customWidth="1"/>
    <col min="13577" max="13577" width="16.25" style="303" bestFit="1" customWidth="1"/>
    <col min="13578" max="13578" width="7.375" style="303" bestFit="1" customWidth="1"/>
    <col min="13579" max="13579" width="6.375" style="303" bestFit="1" customWidth="1"/>
    <col min="13580" max="13580" width="22.875" style="303" customWidth="1"/>
    <col min="13581" max="13581" width="19.5" style="303" customWidth="1"/>
    <col min="13582" max="13583" width="9" style="303" bestFit="1" customWidth="1"/>
    <col min="13584" max="13584" width="15.75" style="303" customWidth="1"/>
    <col min="13585" max="13585" width="9.125" style="303" customWidth="1"/>
    <col min="13586" max="13586" width="14.375" style="303" customWidth="1"/>
    <col min="13587" max="13587" width="9.375" style="303" customWidth="1"/>
    <col min="13588" max="13588" width="8.875" style="303" customWidth="1"/>
    <col min="13589" max="13589" width="7.125" style="303" bestFit="1" customWidth="1"/>
    <col min="13590" max="13590" width="9.875" style="303" customWidth="1"/>
    <col min="13591" max="13591" width="7.125" style="303" bestFit="1" customWidth="1"/>
    <col min="13592" max="13592" width="9.625" style="303" customWidth="1"/>
    <col min="13593" max="13593" width="8.5" style="303" bestFit="1" customWidth="1"/>
    <col min="13594" max="13594" width="6.75" style="303" customWidth="1"/>
    <col min="13595" max="13595" width="10.625" style="303" customWidth="1"/>
    <col min="13596" max="13596" width="4.5" style="303" customWidth="1"/>
    <col min="13597" max="13597" width="8.75" style="303" customWidth="1"/>
    <col min="13598" max="13825" width="9" style="303"/>
    <col min="13826" max="13826" width="9.875" style="303" customWidth="1"/>
    <col min="13827" max="13827" width="4.5" style="303" customWidth="1"/>
    <col min="13828" max="13828" width="7.125" style="303" bestFit="1" customWidth="1"/>
    <col min="13829" max="13829" width="8.125" style="303" bestFit="1" customWidth="1"/>
    <col min="13830" max="13830" width="19.375" style="303" customWidth="1"/>
    <col min="13831" max="13832" width="13.125" style="303" bestFit="1" customWidth="1"/>
    <col min="13833" max="13833" width="16.25" style="303" bestFit="1" customWidth="1"/>
    <col min="13834" max="13834" width="7.375" style="303" bestFit="1" customWidth="1"/>
    <col min="13835" max="13835" width="6.375" style="303" bestFit="1" customWidth="1"/>
    <col min="13836" max="13836" width="22.875" style="303" customWidth="1"/>
    <col min="13837" max="13837" width="19.5" style="303" customWidth="1"/>
    <col min="13838" max="13839" width="9" style="303" bestFit="1" customWidth="1"/>
    <col min="13840" max="13840" width="15.75" style="303" customWidth="1"/>
    <col min="13841" max="13841" width="9.125" style="303" customWidth="1"/>
    <col min="13842" max="13842" width="14.375" style="303" customWidth="1"/>
    <col min="13843" max="13843" width="9.375" style="303" customWidth="1"/>
    <col min="13844" max="13844" width="8.875" style="303" customWidth="1"/>
    <col min="13845" max="13845" width="7.125" style="303" bestFit="1" customWidth="1"/>
    <col min="13846" max="13846" width="9.875" style="303" customWidth="1"/>
    <col min="13847" max="13847" width="7.125" style="303" bestFit="1" customWidth="1"/>
    <col min="13848" max="13848" width="9.625" style="303" customWidth="1"/>
    <col min="13849" max="13849" width="8.5" style="303" bestFit="1" customWidth="1"/>
    <col min="13850" max="13850" width="6.75" style="303" customWidth="1"/>
    <col min="13851" max="13851" width="10.625" style="303" customWidth="1"/>
    <col min="13852" max="13852" width="4.5" style="303" customWidth="1"/>
    <col min="13853" max="13853" width="8.75" style="303" customWidth="1"/>
    <col min="13854" max="14081" width="9" style="303"/>
    <col min="14082" max="14082" width="9.875" style="303" customWidth="1"/>
    <col min="14083" max="14083" width="4.5" style="303" customWidth="1"/>
    <col min="14084" max="14084" width="7.125" style="303" bestFit="1" customWidth="1"/>
    <col min="14085" max="14085" width="8.125" style="303" bestFit="1" customWidth="1"/>
    <col min="14086" max="14086" width="19.375" style="303" customWidth="1"/>
    <col min="14087" max="14088" width="13.125" style="303" bestFit="1" customWidth="1"/>
    <col min="14089" max="14089" width="16.25" style="303" bestFit="1" customWidth="1"/>
    <col min="14090" max="14090" width="7.375" style="303" bestFit="1" customWidth="1"/>
    <col min="14091" max="14091" width="6.375" style="303" bestFit="1" customWidth="1"/>
    <col min="14092" max="14092" width="22.875" style="303" customWidth="1"/>
    <col min="14093" max="14093" width="19.5" style="303" customWidth="1"/>
    <col min="14094" max="14095" width="9" style="303" bestFit="1" customWidth="1"/>
    <col min="14096" max="14096" width="15.75" style="303" customWidth="1"/>
    <col min="14097" max="14097" width="9.125" style="303" customWidth="1"/>
    <col min="14098" max="14098" width="14.375" style="303" customWidth="1"/>
    <col min="14099" max="14099" width="9.375" style="303" customWidth="1"/>
    <col min="14100" max="14100" width="8.875" style="303" customWidth="1"/>
    <col min="14101" max="14101" width="7.125" style="303" bestFit="1" customWidth="1"/>
    <col min="14102" max="14102" width="9.875" style="303" customWidth="1"/>
    <col min="14103" max="14103" width="7.125" style="303" bestFit="1" customWidth="1"/>
    <col min="14104" max="14104" width="9.625" style="303" customWidth="1"/>
    <col min="14105" max="14105" width="8.5" style="303" bestFit="1" customWidth="1"/>
    <col min="14106" max="14106" width="6.75" style="303" customWidth="1"/>
    <col min="14107" max="14107" width="10.625" style="303" customWidth="1"/>
    <col min="14108" max="14108" width="4.5" style="303" customWidth="1"/>
    <col min="14109" max="14109" width="8.75" style="303" customWidth="1"/>
    <col min="14110" max="14337" width="9" style="303"/>
    <col min="14338" max="14338" width="9.875" style="303" customWidth="1"/>
    <col min="14339" max="14339" width="4.5" style="303" customWidth="1"/>
    <col min="14340" max="14340" width="7.125" style="303" bestFit="1" customWidth="1"/>
    <col min="14341" max="14341" width="8.125" style="303" bestFit="1" customWidth="1"/>
    <col min="14342" max="14342" width="19.375" style="303" customWidth="1"/>
    <col min="14343" max="14344" width="13.125" style="303" bestFit="1" customWidth="1"/>
    <col min="14345" max="14345" width="16.25" style="303" bestFit="1" customWidth="1"/>
    <col min="14346" max="14346" width="7.375" style="303" bestFit="1" customWidth="1"/>
    <col min="14347" max="14347" width="6.375" style="303" bestFit="1" customWidth="1"/>
    <col min="14348" max="14348" width="22.875" style="303" customWidth="1"/>
    <col min="14349" max="14349" width="19.5" style="303" customWidth="1"/>
    <col min="14350" max="14351" width="9" style="303" bestFit="1" customWidth="1"/>
    <col min="14352" max="14352" width="15.75" style="303" customWidth="1"/>
    <col min="14353" max="14353" width="9.125" style="303" customWidth="1"/>
    <col min="14354" max="14354" width="14.375" style="303" customWidth="1"/>
    <col min="14355" max="14355" width="9.375" style="303" customWidth="1"/>
    <col min="14356" max="14356" width="8.875" style="303" customWidth="1"/>
    <col min="14357" max="14357" width="7.125" style="303" bestFit="1" customWidth="1"/>
    <col min="14358" max="14358" width="9.875" style="303" customWidth="1"/>
    <col min="14359" max="14359" width="7.125" style="303" bestFit="1" customWidth="1"/>
    <col min="14360" max="14360" width="9.625" style="303" customWidth="1"/>
    <col min="14361" max="14361" width="8.5" style="303" bestFit="1" customWidth="1"/>
    <col min="14362" max="14362" width="6.75" style="303" customWidth="1"/>
    <col min="14363" max="14363" width="10.625" style="303" customWidth="1"/>
    <col min="14364" max="14364" width="4.5" style="303" customWidth="1"/>
    <col min="14365" max="14365" width="8.75" style="303" customWidth="1"/>
    <col min="14366" max="14593" width="9" style="303"/>
    <col min="14594" max="14594" width="9.875" style="303" customWidth="1"/>
    <col min="14595" max="14595" width="4.5" style="303" customWidth="1"/>
    <col min="14596" max="14596" width="7.125" style="303" bestFit="1" customWidth="1"/>
    <col min="14597" max="14597" width="8.125" style="303" bestFit="1" customWidth="1"/>
    <col min="14598" max="14598" width="19.375" style="303" customWidth="1"/>
    <col min="14599" max="14600" width="13.125" style="303" bestFit="1" customWidth="1"/>
    <col min="14601" max="14601" width="16.25" style="303" bestFit="1" customWidth="1"/>
    <col min="14602" max="14602" width="7.375" style="303" bestFit="1" customWidth="1"/>
    <col min="14603" max="14603" width="6.375" style="303" bestFit="1" customWidth="1"/>
    <col min="14604" max="14604" width="22.875" style="303" customWidth="1"/>
    <col min="14605" max="14605" width="19.5" style="303" customWidth="1"/>
    <col min="14606" max="14607" width="9" style="303" bestFit="1" customWidth="1"/>
    <col min="14608" max="14608" width="15.75" style="303" customWidth="1"/>
    <col min="14609" max="14609" width="9.125" style="303" customWidth="1"/>
    <col min="14610" max="14610" width="14.375" style="303" customWidth="1"/>
    <col min="14611" max="14611" width="9.375" style="303" customWidth="1"/>
    <col min="14612" max="14612" width="8.875" style="303" customWidth="1"/>
    <col min="14613" max="14613" width="7.125" style="303" bestFit="1" customWidth="1"/>
    <col min="14614" max="14614" width="9.875" style="303" customWidth="1"/>
    <col min="14615" max="14615" width="7.125" style="303" bestFit="1" customWidth="1"/>
    <col min="14616" max="14616" width="9.625" style="303" customWidth="1"/>
    <col min="14617" max="14617" width="8.5" style="303" bestFit="1" customWidth="1"/>
    <col min="14618" max="14618" width="6.75" style="303" customWidth="1"/>
    <col min="14619" max="14619" width="10.625" style="303" customWidth="1"/>
    <col min="14620" max="14620" width="4.5" style="303" customWidth="1"/>
    <col min="14621" max="14621" width="8.75" style="303" customWidth="1"/>
    <col min="14622" max="14849" width="9" style="303"/>
    <col min="14850" max="14850" width="9.875" style="303" customWidth="1"/>
    <col min="14851" max="14851" width="4.5" style="303" customWidth="1"/>
    <col min="14852" max="14852" width="7.125" style="303" bestFit="1" customWidth="1"/>
    <col min="14853" max="14853" width="8.125" style="303" bestFit="1" customWidth="1"/>
    <col min="14854" max="14854" width="19.375" style="303" customWidth="1"/>
    <col min="14855" max="14856" width="13.125" style="303" bestFit="1" customWidth="1"/>
    <col min="14857" max="14857" width="16.25" style="303" bestFit="1" customWidth="1"/>
    <col min="14858" max="14858" width="7.375" style="303" bestFit="1" customWidth="1"/>
    <col min="14859" max="14859" width="6.375" style="303" bestFit="1" customWidth="1"/>
    <col min="14860" max="14860" width="22.875" style="303" customWidth="1"/>
    <col min="14861" max="14861" width="19.5" style="303" customWidth="1"/>
    <col min="14862" max="14863" width="9" style="303" bestFit="1" customWidth="1"/>
    <col min="14864" max="14864" width="15.75" style="303" customWidth="1"/>
    <col min="14865" max="14865" width="9.125" style="303" customWidth="1"/>
    <col min="14866" max="14866" width="14.375" style="303" customWidth="1"/>
    <col min="14867" max="14867" width="9.375" style="303" customWidth="1"/>
    <col min="14868" max="14868" width="8.875" style="303" customWidth="1"/>
    <col min="14869" max="14869" width="7.125" style="303" bestFit="1" customWidth="1"/>
    <col min="14870" max="14870" width="9.875" style="303" customWidth="1"/>
    <col min="14871" max="14871" width="7.125" style="303" bestFit="1" customWidth="1"/>
    <col min="14872" max="14872" width="9.625" style="303" customWidth="1"/>
    <col min="14873" max="14873" width="8.5" style="303" bestFit="1" customWidth="1"/>
    <col min="14874" max="14874" width="6.75" style="303" customWidth="1"/>
    <col min="14875" max="14875" width="10.625" style="303" customWidth="1"/>
    <col min="14876" max="14876" width="4.5" style="303" customWidth="1"/>
    <col min="14877" max="14877" width="8.75" style="303" customWidth="1"/>
    <col min="14878" max="15105" width="9" style="303"/>
    <col min="15106" max="15106" width="9.875" style="303" customWidth="1"/>
    <col min="15107" max="15107" width="4.5" style="303" customWidth="1"/>
    <col min="15108" max="15108" width="7.125" style="303" bestFit="1" customWidth="1"/>
    <col min="15109" max="15109" width="8.125" style="303" bestFit="1" customWidth="1"/>
    <col min="15110" max="15110" width="19.375" style="303" customWidth="1"/>
    <col min="15111" max="15112" width="13.125" style="303" bestFit="1" customWidth="1"/>
    <col min="15113" max="15113" width="16.25" style="303" bestFit="1" customWidth="1"/>
    <col min="15114" max="15114" width="7.375" style="303" bestFit="1" customWidth="1"/>
    <col min="15115" max="15115" width="6.375" style="303" bestFit="1" customWidth="1"/>
    <col min="15116" max="15116" width="22.875" style="303" customWidth="1"/>
    <col min="15117" max="15117" width="19.5" style="303" customWidth="1"/>
    <col min="15118" max="15119" width="9" style="303" bestFit="1" customWidth="1"/>
    <col min="15120" max="15120" width="15.75" style="303" customWidth="1"/>
    <col min="15121" max="15121" width="9.125" style="303" customWidth="1"/>
    <col min="15122" max="15122" width="14.375" style="303" customWidth="1"/>
    <col min="15123" max="15123" width="9.375" style="303" customWidth="1"/>
    <col min="15124" max="15124" width="8.875" style="303" customWidth="1"/>
    <col min="15125" max="15125" width="7.125" style="303" bestFit="1" customWidth="1"/>
    <col min="15126" max="15126" width="9.875" style="303" customWidth="1"/>
    <col min="15127" max="15127" width="7.125" style="303" bestFit="1" customWidth="1"/>
    <col min="15128" max="15128" width="9.625" style="303" customWidth="1"/>
    <col min="15129" max="15129" width="8.5" style="303" bestFit="1" customWidth="1"/>
    <col min="15130" max="15130" width="6.75" style="303" customWidth="1"/>
    <col min="15131" max="15131" width="10.625" style="303" customWidth="1"/>
    <col min="15132" max="15132" width="4.5" style="303" customWidth="1"/>
    <col min="15133" max="15133" width="8.75" style="303" customWidth="1"/>
    <col min="15134" max="15361" width="9" style="303"/>
    <col min="15362" max="15362" width="9.875" style="303" customWidth="1"/>
    <col min="15363" max="15363" width="4.5" style="303" customWidth="1"/>
    <col min="15364" max="15364" width="7.125" style="303" bestFit="1" customWidth="1"/>
    <col min="15365" max="15365" width="8.125" style="303" bestFit="1" customWidth="1"/>
    <col min="15366" max="15366" width="19.375" style="303" customWidth="1"/>
    <col min="15367" max="15368" width="13.125" style="303" bestFit="1" customWidth="1"/>
    <col min="15369" max="15369" width="16.25" style="303" bestFit="1" customWidth="1"/>
    <col min="15370" max="15370" width="7.375" style="303" bestFit="1" customWidth="1"/>
    <col min="15371" max="15371" width="6.375" style="303" bestFit="1" customWidth="1"/>
    <col min="15372" max="15372" width="22.875" style="303" customWidth="1"/>
    <col min="15373" max="15373" width="19.5" style="303" customWidth="1"/>
    <col min="15374" max="15375" width="9" style="303" bestFit="1" customWidth="1"/>
    <col min="15376" max="15376" width="15.75" style="303" customWidth="1"/>
    <col min="15377" max="15377" width="9.125" style="303" customWidth="1"/>
    <col min="15378" max="15378" width="14.375" style="303" customWidth="1"/>
    <col min="15379" max="15379" width="9.375" style="303" customWidth="1"/>
    <col min="15380" max="15380" width="8.875" style="303" customWidth="1"/>
    <col min="15381" max="15381" width="7.125" style="303" bestFit="1" customWidth="1"/>
    <col min="15382" max="15382" width="9.875" style="303" customWidth="1"/>
    <col min="15383" max="15383" width="7.125" style="303" bestFit="1" customWidth="1"/>
    <col min="15384" max="15384" width="9.625" style="303" customWidth="1"/>
    <col min="15385" max="15385" width="8.5" style="303" bestFit="1" customWidth="1"/>
    <col min="15386" max="15386" width="6.75" style="303" customWidth="1"/>
    <col min="15387" max="15387" width="10.625" style="303" customWidth="1"/>
    <col min="15388" max="15388" width="4.5" style="303" customWidth="1"/>
    <col min="15389" max="15389" width="8.75" style="303" customWidth="1"/>
    <col min="15390" max="15617" width="9" style="303"/>
    <col min="15618" max="15618" width="9.875" style="303" customWidth="1"/>
    <col min="15619" max="15619" width="4.5" style="303" customWidth="1"/>
    <col min="15620" max="15620" width="7.125" style="303" bestFit="1" customWidth="1"/>
    <col min="15621" max="15621" width="8.125" style="303" bestFit="1" customWidth="1"/>
    <col min="15622" max="15622" width="19.375" style="303" customWidth="1"/>
    <col min="15623" max="15624" width="13.125" style="303" bestFit="1" customWidth="1"/>
    <col min="15625" max="15625" width="16.25" style="303" bestFit="1" customWidth="1"/>
    <col min="15626" max="15626" width="7.375" style="303" bestFit="1" customWidth="1"/>
    <col min="15627" max="15627" width="6.375" style="303" bestFit="1" customWidth="1"/>
    <col min="15628" max="15628" width="22.875" style="303" customWidth="1"/>
    <col min="15629" max="15629" width="19.5" style="303" customWidth="1"/>
    <col min="15630" max="15631" width="9" style="303" bestFit="1" customWidth="1"/>
    <col min="15632" max="15632" width="15.75" style="303" customWidth="1"/>
    <col min="15633" max="15633" width="9.125" style="303" customWidth="1"/>
    <col min="15634" max="15634" width="14.375" style="303" customWidth="1"/>
    <col min="15635" max="15635" width="9.375" style="303" customWidth="1"/>
    <col min="15636" max="15636" width="8.875" style="303" customWidth="1"/>
    <col min="15637" max="15637" width="7.125" style="303" bestFit="1" customWidth="1"/>
    <col min="15638" max="15638" width="9.875" style="303" customWidth="1"/>
    <col min="15639" max="15639" width="7.125" style="303" bestFit="1" customWidth="1"/>
    <col min="15640" max="15640" width="9.625" style="303" customWidth="1"/>
    <col min="15641" max="15641" width="8.5" style="303" bestFit="1" customWidth="1"/>
    <col min="15642" max="15642" width="6.75" style="303" customWidth="1"/>
    <col min="15643" max="15643" width="10.625" style="303" customWidth="1"/>
    <col min="15644" max="15644" width="4.5" style="303" customWidth="1"/>
    <col min="15645" max="15645" width="8.75" style="303" customWidth="1"/>
    <col min="15646" max="15873" width="9" style="303"/>
    <col min="15874" max="15874" width="9.875" style="303" customWidth="1"/>
    <col min="15875" max="15875" width="4.5" style="303" customWidth="1"/>
    <col min="15876" max="15876" width="7.125" style="303" bestFit="1" customWidth="1"/>
    <col min="15877" max="15877" width="8.125" style="303" bestFit="1" customWidth="1"/>
    <col min="15878" max="15878" width="19.375" style="303" customWidth="1"/>
    <col min="15879" max="15880" width="13.125" style="303" bestFit="1" customWidth="1"/>
    <col min="15881" max="15881" width="16.25" style="303" bestFit="1" customWidth="1"/>
    <col min="15882" max="15882" width="7.375" style="303" bestFit="1" customWidth="1"/>
    <col min="15883" max="15883" width="6.375" style="303" bestFit="1" customWidth="1"/>
    <col min="15884" max="15884" width="22.875" style="303" customWidth="1"/>
    <col min="15885" max="15885" width="19.5" style="303" customWidth="1"/>
    <col min="15886" max="15887" width="9" style="303" bestFit="1" customWidth="1"/>
    <col min="15888" max="15888" width="15.75" style="303" customWidth="1"/>
    <col min="15889" max="15889" width="9.125" style="303" customWidth="1"/>
    <col min="15890" max="15890" width="14.375" style="303" customWidth="1"/>
    <col min="15891" max="15891" width="9.375" style="303" customWidth="1"/>
    <col min="15892" max="15892" width="8.875" style="303" customWidth="1"/>
    <col min="15893" max="15893" width="7.125" style="303" bestFit="1" customWidth="1"/>
    <col min="15894" max="15894" width="9.875" style="303" customWidth="1"/>
    <col min="15895" max="15895" width="7.125" style="303" bestFit="1" customWidth="1"/>
    <col min="15896" max="15896" width="9.625" style="303" customWidth="1"/>
    <col min="15897" max="15897" width="8.5" style="303" bestFit="1" customWidth="1"/>
    <col min="15898" max="15898" width="6.75" style="303" customWidth="1"/>
    <col min="15899" max="15899" width="10.625" style="303" customWidth="1"/>
    <col min="15900" max="15900" width="4.5" style="303" customWidth="1"/>
    <col min="15901" max="15901" width="8.75" style="303" customWidth="1"/>
    <col min="15902" max="16129" width="9" style="303"/>
    <col min="16130" max="16130" width="9.875" style="303" customWidth="1"/>
    <col min="16131" max="16131" width="4.5" style="303" customWidth="1"/>
    <col min="16132" max="16132" width="7.125" style="303" bestFit="1" customWidth="1"/>
    <col min="16133" max="16133" width="8.125" style="303" bestFit="1" customWidth="1"/>
    <col min="16134" max="16134" width="19.375" style="303" customWidth="1"/>
    <col min="16135" max="16136" width="13.125" style="303" bestFit="1" customWidth="1"/>
    <col min="16137" max="16137" width="16.25" style="303" bestFit="1" customWidth="1"/>
    <col min="16138" max="16138" width="7.375" style="303" bestFit="1" customWidth="1"/>
    <col min="16139" max="16139" width="6.375" style="303" bestFit="1" customWidth="1"/>
    <col min="16140" max="16140" width="22.875" style="303" customWidth="1"/>
    <col min="16141" max="16141" width="19.5" style="303" customWidth="1"/>
    <col min="16142" max="16143" width="9" style="303" bestFit="1" customWidth="1"/>
    <col min="16144" max="16144" width="15.75" style="303" customWidth="1"/>
    <col min="16145" max="16145" width="9.125" style="303" customWidth="1"/>
    <col min="16146" max="16146" width="14.375" style="303" customWidth="1"/>
    <col min="16147" max="16147" width="9.375" style="303" customWidth="1"/>
    <col min="16148" max="16148" width="8.875" style="303" customWidth="1"/>
    <col min="16149" max="16149" width="7.125" style="303" bestFit="1" customWidth="1"/>
    <col min="16150" max="16150" width="9.875" style="303" customWidth="1"/>
    <col min="16151" max="16151" width="7.125" style="303" bestFit="1" customWidth="1"/>
    <col min="16152" max="16152" width="9.625" style="303" customWidth="1"/>
    <col min="16153" max="16153" width="8.5" style="303" bestFit="1" customWidth="1"/>
    <col min="16154" max="16154" width="6.75" style="303" customWidth="1"/>
    <col min="16155" max="16155" width="10.625" style="303" customWidth="1"/>
    <col min="16156" max="16156" width="4.5" style="303" customWidth="1"/>
    <col min="16157" max="16157" width="8.75" style="303" customWidth="1"/>
    <col min="16158" max="16384" width="9" style="303"/>
  </cols>
  <sheetData>
    <row r="2" spans="1:12" s="283" customFormat="1" ht="28.5" customHeight="1">
      <c r="A2" s="987" t="s">
        <v>388</v>
      </c>
      <c r="B2" s="987"/>
      <c r="C2" s="987"/>
      <c r="D2" s="987"/>
      <c r="E2" s="987"/>
      <c r="F2" s="987"/>
      <c r="G2" s="280"/>
      <c r="H2" s="281"/>
      <c r="I2" s="281"/>
      <c r="J2" s="280"/>
      <c r="K2" s="282"/>
    </row>
    <row r="3" spans="1:12" s="283" customFormat="1" ht="15" customHeight="1">
      <c r="A3" s="280"/>
      <c r="B3" s="280"/>
      <c r="C3" s="280"/>
      <c r="D3" s="280"/>
      <c r="E3" s="284" t="s">
        <v>39</v>
      </c>
      <c r="F3" s="285">
        <f>자기평가서!K4</f>
        <v>44562</v>
      </c>
      <c r="G3" s="286" t="s">
        <v>183</v>
      </c>
      <c r="H3" s="285">
        <f>F3-365*3-1</f>
        <v>43466</v>
      </c>
      <c r="I3" s="288"/>
      <c r="K3" s="282"/>
    </row>
    <row r="4" spans="1:12" s="283" customFormat="1" ht="15" customHeight="1">
      <c r="A4" s="280"/>
      <c r="B4" s="280"/>
      <c r="C4" s="280"/>
      <c r="D4" s="280"/>
      <c r="E4" s="287"/>
      <c r="F4" s="288"/>
      <c r="G4" s="286" t="s">
        <v>184</v>
      </c>
      <c r="H4" s="285">
        <f>F3-1</f>
        <v>44561</v>
      </c>
      <c r="I4" s="288"/>
      <c r="K4" s="282"/>
    </row>
    <row r="5" spans="1:12" s="290" customFormat="1" ht="15" customHeight="1">
      <c r="A5" s="1040" t="s">
        <v>319</v>
      </c>
      <c r="B5" s="1041"/>
      <c r="C5" s="1042"/>
      <c r="D5" s="1031" t="s">
        <v>369</v>
      </c>
      <c r="E5" s="1015" t="s">
        <v>370</v>
      </c>
      <c r="F5" s="1020" t="s">
        <v>371</v>
      </c>
      <c r="G5" s="1032"/>
      <c r="H5" s="289" t="s">
        <v>372</v>
      </c>
      <c r="I5" s="289" t="s">
        <v>651</v>
      </c>
      <c r="J5" s="1031" t="s">
        <v>373</v>
      </c>
      <c r="L5" s="291"/>
    </row>
    <row r="6" spans="1:12" s="290" customFormat="1" ht="15" customHeight="1">
      <c r="A6" s="1043"/>
      <c r="B6" s="1044"/>
      <c r="C6" s="1045"/>
      <c r="D6" s="1016"/>
      <c r="E6" s="1016"/>
      <c r="F6" s="292" t="s">
        <v>322</v>
      </c>
      <c r="G6" s="292" t="s">
        <v>323</v>
      </c>
      <c r="H6" s="293" t="s">
        <v>374</v>
      </c>
      <c r="I6" s="293"/>
      <c r="J6" s="1016"/>
      <c r="L6" s="291"/>
    </row>
    <row r="7" spans="1:12" s="290" customFormat="1" ht="15" customHeight="1">
      <c r="A7" s="1022" t="s">
        <v>375</v>
      </c>
      <c r="B7" s="1023"/>
      <c r="C7" s="1024"/>
      <c r="D7" s="1015" t="str">
        <f>'4-1 참여기술인(등급)'!D8</f>
        <v>책임</v>
      </c>
      <c r="E7" s="294"/>
      <c r="F7" s="295">
        <v>43748</v>
      </c>
      <c r="G7" s="295">
        <v>43762</v>
      </c>
      <c r="H7" s="296">
        <f>IF(D7="",0,IF(AND($H$3&lt;=G7,G7&lt;=$H$4),1,0))</f>
        <v>1</v>
      </c>
      <c r="I7" s="630">
        <f>ROUNDDOWN((G7-F7)/7,0)</f>
        <v>2</v>
      </c>
      <c r="J7" s="1015">
        <f>IF(D7="","",IF((I7+I8)&gt;=2,0.5,IF(AND((I7+I8)&gt;=1),0.3,0)))</f>
        <v>0.5</v>
      </c>
      <c r="L7" s="291"/>
    </row>
    <row r="8" spans="1:12" s="290" customFormat="1" ht="15" customHeight="1">
      <c r="A8" s="1028"/>
      <c r="B8" s="1029"/>
      <c r="C8" s="1030"/>
      <c r="D8" s="1017"/>
      <c r="E8" s="294"/>
      <c r="F8" s="295">
        <v>44147</v>
      </c>
      <c r="G8" s="295">
        <v>44148</v>
      </c>
      <c r="H8" s="296">
        <f>IF(D7="",0,IF(AND($H$3&lt;=G8,G8&lt;=$H$4),1,0))</f>
        <v>1</v>
      </c>
      <c r="I8" s="630">
        <f>ROUNDDOWN((G8-F8)/7,0)</f>
        <v>0</v>
      </c>
      <c r="J8" s="1017"/>
      <c r="L8" s="291"/>
    </row>
    <row r="9" spans="1:12" s="290" customFormat="1" ht="15" customHeight="1">
      <c r="A9" s="1037" t="s">
        <v>108</v>
      </c>
      <c r="B9" s="1038"/>
      <c r="C9" s="1038"/>
      <c r="D9" s="1038"/>
      <c r="E9" s="1038"/>
      <c r="F9" s="1038"/>
      <c r="G9" s="1038"/>
      <c r="H9" s="1039"/>
      <c r="I9" s="624"/>
      <c r="J9" s="297">
        <f>J7*0.75</f>
        <v>0.375</v>
      </c>
      <c r="L9" s="291"/>
    </row>
    <row r="10" spans="1:12" s="290" customFormat="1" ht="15" customHeight="1">
      <c r="A10" s="1033" t="s">
        <v>62</v>
      </c>
      <c r="B10" s="1031" t="s">
        <v>239</v>
      </c>
      <c r="C10" s="1019" t="str">
        <f>'4-1 참여기술인(등급)'!B12</f>
        <v>보조1</v>
      </c>
      <c r="D10" s="1033" t="str">
        <f>IF('4-1 참여기술인(등급)'!D12="","",'4-1 참여기술인(등급)'!D12)</f>
        <v>건축</v>
      </c>
      <c r="E10" s="294"/>
      <c r="F10" s="295">
        <v>43748</v>
      </c>
      <c r="G10" s="295">
        <v>43762</v>
      </c>
      <c r="H10" s="296">
        <f>IF(D10="",0,IF(AND($H$3&lt;=G10,G10&lt;=$H$4),1,0))</f>
        <v>1</v>
      </c>
      <c r="I10" s="630">
        <f t="shared" ref="I10:I17" si="0">ROUNDDOWN((G10-F10)/7,0)</f>
        <v>2</v>
      </c>
      <c r="J10" s="1015">
        <f>IF(D10="","",IF((I10+I11)&gt;=2,0.5,IF(AND((I10+I11)&gt;=1),0.3,0)))</f>
        <v>0.5</v>
      </c>
      <c r="L10" s="291"/>
    </row>
    <row r="11" spans="1:12" s="290" customFormat="1" ht="15" customHeight="1">
      <c r="A11" s="1033"/>
      <c r="B11" s="1036"/>
      <c r="C11" s="1019"/>
      <c r="D11" s="1033"/>
      <c r="E11" s="294"/>
      <c r="F11" s="295">
        <v>44147</v>
      </c>
      <c r="G11" s="295">
        <v>44148</v>
      </c>
      <c r="H11" s="296">
        <f>IF(D10="",0,IF(AND($H$3&lt;=G11,G11&lt;=$H$4),1,0))</f>
        <v>1</v>
      </c>
      <c r="I11" s="630">
        <f t="shared" si="0"/>
        <v>0</v>
      </c>
      <c r="J11" s="1017"/>
      <c r="L11" s="291"/>
    </row>
    <row r="12" spans="1:12" s="290" customFormat="1" ht="15" customHeight="1">
      <c r="A12" s="1033"/>
      <c r="B12" s="1019" t="s">
        <v>242</v>
      </c>
      <c r="C12" s="1019" t="str">
        <f>'4-1 참여기술인(등급)'!B14</f>
        <v>보조1</v>
      </c>
      <c r="D12" s="1033" t="str">
        <f>IF('4-1 참여기술인(등급)'!D14="","",'4-1 참여기술인(등급)'!D14)</f>
        <v>기계</v>
      </c>
      <c r="E12" s="294"/>
      <c r="F12" s="295">
        <v>43748</v>
      </c>
      <c r="G12" s="295">
        <v>43762</v>
      </c>
      <c r="H12" s="296">
        <f>IF(D12="",0,IF(AND($H$3&lt;=G12,G12&lt;=$H$4),1,0))</f>
        <v>1</v>
      </c>
      <c r="I12" s="630">
        <f t="shared" si="0"/>
        <v>2</v>
      </c>
      <c r="J12" s="1015">
        <f>IF(D12="","",IF((I12+I13)&gt;=2,0.5,IF(AND((I12+I13)&gt;=1),0.3,0)))</f>
        <v>0.5</v>
      </c>
      <c r="L12" s="291"/>
    </row>
    <row r="13" spans="1:12" s="290" customFormat="1" ht="15" customHeight="1">
      <c r="A13" s="1033"/>
      <c r="B13" s="1019"/>
      <c r="C13" s="1019"/>
      <c r="D13" s="1033"/>
      <c r="E13" s="294"/>
      <c r="F13" s="295">
        <v>44147</v>
      </c>
      <c r="G13" s="295">
        <v>44148</v>
      </c>
      <c r="H13" s="296">
        <f>IF(D12="",0,IF(AND($H$3&lt;=G13,G13&lt;=$H$4),1,0))</f>
        <v>1</v>
      </c>
      <c r="I13" s="630">
        <f t="shared" si="0"/>
        <v>0</v>
      </c>
      <c r="J13" s="1017"/>
      <c r="L13" s="291"/>
    </row>
    <row r="14" spans="1:12" s="290" customFormat="1" ht="15" customHeight="1">
      <c r="A14" s="1033"/>
      <c r="B14" s="1019" t="s">
        <v>243</v>
      </c>
      <c r="C14" s="1019" t="str">
        <f>'4-1 참여기술인(등급)'!B15</f>
        <v>보조1</v>
      </c>
      <c r="D14" s="1033" t="str">
        <f>IF('4-1 참여기술인(등급)'!D15="","",'4-1 참여기술인(등급)'!D15)</f>
        <v>토목</v>
      </c>
      <c r="E14" s="294"/>
      <c r="F14" s="295">
        <v>43748</v>
      </c>
      <c r="G14" s="295">
        <v>43762</v>
      </c>
      <c r="H14" s="296">
        <f>IF(D14="",0,IF(AND($H$3&lt;=G14,G14&lt;=$H$4),1,0))</f>
        <v>1</v>
      </c>
      <c r="I14" s="630">
        <f t="shared" si="0"/>
        <v>2</v>
      </c>
      <c r="J14" s="1015">
        <f>IF(D14="","",IF((I14+I15)&gt;=2,0.5,IF(AND((I14+I15)&gt;=1),0.3,0)))</f>
        <v>0.5</v>
      </c>
      <c r="L14" s="291"/>
    </row>
    <row r="15" spans="1:12" s="290" customFormat="1" ht="15" customHeight="1">
      <c r="A15" s="1033"/>
      <c r="B15" s="1019"/>
      <c r="C15" s="1019"/>
      <c r="D15" s="1033"/>
      <c r="E15" s="294"/>
      <c r="F15" s="295">
        <v>44147</v>
      </c>
      <c r="G15" s="295">
        <v>44148</v>
      </c>
      <c r="H15" s="296">
        <f>IF(D14="",0,IF(AND($H$3&lt;=G15,G15&lt;=$H$4),1,0))</f>
        <v>1</v>
      </c>
      <c r="I15" s="630">
        <f t="shared" si="0"/>
        <v>0</v>
      </c>
      <c r="J15" s="1017"/>
      <c r="L15" s="291"/>
    </row>
    <row r="16" spans="1:12" s="290" customFormat="1" ht="15" customHeight="1">
      <c r="A16" s="1033"/>
      <c r="B16" s="1019" t="s">
        <v>82</v>
      </c>
      <c r="C16" s="1019" t="str">
        <f>'4-1 참여기술인(등급)'!B16</f>
        <v>보조1</v>
      </c>
      <c r="D16" s="1033" t="str">
        <f>IF('4-1 참여기술인(등급)'!D16="","",'4-1 참여기술인(등급)'!D16)</f>
        <v>전기</v>
      </c>
      <c r="E16" s="294"/>
      <c r="F16" s="295">
        <v>43748</v>
      </c>
      <c r="G16" s="295">
        <v>43762</v>
      </c>
      <c r="H16" s="296">
        <f>IF(D16="",0,IF(AND($H$3&lt;=G16,G16&lt;=$H$4),1,0))</f>
        <v>1</v>
      </c>
      <c r="I16" s="630">
        <f t="shared" si="0"/>
        <v>2</v>
      </c>
      <c r="J16" s="1015">
        <f>IF(D16="","",IF((I16+I17)&gt;=2,0.5,IF(AND((I16+I17)&gt;=1),0.3,0)))</f>
        <v>0.5</v>
      </c>
      <c r="L16" s="291"/>
    </row>
    <row r="17" spans="1:12" s="290" customFormat="1" ht="15" customHeight="1">
      <c r="A17" s="1033"/>
      <c r="B17" s="1019"/>
      <c r="C17" s="1019"/>
      <c r="D17" s="1033"/>
      <c r="E17" s="294"/>
      <c r="F17" s="295">
        <v>44147</v>
      </c>
      <c r="G17" s="295">
        <v>44148</v>
      </c>
      <c r="H17" s="296">
        <f>IF(D16="",0,IF(AND($H$3&lt;=G17,G17&lt;=$H$4),1,0))</f>
        <v>1</v>
      </c>
      <c r="I17" s="630">
        <f t="shared" si="0"/>
        <v>0</v>
      </c>
      <c r="J17" s="1017"/>
      <c r="L17" s="291"/>
    </row>
    <row r="18" spans="1:12" s="283" customFormat="1" ht="15" customHeight="1">
      <c r="A18" s="1020" t="s">
        <v>108</v>
      </c>
      <c r="B18" s="1034"/>
      <c r="C18" s="1034"/>
      <c r="D18" s="1034"/>
      <c r="E18" s="1034"/>
      <c r="F18" s="1034"/>
      <c r="G18" s="1034"/>
      <c r="H18" s="1035"/>
      <c r="I18" s="622"/>
      <c r="J18" s="298">
        <f>SUM(J10:J17)/COUNTA(J10:J17)*0.75</f>
        <v>0.375</v>
      </c>
      <c r="K18" s="282"/>
    </row>
    <row r="19" spans="1:12" s="283" customFormat="1" ht="15" customHeight="1">
      <c r="A19" s="1022" t="s">
        <v>376</v>
      </c>
      <c r="B19" s="1023"/>
      <c r="C19" s="1018" t="str">
        <f>'4-1 참여기술인(등급)'!A24</f>
        <v>건축</v>
      </c>
      <c r="D19" s="1019" t="str">
        <f>IF('4-1 참여기술인(등급)'!D24="","",'4-1 참여기술인(등급)'!D24)</f>
        <v>건1</v>
      </c>
      <c r="E19" s="294"/>
      <c r="F19" s="295">
        <v>43748</v>
      </c>
      <c r="G19" s="295">
        <v>43762</v>
      </c>
      <c r="H19" s="299">
        <f>IF(D19="",0,IF(AND($H$3&lt;=G19,G19&lt;=$H$4),1,0))</f>
        <v>1</v>
      </c>
      <c r="I19" s="630">
        <f t="shared" ref="I19:I26" si="1">ROUNDDOWN((G19-F19)/7,0)</f>
        <v>2</v>
      </c>
      <c r="J19" s="1015">
        <f>IF((H19+H20)&gt;=2,0.5,IF(AND((H19+H20)&gt;=1),0.3,0))</f>
        <v>0.5</v>
      </c>
      <c r="K19" s="282"/>
    </row>
    <row r="20" spans="1:12" s="283" customFormat="1" ht="15" customHeight="1">
      <c r="A20" s="1025"/>
      <c r="B20" s="1026"/>
      <c r="C20" s="1018"/>
      <c r="D20" s="1019"/>
      <c r="E20" s="294"/>
      <c r="F20" s="295">
        <v>44147</v>
      </c>
      <c r="G20" s="295">
        <v>44148</v>
      </c>
      <c r="H20" s="299">
        <f>IF(D19="",0,IF(AND($H$3&lt;=G20,G20&lt;=$H$4),1,0))</f>
        <v>1</v>
      </c>
      <c r="I20" s="630">
        <f t="shared" si="1"/>
        <v>0</v>
      </c>
      <c r="J20" s="1017"/>
      <c r="K20" s="282"/>
    </row>
    <row r="21" spans="1:12" s="283" customFormat="1" ht="15" customHeight="1">
      <c r="A21" s="1025"/>
      <c r="B21" s="1026"/>
      <c r="C21" s="1018" t="str">
        <f>'4-1 참여기술인(등급)'!A25</f>
        <v>기계</v>
      </c>
      <c r="D21" s="1019" t="str">
        <f>IF('4-1 참여기술인(등급)'!D25="","",'4-1 참여기술인(등급)'!D25)</f>
        <v>기1</v>
      </c>
      <c r="E21" s="294"/>
      <c r="F21" s="295">
        <v>43748</v>
      </c>
      <c r="G21" s="295">
        <v>43762</v>
      </c>
      <c r="H21" s="299">
        <f>IF(D21="",0,IF(AND($H$3&lt;=G21,G21&lt;=$H$4),1,0))</f>
        <v>1</v>
      </c>
      <c r="I21" s="630">
        <f t="shared" si="1"/>
        <v>2</v>
      </c>
      <c r="J21" s="1015">
        <f>IF((H21+H22)&gt;=2,0.5,IF(AND((H21+H22)&gt;=1),0.3,0))</f>
        <v>0.5</v>
      </c>
      <c r="K21" s="282"/>
    </row>
    <row r="22" spans="1:12" s="283" customFormat="1" ht="15" customHeight="1">
      <c r="A22" s="1025"/>
      <c r="B22" s="1026"/>
      <c r="C22" s="1018"/>
      <c r="D22" s="1019"/>
      <c r="E22" s="294"/>
      <c r="F22" s="295">
        <v>44147</v>
      </c>
      <c r="G22" s="295">
        <v>44148</v>
      </c>
      <c r="H22" s="299">
        <f>IF(D21="",0,IF(AND($H$3&lt;=G22,G22&lt;=$H$4),1,0))</f>
        <v>1</v>
      </c>
      <c r="I22" s="630">
        <f t="shared" si="1"/>
        <v>0</v>
      </c>
      <c r="J22" s="1017"/>
      <c r="K22" s="282"/>
    </row>
    <row r="23" spans="1:12" s="283" customFormat="1" ht="15" customHeight="1">
      <c r="A23" s="1025"/>
      <c r="B23" s="1026"/>
      <c r="C23" s="1018" t="str">
        <f>'4-1 참여기술인(등급)'!A26</f>
        <v>토목</v>
      </c>
      <c r="D23" s="1019" t="str">
        <f>IF('4-1 참여기술인(등급)'!D26="","",'4-1 참여기술인(등급)'!D26)</f>
        <v>토1</v>
      </c>
      <c r="E23" s="294"/>
      <c r="F23" s="295">
        <v>43748</v>
      </c>
      <c r="G23" s="295">
        <v>43762</v>
      </c>
      <c r="H23" s="299">
        <f>IF(D23="",0,IF(AND($H$3&lt;=G23,G23&lt;=$H$4),1,0))</f>
        <v>1</v>
      </c>
      <c r="I23" s="630">
        <f t="shared" si="1"/>
        <v>2</v>
      </c>
      <c r="J23" s="1015">
        <f>IF((H23+H24)&gt;=2,0.5,IF(AND((H23+H24)&gt;=1),0.3,0))</f>
        <v>0.5</v>
      </c>
      <c r="K23" s="282"/>
    </row>
    <row r="24" spans="1:12" s="283" customFormat="1" ht="15" customHeight="1">
      <c r="A24" s="1025"/>
      <c r="B24" s="1026"/>
      <c r="C24" s="1018"/>
      <c r="D24" s="1019"/>
      <c r="E24" s="294"/>
      <c r="F24" s="295">
        <v>44147</v>
      </c>
      <c r="G24" s="295">
        <v>44148</v>
      </c>
      <c r="H24" s="299">
        <f>IF(D23="",0,IF(AND($H$3&lt;=G24,G24&lt;=$H$4),1,0))</f>
        <v>1</v>
      </c>
      <c r="I24" s="630">
        <f t="shared" si="1"/>
        <v>0</v>
      </c>
      <c r="J24" s="1017"/>
      <c r="K24" s="282"/>
    </row>
    <row r="25" spans="1:12" s="283" customFormat="1" ht="15" customHeight="1">
      <c r="A25" s="1025"/>
      <c r="B25" s="1026"/>
      <c r="C25" s="1018" t="str">
        <f>'4-1 참여기술인(등급)'!A27</f>
        <v>전기</v>
      </c>
      <c r="D25" s="1019" t="str">
        <f>IF('4-1 참여기술인(등급)'!D27="","",'4-1 참여기술인(등급)'!D27)</f>
        <v>전1</v>
      </c>
      <c r="E25" s="294"/>
      <c r="F25" s="295">
        <v>43748</v>
      </c>
      <c r="G25" s="295">
        <v>43762</v>
      </c>
      <c r="H25" s="299">
        <f>IF(D25="",0,IF(AND($H$3&lt;=G25,G25&lt;=$H$4),1,0))</f>
        <v>1</v>
      </c>
      <c r="I25" s="630">
        <f t="shared" si="1"/>
        <v>2</v>
      </c>
      <c r="J25" s="1015">
        <f>IF((H25+H26)&gt;=2,0.5,IF(AND((H25+H26)&gt;=1),0.3,0))</f>
        <v>0.5</v>
      </c>
      <c r="K25" s="282"/>
    </row>
    <row r="26" spans="1:12" s="283" customFormat="1" ht="15" customHeight="1">
      <c r="A26" s="1025"/>
      <c r="B26" s="1026"/>
      <c r="C26" s="1018"/>
      <c r="D26" s="1019"/>
      <c r="E26" s="294"/>
      <c r="F26" s="295">
        <v>44147</v>
      </c>
      <c r="G26" s="295">
        <v>44148</v>
      </c>
      <c r="H26" s="299">
        <f>IF(D25="",0,IF(AND($H$3&lt;=G26,G26&lt;=$H$4),1,0))</f>
        <v>1</v>
      </c>
      <c r="I26" s="630">
        <f t="shared" si="1"/>
        <v>0</v>
      </c>
      <c r="J26" s="1017"/>
      <c r="K26" s="282"/>
    </row>
    <row r="27" spans="1:12" s="283" customFormat="1" ht="15" customHeight="1">
      <c r="A27" s="1020" t="s">
        <v>108</v>
      </c>
      <c r="B27" s="1021"/>
      <c r="C27" s="1021"/>
      <c r="D27" s="1021"/>
      <c r="E27" s="1021"/>
      <c r="F27" s="1021"/>
      <c r="G27" s="1021"/>
      <c r="H27" s="1021"/>
      <c r="I27" s="623"/>
      <c r="J27" s="298">
        <f>SUM(J19:J26)/COUNTA(J19:J26)*0.75</f>
        <v>0.375</v>
      </c>
      <c r="K27" s="282"/>
    </row>
    <row r="28" spans="1:12" s="283" customFormat="1" ht="15" customHeight="1">
      <c r="A28" s="280"/>
      <c r="B28" s="280"/>
      <c r="C28" s="280"/>
      <c r="D28" s="280"/>
      <c r="E28" s="280"/>
      <c r="F28" s="280"/>
      <c r="G28" s="280"/>
      <c r="H28" s="281"/>
      <c r="I28" s="281"/>
      <c r="J28" s="280"/>
      <c r="K28" s="282"/>
    </row>
    <row r="29" spans="1:12" s="283" customFormat="1" ht="15.95" customHeight="1">
      <c r="A29" s="1022" t="s">
        <v>377</v>
      </c>
      <c r="B29" s="1023"/>
      <c r="C29" s="1024"/>
      <c r="D29" s="1031" t="s">
        <v>378</v>
      </c>
      <c r="E29" s="1015" t="s">
        <v>379</v>
      </c>
      <c r="F29" s="1020" t="s">
        <v>380</v>
      </c>
      <c r="G29" s="1032"/>
      <c r="H29" s="289" t="s">
        <v>381</v>
      </c>
      <c r="I29" s="289" t="s">
        <v>651</v>
      </c>
      <c r="J29" s="1015" t="s">
        <v>382</v>
      </c>
      <c r="K29" s="282"/>
    </row>
    <row r="30" spans="1:12" s="283" customFormat="1" ht="15.95" customHeight="1">
      <c r="A30" s="1025"/>
      <c r="B30" s="1026"/>
      <c r="C30" s="1027"/>
      <c r="D30" s="1016"/>
      <c r="E30" s="1016"/>
      <c r="F30" s="292" t="s">
        <v>198</v>
      </c>
      <c r="G30" s="292" t="s">
        <v>199</v>
      </c>
      <c r="H30" s="293" t="s">
        <v>383</v>
      </c>
      <c r="I30" s="293"/>
      <c r="J30" s="1016"/>
      <c r="K30" s="282"/>
    </row>
    <row r="31" spans="1:12" s="283" customFormat="1" ht="15.95" customHeight="1">
      <c r="A31" s="1028"/>
      <c r="B31" s="1029"/>
      <c r="C31" s="1030"/>
      <c r="D31" s="292" t="str">
        <f>'4-1 참여기술인(등급)'!D34</f>
        <v>안전</v>
      </c>
      <c r="E31" s="294" t="s">
        <v>384</v>
      </c>
      <c r="F31" s="295">
        <v>43748</v>
      </c>
      <c r="G31" s="295">
        <v>43749</v>
      </c>
      <c r="H31" s="299">
        <f>IF(D31="",0,IF(AND($H$3&lt;=G31,G31&lt;=$H$4),1,0))</f>
        <v>1</v>
      </c>
      <c r="I31" s="631">
        <f>ROUNDDOWN((G31-F31+1)*8,0)</f>
        <v>16</v>
      </c>
      <c r="J31" s="298" t="str">
        <f>IF(D7="","",IF(I31&gt;=16,"적격","부적격"))</f>
        <v>적격</v>
      </c>
      <c r="K31" s="282"/>
    </row>
    <row r="32" spans="1:12" s="283" customFormat="1" ht="15.95" customHeight="1">
      <c r="A32" s="280"/>
      <c r="B32" s="280"/>
      <c r="C32" s="280"/>
      <c r="D32" s="280"/>
      <c r="E32" s="280"/>
      <c r="F32" s="280"/>
      <c r="G32" s="280"/>
      <c r="H32" s="281"/>
      <c r="I32" s="281"/>
      <c r="J32" s="280"/>
      <c r="K32" s="282"/>
    </row>
    <row r="33" spans="1:20" s="283" customFormat="1" ht="15.95" customHeight="1">
      <c r="A33" s="280"/>
      <c r="B33" s="280"/>
      <c r="C33" s="280"/>
      <c r="D33" s="280"/>
      <c r="E33" s="280"/>
      <c r="F33" s="280"/>
      <c r="G33" s="280"/>
      <c r="H33" s="281"/>
      <c r="I33" s="281"/>
      <c r="J33" s="280"/>
      <c r="K33" s="282"/>
    </row>
    <row r="34" spans="1:20" s="283" customFormat="1" ht="15.95" customHeight="1">
      <c r="A34" s="280"/>
      <c r="B34" s="280"/>
      <c r="C34" s="280"/>
      <c r="D34" s="280"/>
      <c r="E34" s="280"/>
      <c r="F34" s="280"/>
      <c r="G34" s="280"/>
      <c r="H34" s="281"/>
      <c r="I34" s="281"/>
      <c r="J34" s="280"/>
      <c r="K34" s="282"/>
    </row>
    <row r="35" spans="1:20" s="283" customFormat="1" ht="15.95" customHeight="1">
      <c r="A35" s="280"/>
      <c r="B35" s="280"/>
      <c r="C35" s="280"/>
      <c r="D35" s="280"/>
      <c r="E35" s="280"/>
      <c r="F35" s="280"/>
      <c r="G35" s="280"/>
      <c r="H35" s="281"/>
      <c r="I35" s="281"/>
      <c r="J35" s="280"/>
      <c r="K35" s="282"/>
    </row>
    <row r="36" spans="1:20" s="283" customFormat="1" ht="15.95" customHeight="1">
      <c r="A36" s="280"/>
      <c r="B36" s="280"/>
      <c r="C36" s="280"/>
      <c r="D36" s="280"/>
      <c r="E36" s="280"/>
      <c r="F36" s="280"/>
      <c r="G36" s="280"/>
      <c r="H36" s="281"/>
      <c r="I36" s="281"/>
      <c r="J36" s="280"/>
      <c r="K36" s="300"/>
      <c r="L36" s="300"/>
      <c r="M36" s="300"/>
      <c r="N36" s="300"/>
      <c r="O36" s="300"/>
      <c r="P36" s="300"/>
      <c r="Q36" s="300"/>
      <c r="R36" s="300"/>
      <c r="T36" s="282"/>
    </row>
    <row r="37" spans="1:20" s="283" customFormat="1" ht="15.95" customHeight="1">
      <c r="A37" s="280"/>
      <c r="B37" s="280"/>
      <c r="C37" s="280"/>
      <c r="D37" s="280"/>
      <c r="E37" s="280"/>
      <c r="F37" s="280"/>
      <c r="G37" s="280"/>
      <c r="H37" s="281"/>
      <c r="I37" s="281"/>
      <c r="J37" s="280"/>
      <c r="K37" s="300"/>
      <c r="L37" s="300"/>
      <c r="M37" s="300"/>
      <c r="N37" s="300"/>
      <c r="O37" s="300"/>
      <c r="P37" s="300"/>
      <c r="Q37" s="300"/>
      <c r="R37" s="300"/>
      <c r="T37" s="282"/>
    </row>
    <row r="38" spans="1:20" s="283" customFormat="1" ht="15.95" customHeight="1">
      <c r="A38" s="280"/>
      <c r="B38" s="280"/>
      <c r="C38" s="280"/>
      <c r="D38" s="280"/>
      <c r="E38" s="280"/>
      <c r="F38" s="280"/>
      <c r="G38" s="280"/>
      <c r="H38" s="281"/>
      <c r="I38" s="281"/>
      <c r="J38" s="280"/>
      <c r="K38" s="300"/>
      <c r="L38" s="300"/>
      <c r="M38" s="300"/>
      <c r="N38" s="300"/>
      <c r="O38" s="300"/>
      <c r="P38" s="300"/>
      <c r="Q38" s="300"/>
      <c r="R38" s="300"/>
      <c r="T38" s="282"/>
    </row>
    <row r="39" spans="1:20" s="283" customFormat="1" ht="15.95" customHeight="1">
      <c r="A39" s="280"/>
      <c r="B39" s="280"/>
      <c r="C39" s="280"/>
      <c r="D39" s="280"/>
      <c r="E39" s="280"/>
      <c r="F39" s="280"/>
      <c r="G39" s="280"/>
      <c r="H39" s="281"/>
      <c r="I39" s="281"/>
      <c r="J39" s="280"/>
      <c r="K39" s="300"/>
      <c r="L39" s="300"/>
      <c r="M39" s="300"/>
      <c r="N39" s="300"/>
      <c r="O39" s="300"/>
      <c r="P39" s="300"/>
      <c r="Q39" s="300"/>
      <c r="R39" s="300"/>
      <c r="T39" s="282"/>
    </row>
    <row r="40" spans="1:20" s="283" customFormat="1" ht="15.95" customHeight="1">
      <c r="A40" s="280"/>
      <c r="B40" s="280"/>
      <c r="C40" s="280"/>
      <c r="D40" s="280"/>
      <c r="E40" s="280"/>
      <c r="F40" s="280"/>
      <c r="G40" s="280"/>
      <c r="H40" s="281"/>
      <c r="I40" s="281"/>
      <c r="J40" s="280"/>
      <c r="K40" s="300"/>
      <c r="L40" s="300"/>
      <c r="M40" s="300"/>
      <c r="N40" s="300"/>
      <c r="O40" s="300"/>
      <c r="P40" s="300"/>
      <c r="Q40" s="300"/>
      <c r="R40" s="300"/>
      <c r="T40" s="282"/>
    </row>
    <row r="41" spans="1:20" s="283" customFormat="1" ht="15.95" customHeight="1">
      <c r="A41" s="300"/>
      <c r="B41" s="300"/>
      <c r="C41" s="300"/>
      <c r="D41" s="300"/>
      <c r="E41" s="300"/>
      <c r="F41" s="300"/>
      <c r="G41" s="300"/>
      <c r="H41" s="301"/>
      <c r="I41" s="301"/>
      <c r="J41" s="300"/>
      <c r="K41" s="300"/>
      <c r="L41" s="300"/>
      <c r="M41" s="300"/>
      <c r="N41" s="300"/>
      <c r="O41" s="300"/>
      <c r="P41" s="300"/>
      <c r="Q41" s="300"/>
      <c r="R41" s="300"/>
      <c r="T41" s="282"/>
    </row>
    <row r="42" spans="1:20" s="283" customFormat="1" ht="15.95" customHeight="1">
      <c r="A42" s="300"/>
      <c r="B42" s="300"/>
      <c r="C42" s="300"/>
      <c r="D42" s="300"/>
      <c r="E42" s="300"/>
      <c r="F42" s="300"/>
      <c r="G42" s="300"/>
      <c r="H42" s="301"/>
      <c r="I42" s="301"/>
      <c r="J42" s="300"/>
      <c r="K42" s="300"/>
      <c r="L42" s="300"/>
      <c r="M42" s="300"/>
      <c r="N42" s="300"/>
      <c r="O42" s="300"/>
      <c r="P42" s="300"/>
      <c r="Q42" s="300"/>
      <c r="R42" s="300"/>
      <c r="T42" s="282"/>
    </row>
    <row r="43" spans="1:20" s="283" customFormat="1" ht="15.95" customHeight="1">
      <c r="A43" s="300"/>
      <c r="B43" s="300"/>
      <c r="C43" s="300"/>
      <c r="D43" s="300"/>
      <c r="E43" s="300"/>
      <c r="F43" s="300"/>
      <c r="G43" s="300"/>
      <c r="H43" s="301"/>
      <c r="I43" s="301"/>
      <c r="J43" s="300"/>
      <c r="K43" s="300"/>
      <c r="L43" s="300"/>
      <c r="M43" s="300"/>
      <c r="N43" s="300"/>
      <c r="O43" s="300"/>
      <c r="P43" s="300"/>
      <c r="Q43" s="300"/>
      <c r="R43" s="300"/>
      <c r="T43" s="282"/>
    </row>
    <row r="44" spans="1:20" s="283" customFormat="1" ht="15.95" customHeight="1">
      <c r="A44" s="300"/>
      <c r="B44" s="300"/>
      <c r="C44" s="300"/>
      <c r="D44" s="300"/>
      <c r="E44" s="300"/>
      <c r="F44" s="300"/>
      <c r="G44" s="300"/>
      <c r="H44" s="301"/>
      <c r="I44" s="301"/>
      <c r="J44" s="300"/>
      <c r="K44" s="300"/>
      <c r="L44" s="300"/>
      <c r="M44" s="300"/>
      <c r="N44" s="300"/>
      <c r="O44" s="300"/>
      <c r="P44" s="300"/>
      <c r="Q44" s="300"/>
      <c r="R44" s="300"/>
      <c r="T44" s="282"/>
    </row>
    <row r="45" spans="1:20" s="283" customFormat="1" ht="15.95" customHeight="1">
      <c r="A45" s="300"/>
      <c r="B45" s="300"/>
      <c r="C45" s="300"/>
      <c r="D45" s="300"/>
      <c r="E45" s="300"/>
      <c r="F45" s="300"/>
      <c r="G45" s="300"/>
      <c r="H45" s="301"/>
      <c r="I45" s="301"/>
      <c r="J45" s="300"/>
      <c r="K45" s="300"/>
      <c r="L45" s="300"/>
      <c r="M45" s="300"/>
      <c r="N45" s="300"/>
      <c r="O45" s="300"/>
      <c r="P45" s="300"/>
      <c r="Q45" s="300"/>
      <c r="R45" s="300"/>
      <c r="T45" s="282"/>
    </row>
    <row r="46" spans="1:20" s="283" customFormat="1" ht="15.95" customHeight="1">
      <c r="A46" s="300"/>
      <c r="B46" s="300"/>
      <c r="C46" s="300"/>
      <c r="D46" s="300"/>
      <c r="E46" s="300"/>
      <c r="F46" s="300"/>
      <c r="G46" s="300"/>
      <c r="H46" s="301"/>
      <c r="I46" s="301"/>
      <c r="J46" s="300"/>
      <c r="K46" s="300"/>
      <c r="L46" s="300"/>
      <c r="M46" s="300"/>
      <c r="N46" s="300"/>
      <c r="O46" s="300"/>
      <c r="P46" s="300"/>
      <c r="Q46" s="300"/>
      <c r="R46" s="300"/>
      <c r="T46" s="282"/>
    </row>
    <row r="47" spans="1:20" s="283" customFormat="1" ht="15.95" customHeight="1">
      <c r="A47" s="300"/>
      <c r="B47" s="300"/>
      <c r="C47" s="300"/>
      <c r="D47" s="300"/>
      <c r="E47" s="300"/>
      <c r="F47" s="300"/>
      <c r="G47" s="300"/>
      <c r="H47" s="301"/>
      <c r="I47" s="301"/>
      <c r="J47" s="300"/>
      <c r="K47" s="300"/>
      <c r="L47" s="300"/>
      <c r="M47" s="300"/>
      <c r="N47" s="300"/>
      <c r="O47" s="300"/>
      <c r="P47" s="300"/>
      <c r="Q47" s="300"/>
      <c r="R47" s="300"/>
      <c r="T47" s="282"/>
    </row>
    <row r="48" spans="1:20" s="283" customFormat="1" ht="15.95" customHeight="1">
      <c r="A48" s="300"/>
      <c r="B48" s="300"/>
      <c r="C48" s="300"/>
      <c r="D48" s="300"/>
      <c r="E48" s="300"/>
      <c r="F48" s="300"/>
      <c r="G48" s="300"/>
      <c r="H48" s="301"/>
      <c r="I48" s="301"/>
      <c r="J48" s="300"/>
      <c r="K48" s="300"/>
      <c r="L48" s="300"/>
      <c r="M48" s="300"/>
      <c r="N48" s="300"/>
      <c r="O48" s="300"/>
      <c r="P48" s="300"/>
      <c r="Q48" s="300"/>
      <c r="R48" s="300"/>
      <c r="T48" s="282"/>
    </row>
    <row r="49" spans="1:20" s="283" customFormat="1" ht="15.95" customHeight="1">
      <c r="A49" s="300"/>
      <c r="B49" s="300"/>
      <c r="C49" s="300"/>
      <c r="D49" s="300"/>
      <c r="E49" s="300"/>
      <c r="F49" s="300"/>
      <c r="G49" s="300"/>
      <c r="H49" s="301"/>
      <c r="I49" s="301"/>
      <c r="J49" s="300"/>
      <c r="K49" s="300"/>
      <c r="L49" s="300"/>
      <c r="M49" s="300"/>
      <c r="N49" s="300"/>
      <c r="O49" s="300"/>
      <c r="P49" s="300"/>
      <c r="Q49" s="300"/>
      <c r="R49" s="300"/>
      <c r="T49" s="282"/>
    </row>
    <row r="50" spans="1:20" s="283" customFormat="1" ht="15.95" customHeight="1">
      <c r="A50" s="300"/>
      <c r="B50" s="300"/>
      <c r="C50" s="300"/>
      <c r="D50" s="300"/>
      <c r="E50" s="300"/>
      <c r="F50" s="300"/>
      <c r="G50" s="300"/>
      <c r="H50" s="301"/>
      <c r="I50" s="301"/>
      <c r="J50" s="300"/>
      <c r="K50" s="300"/>
      <c r="L50" s="300"/>
      <c r="M50" s="300"/>
      <c r="N50" s="300"/>
      <c r="O50" s="300"/>
      <c r="P50" s="300"/>
      <c r="Q50" s="300"/>
      <c r="R50" s="300"/>
      <c r="T50" s="282"/>
    </row>
    <row r="51" spans="1:20" s="283" customFormat="1" ht="15.95" customHeight="1">
      <c r="A51" s="300"/>
      <c r="B51" s="300"/>
      <c r="C51" s="300"/>
      <c r="D51" s="300"/>
      <c r="E51" s="300"/>
      <c r="F51" s="300"/>
      <c r="G51" s="300"/>
      <c r="H51" s="301"/>
      <c r="I51" s="301"/>
      <c r="J51" s="300"/>
      <c r="K51" s="300"/>
      <c r="L51" s="300"/>
      <c r="M51" s="300"/>
      <c r="N51" s="300"/>
      <c r="O51" s="300"/>
      <c r="P51" s="300"/>
      <c r="Q51" s="300"/>
      <c r="R51" s="300"/>
      <c r="T51" s="282"/>
    </row>
    <row r="52" spans="1:20" s="283" customFormat="1" ht="15.95" customHeight="1">
      <c r="A52" s="300"/>
      <c r="B52" s="300"/>
      <c r="C52" s="300"/>
      <c r="D52" s="300"/>
      <c r="E52" s="300"/>
      <c r="F52" s="300"/>
      <c r="G52" s="300"/>
      <c r="H52" s="301"/>
      <c r="I52" s="301"/>
      <c r="J52" s="300"/>
      <c r="K52" s="300"/>
      <c r="L52" s="300"/>
      <c r="M52" s="300"/>
      <c r="N52" s="300"/>
      <c r="O52" s="300"/>
      <c r="P52" s="300"/>
      <c r="Q52" s="300"/>
      <c r="R52" s="300"/>
      <c r="T52" s="282"/>
    </row>
    <row r="53" spans="1:20" s="283" customFormat="1" ht="15.95" customHeight="1">
      <c r="A53" s="300"/>
      <c r="B53" s="300"/>
      <c r="C53" s="300"/>
      <c r="D53" s="300"/>
      <c r="E53" s="300"/>
      <c r="F53" s="300"/>
      <c r="G53" s="300"/>
      <c r="H53" s="301"/>
      <c r="I53" s="301"/>
      <c r="J53" s="300"/>
      <c r="K53" s="300"/>
      <c r="L53" s="300"/>
      <c r="M53" s="300"/>
      <c r="N53" s="300"/>
      <c r="O53" s="300"/>
      <c r="P53" s="300"/>
      <c r="Q53" s="300"/>
      <c r="R53" s="300"/>
      <c r="T53" s="282"/>
    </row>
    <row r="54" spans="1:20" s="283" customFormat="1" ht="15.95" customHeight="1">
      <c r="A54" s="300"/>
      <c r="B54" s="300"/>
      <c r="C54" s="300"/>
      <c r="D54" s="300"/>
      <c r="E54" s="300"/>
      <c r="F54" s="300"/>
      <c r="G54" s="300"/>
      <c r="H54" s="301"/>
      <c r="I54" s="301"/>
      <c r="J54" s="300"/>
      <c r="K54" s="300"/>
      <c r="L54" s="300"/>
      <c r="M54" s="300"/>
      <c r="N54" s="300"/>
      <c r="O54" s="300"/>
      <c r="P54" s="300"/>
      <c r="Q54" s="300"/>
      <c r="R54" s="300"/>
      <c r="T54" s="282"/>
    </row>
    <row r="55" spans="1:20" s="283" customFormat="1" ht="15.95" customHeight="1">
      <c r="A55" s="300"/>
      <c r="B55" s="300"/>
      <c r="C55" s="300"/>
      <c r="D55" s="300"/>
      <c r="E55" s="300"/>
      <c r="F55" s="300"/>
      <c r="G55" s="300"/>
      <c r="H55" s="301"/>
      <c r="I55" s="301"/>
      <c r="J55" s="300"/>
      <c r="K55" s="300"/>
      <c r="L55" s="300"/>
      <c r="M55" s="300"/>
      <c r="N55" s="300"/>
      <c r="O55" s="300"/>
      <c r="P55" s="300"/>
      <c r="Q55" s="300"/>
      <c r="R55" s="300"/>
      <c r="T55" s="282"/>
    </row>
    <row r="56" spans="1:20" s="283" customFormat="1" ht="15.95" customHeight="1">
      <c r="A56" s="300"/>
      <c r="B56" s="300"/>
      <c r="C56" s="300"/>
      <c r="D56" s="300"/>
      <c r="E56" s="300"/>
      <c r="F56" s="300"/>
      <c r="G56" s="300"/>
      <c r="H56" s="301"/>
      <c r="I56" s="301"/>
      <c r="J56" s="300"/>
      <c r="K56" s="300"/>
      <c r="L56" s="300"/>
      <c r="M56" s="300"/>
      <c r="N56" s="300"/>
      <c r="O56" s="300"/>
      <c r="P56" s="300"/>
      <c r="Q56" s="300"/>
      <c r="R56" s="300"/>
      <c r="T56" s="282"/>
    </row>
    <row r="57" spans="1:20" s="283" customFormat="1" ht="15.95" customHeight="1">
      <c r="A57" s="300"/>
      <c r="B57" s="300"/>
      <c r="C57" s="300"/>
      <c r="D57" s="300"/>
      <c r="E57" s="300"/>
      <c r="F57" s="300"/>
      <c r="G57" s="300"/>
      <c r="H57" s="301"/>
      <c r="I57" s="301"/>
      <c r="J57" s="300"/>
      <c r="K57" s="300"/>
      <c r="L57" s="300"/>
      <c r="M57" s="300"/>
      <c r="N57" s="300"/>
      <c r="O57" s="300"/>
      <c r="P57" s="300"/>
      <c r="Q57" s="300"/>
      <c r="R57" s="300"/>
      <c r="T57" s="282"/>
    </row>
    <row r="58" spans="1:20" s="283" customFormat="1" ht="15.95" customHeight="1">
      <c r="A58" s="300"/>
      <c r="B58" s="300"/>
      <c r="C58" s="300"/>
      <c r="D58" s="300"/>
      <c r="E58" s="300"/>
      <c r="F58" s="300"/>
      <c r="G58" s="300"/>
      <c r="H58" s="301"/>
      <c r="I58" s="301"/>
      <c r="J58" s="300"/>
      <c r="K58" s="300"/>
      <c r="L58" s="300"/>
      <c r="M58" s="300"/>
      <c r="N58" s="300"/>
      <c r="O58" s="300"/>
      <c r="P58" s="300"/>
      <c r="Q58" s="300"/>
      <c r="R58" s="300"/>
      <c r="T58" s="282"/>
    </row>
    <row r="59" spans="1:20" s="283" customFormat="1" ht="15.95" customHeight="1">
      <c r="A59" s="300"/>
      <c r="B59" s="300"/>
      <c r="C59" s="300"/>
      <c r="D59" s="300"/>
      <c r="E59" s="300"/>
      <c r="F59" s="300"/>
      <c r="G59" s="300"/>
      <c r="H59" s="301"/>
      <c r="I59" s="301"/>
      <c r="J59" s="300"/>
      <c r="K59" s="300"/>
      <c r="L59" s="300"/>
      <c r="M59" s="300"/>
      <c r="N59" s="300"/>
      <c r="O59" s="300"/>
      <c r="P59" s="300"/>
      <c r="Q59" s="300"/>
      <c r="R59" s="300"/>
      <c r="T59" s="282"/>
    </row>
    <row r="60" spans="1:20" s="283" customFormat="1" ht="15.95" customHeight="1">
      <c r="A60" s="300"/>
      <c r="B60" s="300"/>
      <c r="C60" s="300"/>
      <c r="D60" s="300"/>
      <c r="E60" s="300"/>
      <c r="F60" s="300"/>
      <c r="G60" s="300"/>
      <c r="H60" s="301"/>
      <c r="I60" s="301"/>
      <c r="J60" s="300"/>
      <c r="K60" s="300"/>
      <c r="L60" s="300"/>
      <c r="M60" s="300"/>
      <c r="N60" s="300"/>
      <c r="O60" s="300"/>
      <c r="P60" s="300"/>
      <c r="Q60" s="300"/>
      <c r="R60" s="300"/>
      <c r="T60" s="282"/>
    </row>
    <row r="61" spans="1:20" s="283" customFormat="1" ht="15.95" customHeight="1">
      <c r="A61" s="300"/>
      <c r="B61" s="300"/>
      <c r="C61" s="300"/>
      <c r="D61" s="300"/>
      <c r="E61" s="300"/>
      <c r="F61" s="300"/>
      <c r="G61" s="300"/>
      <c r="H61" s="301"/>
      <c r="I61" s="301"/>
      <c r="J61" s="300"/>
      <c r="K61" s="300"/>
      <c r="L61" s="300"/>
      <c r="M61" s="300"/>
      <c r="N61" s="300"/>
      <c r="O61" s="300"/>
      <c r="P61" s="300"/>
      <c r="Q61" s="300"/>
      <c r="R61" s="300"/>
      <c r="T61" s="282"/>
    </row>
    <row r="62" spans="1:20" s="283" customFormat="1" ht="15.95" customHeight="1">
      <c r="A62" s="300"/>
      <c r="B62" s="300"/>
      <c r="C62" s="300"/>
      <c r="D62" s="300"/>
      <c r="E62" s="300"/>
      <c r="F62" s="300"/>
      <c r="G62" s="300"/>
      <c r="H62" s="301"/>
      <c r="I62" s="301"/>
      <c r="J62" s="300"/>
      <c r="K62" s="300"/>
      <c r="L62" s="300"/>
      <c r="M62" s="300"/>
      <c r="N62" s="300"/>
      <c r="O62" s="300"/>
      <c r="P62" s="300"/>
      <c r="Q62" s="300"/>
      <c r="R62" s="300"/>
      <c r="T62" s="282"/>
    </row>
    <row r="63" spans="1:20" s="283" customFormat="1" ht="15.95" customHeight="1">
      <c r="A63" s="300"/>
      <c r="B63" s="300"/>
      <c r="C63" s="300"/>
      <c r="D63" s="300"/>
      <c r="E63" s="300"/>
      <c r="F63" s="300"/>
      <c r="G63" s="300"/>
      <c r="H63" s="301"/>
      <c r="I63" s="301"/>
      <c r="J63" s="300"/>
      <c r="K63" s="300"/>
      <c r="L63" s="300"/>
      <c r="M63" s="300"/>
      <c r="N63" s="300"/>
      <c r="O63" s="300"/>
      <c r="P63" s="300"/>
      <c r="Q63" s="300"/>
      <c r="R63" s="300"/>
      <c r="T63" s="282"/>
    </row>
    <row r="64" spans="1:20" s="283" customFormat="1" ht="15.95" customHeight="1">
      <c r="A64" s="300"/>
      <c r="B64" s="300"/>
      <c r="C64" s="300"/>
      <c r="D64" s="300"/>
      <c r="E64" s="300"/>
      <c r="F64" s="300"/>
      <c r="G64" s="300"/>
      <c r="H64" s="301"/>
      <c r="I64" s="301"/>
      <c r="J64" s="300"/>
      <c r="K64" s="300"/>
      <c r="L64" s="300"/>
      <c r="M64" s="300"/>
      <c r="N64" s="300"/>
      <c r="O64" s="300"/>
      <c r="P64" s="300"/>
      <c r="Q64" s="300"/>
      <c r="R64" s="300"/>
      <c r="T64" s="282"/>
    </row>
    <row r="65" spans="1:20" s="283" customFormat="1" ht="15.95" customHeight="1">
      <c r="A65" s="300"/>
      <c r="B65" s="300"/>
      <c r="C65" s="300"/>
      <c r="D65" s="300"/>
      <c r="E65" s="300"/>
      <c r="F65" s="300"/>
      <c r="G65" s="300"/>
      <c r="H65" s="301"/>
      <c r="I65" s="301"/>
      <c r="J65" s="300"/>
      <c r="K65" s="300"/>
      <c r="L65" s="300"/>
      <c r="M65" s="300"/>
      <c r="N65" s="300"/>
      <c r="O65" s="300"/>
      <c r="P65" s="300"/>
      <c r="Q65" s="300"/>
      <c r="R65" s="300"/>
      <c r="T65" s="282"/>
    </row>
    <row r="66" spans="1:20" s="283" customFormat="1" ht="15.95" customHeight="1">
      <c r="A66" s="300"/>
      <c r="B66" s="300"/>
      <c r="C66" s="300"/>
      <c r="D66" s="300"/>
      <c r="E66" s="300"/>
      <c r="F66" s="300"/>
      <c r="G66" s="300"/>
      <c r="H66" s="301"/>
      <c r="I66" s="301"/>
      <c r="J66" s="300"/>
      <c r="K66" s="300"/>
      <c r="L66" s="300"/>
      <c r="M66" s="300"/>
      <c r="N66" s="300"/>
      <c r="O66" s="300"/>
      <c r="P66" s="300"/>
      <c r="Q66" s="300"/>
      <c r="R66" s="300"/>
      <c r="T66" s="282"/>
    </row>
    <row r="67" spans="1:20" s="283" customFormat="1" ht="15.95" customHeight="1">
      <c r="A67" s="300"/>
      <c r="B67" s="300"/>
      <c r="C67" s="300"/>
      <c r="D67" s="300"/>
      <c r="E67" s="300"/>
      <c r="F67" s="300"/>
      <c r="G67" s="300"/>
      <c r="H67" s="301"/>
      <c r="I67" s="301"/>
      <c r="J67" s="300"/>
      <c r="K67" s="300"/>
      <c r="L67" s="300"/>
      <c r="M67" s="300"/>
      <c r="N67" s="300"/>
      <c r="O67" s="300"/>
      <c r="P67" s="300"/>
      <c r="Q67" s="300"/>
      <c r="R67" s="300"/>
      <c r="T67" s="282"/>
    </row>
    <row r="68" spans="1:20" s="283" customFormat="1" ht="15.95" customHeight="1">
      <c r="A68" s="300"/>
      <c r="B68" s="300"/>
      <c r="C68" s="300"/>
      <c r="D68" s="300"/>
      <c r="E68" s="300"/>
      <c r="F68" s="300"/>
      <c r="G68" s="300"/>
      <c r="H68" s="301"/>
      <c r="I68" s="301"/>
      <c r="J68" s="300"/>
      <c r="K68" s="300"/>
      <c r="L68" s="300"/>
      <c r="M68" s="300"/>
      <c r="N68" s="300"/>
      <c r="O68" s="300"/>
      <c r="P68" s="300"/>
      <c r="Q68" s="300"/>
      <c r="R68" s="300"/>
      <c r="T68" s="282"/>
    </row>
    <row r="69" spans="1:20" s="283" customFormat="1" ht="15.95" customHeight="1">
      <c r="A69" s="300"/>
      <c r="B69" s="300"/>
      <c r="C69" s="300"/>
      <c r="D69" s="300"/>
      <c r="E69" s="300"/>
      <c r="F69" s="300"/>
      <c r="G69" s="300"/>
      <c r="H69" s="301"/>
      <c r="I69" s="301"/>
      <c r="J69" s="300"/>
      <c r="K69" s="300"/>
      <c r="L69" s="300"/>
      <c r="M69" s="300"/>
      <c r="N69" s="300"/>
      <c r="O69" s="300"/>
      <c r="P69" s="300"/>
      <c r="Q69" s="300"/>
      <c r="R69" s="300"/>
      <c r="T69" s="282"/>
    </row>
    <row r="70" spans="1:20" s="283" customFormat="1" ht="15.95" customHeight="1">
      <c r="A70" s="300"/>
      <c r="B70" s="300"/>
      <c r="C70" s="300"/>
      <c r="D70" s="300"/>
      <c r="E70" s="300"/>
      <c r="F70" s="300"/>
      <c r="G70" s="300"/>
      <c r="H70" s="301"/>
      <c r="I70" s="301"/>
      <c r="J70" s="300"/>
      <c r="K70" s="300"/>
      <c r="L70" s="300"/>
      <c r="M70" s="300"/>
      <c r="N70" s="300"/>
      <c r="O70" s="300"/>
      <c r="P70" s="300"/>
      <c r="Q70" s="300"/>
      <c r="R70" s="300"/>
      <c r="T70" s="282"/>
    </row>
    <row r="71" spans="1:20" s="283" customFormat="1" ht="15.95" customHeight="1">
      <c r="A71" s="300"/>
      <c r="B71" s="300"/>
      <c r="C71" s="300"/>
      <c r="D71" s="300"/>
      <c r="E71" s="300"/>
      <c r="F71" s="300"/>
      <c r="G71" s="300"/>
      <c r="H71" s="301"/>
      <c r="I71" s="301"/>
      <c r="J71" s="300"/>
      <c r="K71" s="300"/>
      <c r="L71" s="300"/>
      <c r="M71" s="300"/>
      <c r="N71" s="300"/>
      <c r="O71" s="300"/>
      <c r="P71" s="300"/>
      <c r="Q71" s="300"/>
      <c r="R71" s="300"/>
      <c r="T71" s="282"/>
    </row>
    <row r="72" spans="1:20" s="283" customFormat="1" ht="15.95" customHeight="1">
      <c r="A72" s="300"/>
      <c r="B72" s="300"/>
      <c r="C72" s="300"/>
      <c r="D72" s="300"/>
      <c r="E72" s="300"/>
      <c r="F72" s="300"/>
      <c r="G72" s="300"/>
      <c r="H72" s="301"/>
      <c r="I72" s="301"/>
      <c r="J72" s="300"/>
      <c r="K72" s="300"/>
      <c r="L72" s="300"/>
      <c r="M72" s="300"/>
      <c r="N72" s="300"/>
      <c r="O72" s="300"/>
      <c r="P72" s="300"/>
      <c r="Q72" s="300"/>
      <c r="R72" s="300"/>
      <c r="T72" s="282"/>
    </row>
    <row r="73" spans="1:20" s="283" customFormat="1" ht="15.95" customHeight="1">
      <c r="A73" s="300"/>
      <c r="B73" s="300"/>
      <c r="C73" s="300"/>
      <c r="D73" s="300"/>
      <c r="E73" s="300"/>
      <c r="F73" s="300"/>
      <c r="G73" s="300"/>
      <c r="H73" s="301"/>
      <c r="I73" s="301"/>
      <c r="J73" s="300"/>
      <c r="K73" s="300"/>
      <c r="L73" s="300"/>
      <c r="M73" s="300"/>
      <c r="N73" s="300"/>
      <c r="O73" s="300"/>
      <c r="P73" s="300"/>
      <c r="Q73" s="300"/>
      <c r="R73" s="300"/>
      <c r="T73" s="282"/>
    </row>
    <row r="74" spans="1:20" s="283" customFormat="1" ht="15.95" customHeight="1">
      <c r="A74" s="300"/>
      <c r="B74" s="300"/>
      <c r="C74" s="300"/>
      <c r="D74" s="300"/>
      <c r="E74" s="300"/>
      <c r="F74" s="300"/>
      <c r="G74" s="300"/>
      <c r="H74" s="301"/>
      <c r="I74" s="301"/>
      <c r="J74" s="300"/>
      <c r="K74" s="300"/>
      <c r="L74" s="300"/>
      <c r="M74" s="300"/>
      <c r="N74" s="300"/>
      <c r="O74" s="300"/>
      <c r="P74" s="300"/>
      <c r="Q74" s="300"/>
      <c r="R74" s="300"/>
      <c r="T74" s="282"/>
    </row>
    <row r="75" spans="1:20" s="283" customFormat="1" ht="15.95" customHeight="1">
      <c r="A75" s="300"/>
      <c r="B75" s="300"/>
      <c r="C75" s="300"/>
      <c r="D75" s="300"/>
      <c r="E75" s="300"/>
      <c r="F75" s="300"/>
      <c r="G75" s="300"/>
      <c r="H75" s="301"/>
      <c r="I75" s="301"/>
      <c r="J75" s="300"/>
      <c r="K75" s="300"/>
      <c r="L75" s="300"/>
      <c r="M75" s="300"/>
      <c r="N75" s="300"/>
      <c r="O75" s="300"/>
      <c r="P75" s="300"/>
      <c r="Q75" s="300"/>
      <c r="R75" s="300"/>
      <c r="T75" s="282"/>
    </row>
    <row r="76" spans="1:20" s="283" customFormat="1" ht="15.95" customHeight="1">
      <c r="A76" s="300"/>
      <c r="B76" s="300"/>
      <c r="C76" s="300"/>
      <c r="D76" s="300"/>
      <c r="E76" s="300"/>
      <c r="F76" s="300"/>
      <c r="G76" s="300"/>
      <c r="H76" s="301"/>
      <c r="I76" s="301"/>
      <c r="J76" s="300"/>
      <c r="K76" s="300"/>
      <c r="L76" s="300"/>
      <c r="M76" s="300"/>
      <c r="N76" s="300"/>
      <c r="O76" s="300"/>
      <c r="P76" s="300"/>
      <c r="Q76" s="300"/>
      <c r="R76" s="300"/>
      <c r="T76" s="282"/>
    </row>
    <row r="77" spans="1:20" s="283" customFormat="1" ht="15.95" customHeight="1">
      <c r="A77" s="300"/>
      <c r="B77" s="300"/>
      <c r="C77" s="300"/>
      <c r="D77" s="300"/>
      <c r="E77" s="300"/>
      <c r="F77" s="300"/>
      <c r="G77" s="300"/>
      <c r="H77" s="301"/>
      <c r="I77" s="301"/>
      <c r="J77" s="300"/>
      <c r="K77" s="300"/>
      <c r="L77" s="300"/>
      <c r="M77" s="300"/>
      <c r="N77" s="300"/>
      <c r="O77" s="300"/>
      <c r="P77" s="300"/>
      <c r="Q77" s="300"/>
      <c r="R77" s="300"/>
      <c r="T77" s="282"/>
    </row>
    <row r="78" spans="1:20" s="283" customFormat="1" ht="15.95" customHeight="1">
      <c r="A78" s="300"/>
      <c r="B78" s="300"/>
      <c r="C78" s="300"/>
      <c r="D78" s="300"/>
      <c r="E78" s="300"/>
      <c r="F78" s="300"/>
      <c r="G78" s="300"/>
      <c r="H78" s="301"/>
      <c r="I78" s="301"/>
      <c r="J78" s="300"/>
      <c r="K78" s="300"/>
      <c r="L78" s="300"/>
      <c r="M78" s="300"/>
      <c r="N78" s="300"/>
      <c r="O78" s="300"/>
      <c r="P78" s="300"/>
      <c r="Q78" s="300"/>
      <c r="R78" s="300"/>
      <c r="T78" s="282"/>
    </row>
    <row r="79" spans="1:20" s="283" customFormat="1" ht="15.95" customHeight="1">
      <c r="A79" s="300"/>
      <c r="B79" s="300"/>
      <c r="C79" s="300"/>
      <c r="D79" s="300"/>
      <c r="E79" s="300"/>
      <c r="F79" s="300"/>
      <c r="G79" s="300"/>
      <c r="H79" s="301"/>
      <c r="I79" s="301"/>
      <c r="J79" s="300"/>
      <c r="K79" s="300"/>
      <c r="L79" s="300"/>
      <c r="M79" s="300"/>
      <c r="N79" s="300"/>
      <c r="O79" s="300"/>
      <c r="P79" s="300"/>
      <c r="Q79" s="300"/>
      <c r="R79" s="300"/>
      <c r="T79" s="282"/>
    </row>
    <row r="80" spans="1:20" s="283" customFormat="1" ht="15.95" customHeight="1">
      <c r="A80" s="300"/>
      <c r="B80" s="300"/>
      <c r="C80" s="300"/>
      <c r="D80" s="300"/>
      <c r="E80" s="300"/>
      <c r="F80" s="300"/>
      <c r="G80" s="300"/>
      <c r="H80" s="301"/>
      <c r="I80" s="301"/>
      <c r="J80" s="300"/>
      <c r="K80" s="300"/>
      <c r="L80" s="300"/>
      <c r="M80" s="300"/>
      <c r="N80" s="300"/>
      <c r="O80" s="300"/>
      <c r="P80" s="300"/>
      <c r="Q80" s="300"/>
      <c r="R80" s="300"/>
      <c r="T80" s="282"/>
    </row>
    <row r="81" spans="1:20" s="283" customFormat="1" ht="15.95" customHeight="1">
      <c r="A81" s="300"/>
      <c r="B81" s="300"/>
      <c r="C81" s="300"/>
      <c r="D81" s="300"/>
      <c r="E81" s="300"/>
      <c r="F81" s="300"/>
      <c r="G81" s="300"/>
      <c r="H81" s="301"/>
      <c r="I81" s="301"/>
      <c r="J81" s="300"/>
      <c r="K81" s="300"/>
      <c r="L81" s="300"/>
      <c r="M81" s="300"/>
      <c r="N81" s="300"/>
      <c r="O81" s="300"/>
      <c r="P81" s="300"/>
      <c r="Q81" s="300"/>
      <c r="R81" s="300"/>
      <c r="T81" s="282"/>
    </row>
    <row r="82" spans="1:20" s="283" customFormat="1" ht="15.95" customHeight="1">
      <c r="A82" s="300"/>
      <c r="B82" s="300"/>
      <c r="C82" s="300"/>
      <c r="D82" s="300"/>
      <c r="E82" s="300"/>
      <c r="F82" s="300"/>
      <c r="G82" s="300"/>
      <c r="H82" s="301"/>
      <c r="I82" s="301"/>
      <c r="J82" s="300"/>
      <c r="K82" s="300"/>
      <c r="L82" s="300"/>
      <c r="M82" s="300"/>
      <c r="N82" s="300"/>
      <c r="O82" s="300"/>
      <c r="P82" s="300"/>
      <c r="Q82" s="300"/>
      <c r="R82" s="300"/>
      <c r="T82" s="282"/>
    </row>
    <row r="83" spans="1:20" s="283" customFormat="1" ht="15.95" customHeight="1">
      <c r="A83" s="300"/>
      <c r="B83" s="300"/>
      <c r="C83" s="300"/>
      <c r="D83" s="300"/>
      <c r="E83" s="300"/>
      <c r="F83" s="300"/>
      <c r="G83" s="300"/>
      <c r="H83" s="301"/>
      <c r="I83" s="301"/>
      <c r="J83" s="300"/>
      <c r="K83" s="300"/>
      <c r="L83" s="300"/>
      <c r="M83" s="300"/>
      <c r="N83" s="300"/>
      <c r="O83" s="300"/>
      <c r="P83" s="300"/>
      <c r="Q83" s="300"/>
      <c r="R83" s="300"/>
      <c r="T83" s="282"/>
    </row>
    <row r="84" spans="1:20" s="283" customFormat="1" ht="15.95" customHeight="1">
      <c r="A84" s="300"/>
      <c r="B84" s="300"/>
      <c r="C84" s="300"/>
      <c r="D84" s="300"/>
      <c r="E84" s="300"/>
      <c r="F84" s="300"/>
      <c r="G84" s="300"/>
      <c r="H84" s="301"/>
      <c r="I84" s="301"/>
      <c r="J84" s="300"/>
      <c r="K84" s="300"/>
      <c r="L84" s="300"/>
      <c r="M84" s="300"/>
      <c r="N84" s="300"/>
      <c r="O84" s="300"/>
      <c r="P84" s="300"/>
      <c r="Q84" s="300"/>
      <c r="R84" s="300"/>
      <c r="T84" s="282"/>
    </row>
    <row r="85" spans="1:20" s="283" customFormat="1" ht="15.95" customHeight="1">
      <c r="A85" s="300"/>
      <c r="B85" s="300"/>
      <c r="C85" s="300"/>
      <c r="D85" s="300"/>
      <c r="E85" s="300"/>
      <c r="F85" s="300"/>
      <c r="G85" s="300"/>
      <c r="H85" s="301"/>
      <c r="I85" s="301"/>
      <c r="J85" s="300"/>
      <c r="K85" s="300"/>
      <c r="L85" s="300"/>
      <c r="M85" s="300"/>
      <c r="N85" s="300"/>
      <c r="O85" s="300"/>
      <c r="P85" s="300"/>
      <c r="Q85" s="300"/>
      <c r="R85" s="300"/>
      <c r="T85" s="282"/>
    </row>
    <row r="86" spans="1:20" s="283" customFormat="1" ht="15.95" customHeight="1">
      <c r="A86" s="300"/>
      <c r="B86" s="300"/>
      <c r="C86" s="300"/>
      <c r="D86" s="300"/>
      <c r="E86" s="300"/>
      <c r="F86" s="300"/>
      <c r="G86" s="300"/>
      <c r="H86" s="301"/>
      <c r="I86" s="301"/>
      <c r="J86" s="300"/>
      <c r="K86" s="300"/>
      <c r="L86" s="300"/>
      <c r="M86" s="300"/>
      <c r="N86" s="300"/>
      <c r="O86" s="300"/>
      <c r="P86" s="300"/>
      <c r="Q86" s="300"/>
      <c r="R86" s="300"/>
      <c r="T86" s="282"/>
    </row>
    <row r="87" spans="1:20" s="283" customFormat="1" ht="15.95" customHeight="1">
      <c r="A87" s="300"/>
      <c r="B87" s="300"/>
      <c r="C87" s="300"/>
      <c r="D87" s="300"/>
      <c r="E87" s="300"/>
      <c r="F87" s="300"/>
      <c r="G87" s="300"/>
      <c r="H87" s="301"/>
      <c r="I87" s="301"/>
      <c r="J87" s="300"/>
      <c r="K87" s="300"/>
      <c r="L87" s="300"/>
      <c r="M87" s="300"/>
      <c r="N87" s="300"/>
      <c r="O87" s="300"/>
      <c r="P87" s="300"/>
      <c r="Q87" s="300"/>
      <c r="R87" s="300"/>
      <c r="T87" s="282"/>
    </row>
    <row r="88" spans="1:20" s="283" customFormat="1" ht="15.95" customHeight="1">
      <c r="A88" s="300"/>
      <c r="B88" s="300"/>
      <c r="C88" s="300"/>
      <c r="D88" s="300"/>
      <c r="E88" s="300"/>
      <c r="F88" s="300"/>
      <c r="G88" s="300"/>
      <c r="H88" s="301"/>
      <c r="I88" s="301"/>
      <c r="J88" s="300"/>
      <c r="K88" s="300"/>
      <c r="L88" s="300"/>
      <c r="M88" s="300"/>
      <c r="N88" s="300"/>
      <c r="O88" s="300"/>
      <c r="P88" s="300"/>
      <c r="Q88" s="300"/>
      <c r="R88" s="300"/>
      <c r="T88" s="282"/>
    </row>
    <row r="89" spans="1:20" s="283" customFormat="1" ht="15.95" customHeight="1">
      <c r="A89" s="300"/>
      <c r="B89" s="300"/>
      <c r="C89" s="300"/>
      <c r="D89" s="300"/>
      <c r="E89" s="300"/>
      <c r="F89" s="300"/>
      <c r="G89" s="300"/>
      <c r="H89" s="301"/>
      <c r="I89" s="301"/>
      <c r="J89" s="300"/>
      <c r="K89" s="300"/>
      <c r="L89" s="300"/>
      <c r="M89" s="300"/>
      <c r="N89" s="300"/>
      <c r="O89" s="300"/>
      <c r="P89" s="300"/>
      <c r="Q89" s="300"/>
      <c r="R89" s="300"/>
      <c r="T89" s="282"/>
    </row>
    <row r="90" spans="1:20" s="283" customFormat="1" ht="15.95" customHeight="1">
      <c r="A90" s="300"/>
      <c r="B90" s="300"/>
      <c r="C90" s="300"/>
      <c r="D90" s="300"/>
      <c r="E90" s="300"/>
      <c r="F90" s="300"/>
      <c r="G90" s="300"/>
      <c r="H90" s="301"/>
      <c r="I90" s="301"/>
      <c r="J90" s="300"/>
      <c r="K90" s="300"/>
      <c r="L90" s="300"/>
      <c r="M90" s="300"/>
      <c r="N90" s="300"/>
      <c r="O90" s="300"/>
      <c r="P90" s="300"/>
      <c r="Q90" s="300"/>
      <c r="R90" s="300"/>
      <c r="T90" s="282"/>
    </row>
    <row r="91" spans="1:20" s="283" customFormat="1" ht="15.95" customHeight="1">
      <c r="A91" s="300"/>
      <c r="B91" s="300"/>
      <c r="C91" s="300"/>
      <c r="D91" s="300"/>
      <c r="E91" s="300"/>
      <c r="F91" s="300"/>
      <c r="G91" s="300"/>
      <c r="H91" s="301"/>
      <c r="I91" s="301"/>
      <c r="J91" s="300"/>
      <c r="K91" s="300"/>
      <c r="L91" s="300"/>
      <c r="M91" s="300"/>
      <c r="N91" s="300"/>
      <c r="O91" s="300"/>
      <c r="P91" s="300"/>
      <c r="Q91" s="300"/>
      <c r="R91" s="300"/>
      <c r="T91" s="282"/>
    </row>
    <row r="92" spans="1:20" s="283" customFormat="1" ht="15.95" customHeight="1">
      <c r="A92" s="300"/>
      <c r="B92" s="300"/>
      <c r="C92" s="300"/>
      <c r="D92" s="300"/>
      <c r="E92" s="300"/>
      <c r="F92" s="300"/>
      <c r="G92" s="300"/>
      <c r="H92" s="301"/>
      <c r="I92" s="301"/>
      <c r="J92" s="300"/>
      <c r="K92" s="300"/>
      <c r="L92" s="300"/>
      <c r="M92" s="300"/>
      <c r="N92" s="300"/>
      <c r="O92" s="300"/>
      <c r="P92" s="300"/>
      <c r="Q92" s="300"/>
      <c r="R92" s="300"/>
      <c r="T92" s="282"/>
    </row>
    <row r="93" spans="1:20" s="283" customFormat="1" ht="15.95" customHeight="1">
      <c r="A93" s="300"/>
      <c r="B93" s="300"/>
      <c r="C93" s="300"/>
      <c r="D93" s="300"/>
      <c r="E93" s="300"/>
      <c r="F93" s="300"/>
      <c r="G93" s="300"/>
      <c r="H93" s="301"/>
      <c r="I93" s="301"/>
      <c r="J93" s="300"/>
      <c r="K93" s="300"/>
      <c r="L93" s="300"/>
      <c r="M93" s="300"/>
      <c r="N93" s="300"/>
      <c r="O93" s="300"/>
      <c r="P93" s="300"/>
      <c r="Q93" s="300"/>
      <c r="R93" s="300"/>
      <c r="T93" s="282"/>
    </row>
    <row r="94" spans="1:20" s="283" customFormat="1" ht="15.95" customHeight="1">
      <c r="A94" s="300"/>
      <c r="B94" s="300"/>
      <c r="C94" s="300"/>
      <c r="D94" s="300"/>
      <c r="E94" s="300"/>
      <c r="F94" s="300"/>
      <c r="G94" s="300"/>
      <c r="H94" s="301"/>
      <c r="I94" s="301"/>
      <c r="J94" s="300"/>
      <c r="K94" s="300"/>
      <c r="L94" s="300"/>
      <c r="M94" s="300"/>
      <c r="N94" s="300"/>
      <c r="O94" s="300"/>
      <c r="P94" s="300"/>
      <c r="Q94" s="300"/>
      <c r="R94" s="300"/>
      <c r="T94" s="282"/>
    </row>
    <row r="95" spans="1:20" s="283" customFormat="1" ht="15.95" customHeight="1">
      <c r="A95" s="300"/>
      <c r="B95" s="300"/>
      <c r="C95" s="300"/>
      <c r="D95" s="300"/>
      <c r="E95" s="300"/>
      <c r="F95" s="300"/>
      <c r="G95" s="300"/>
      <c r="H95" s="301"/>
      <c r="I95" s="301"/>
      <c r="J95" s="300"/>
      <c r="K95" s="300"/>
      <c r="L95" s="300"/>
      <c r="M95" s="300"/>
      <c r="N95" s="300"/>
      <c r="O95" s="300"/>
      <c r="P95" s="300"/>
      <c r="Q95" s="300"/>
      <c r="R95" s="300"/>
      <c r="T95" s="282"/>
    </row>
    <row r="96" spans="1:20" s="283" customFormat="1" ht="15.95" customHeight="1">
      <c r="A96" s="300"/>
      <c r="B96" s="300"/>
      <c r="C96" s="300"/>
      <c r="D96" s="300"/>
      <c r="E96" s="300"/>
      <c r="F96" s="300"/>
      <c r="G96" s="300"/>
      <c r="H96" s="301"/>
      <c r="I96" s="301"/>
      <c r="J96" s="300"/>
      <c r="K96" s="300"/>
      <c r="L96" s="300"/>
      <c r="M96" s="300"/>
      <c r="N96" s="300"/>
      <c r="O96" s="300"/>
      <c r="P96" s="300"/>
      <c r="Q96" s="300"/>
      <c r="R96" s="300"/>
      <c r="T96" s="282"/>
    </row>
    <row r="97" spans="1:20" s="283" customFormat="1" ht="15.95" customHeight="1">
      <c r="A97" s="300"/>
      <c r="B97" s="300"/>
      <c r="C97" s="300"/>
      <c r="D97" s="300"/>
      <c r="E97" s="300"/>
      <c r="F97" s="300"/>
      <c r="G97" s="300"/>
      <c r="H97" s="301"/>
      <c r="I97" s="301"/>
      <c r="J97" s="300"/>
      <c r="K97" s="300"/>
      <c r="L97" s="300"/>
      <c r="M97" s="300"/>
      <c r="N97" s="300"/>
      <c r="O97" s="300"/>
      <c r="P97" s="300"/>
      <c r="Q97" s="300"/>
      <c r="R97" s="300"/>
      <c r="T97" s="282"/>
    </row>
    <row r="98" spans="1:20" s="283" customFormat="1" ht="15.95" customHeight="1">
      <c r="A98" s="300"/>
      <c r="B98" s="300"/>
      <c r="C98" s="300"/>
      <c r="D98" s="300"/>
      <c r="E98" s="300"/>
      <c r="F98" s="300"/>
      <c r="G98" s="300"/>
      <c r="H98" s="301"/>
      <c r="I98" s="301"/>
      <c r="J98" s="300"/>
      <c r="K98" s="300"/>
      <c r="L98" s="300"/>
      <c r="M98" s="300"/>
      <c r="N98" s="300"/>
      <c r="O98" s="300"/>
      <c r="P98" s="300"/>
      <c r="Q98" s="300"/>
      <c r="R98" s="300"/>
      <c r="T98" s="282"/>
    </row>
    <row r="99" spans="1:20" s="283" customFormat="1" ht="15.95" customHeight="1">
      <c r="A99" s="300"/>
      <c r="B99" s="300"/>
      <c r="C99" s="300"/>
      <c r="D99" s="300"/>
      <c r="E99" s="300"/>
      <c r="F99" s="300"/>
      <c r="G99" s="300"/>
      <c r="H99" s="301"/>
      <c r="I99" s="301"/>
      <c r="J99" s="300"/>
      <c r="K99" s="300"/>
      <c r="L99" s="300"/>
      <c r="M99" s="300"/>
      <c r="N99" s="300"/>
      <c r="O99" s="300"/>
      <c r="P99" s="300"/>
      <c r="Q99" s="300"/>
      <c r="R99" s="300"/>
      <c r="T99" s="282"/>
    </row>
    <row r="100" spans="1:20" s="283" customFormat="1" ht="15.95" customHeight="1">
      <c r="A100" s="300"/>
      <c r="B100" s="300"/>
      <c r="C100" s="300"/>
      <c r="D100" s="300"/>
      <c r="E100" s="300"/>
      <c r="F100" s="300"/>
      <c r="G100" s="300"/>
      <c r="H100" s="301"/>
      <c r="I100" s="301"/>
      <c r="J100" s="300"/>
      <c r="K100" s="300"/>
      <c r="L100" s="300"/>
      <c r="M100" s="300"/>
      <c r="N100" s="300"/>
      <c r="O100" s="300"/>
      <c r="P100" s="300"/>
      <c r="Q100" s="300"/>
      <c r="R100" s="300"/>
      <c r="T100" s="282"/>
    </row>
    <row r="101" spans="1:20" s="283" customFormat="1" ht="15.95" customHeight="1">
      <c r="A101" s="300"/>
      <c r="B101" s="300"/>
      <c r="C101" s="300"/>
      <c r="D101" s="300"/>
      <c r="E101" s="300"/>
      <c r="F101" s="300"/>
      <c r="G101" s="300"/>
      <c r="H101" s="301"/>
      <c r="I101" s="301"/>
      <c r="J101" s="300"/>
      <c r="K101" s="300"/>
      <c r="L101" s="300"/>
      <c r="M101" s="300"/>
      <c r="N101" s="300"/>
      <c r="O101" s="300"/>
      <c r="P101" s="300"/>
      <c r="Q101" s="300"/>
      <c r="R101" s="300"/>
      <c r="T101" s="282"/>
    </row>
    <row r="102" spans="1:20" s="283" customFormat="1" ht="15.95" customHeight="1">
      <c r="A102" s="300"/>
      <c r="B102" s="300"/>
      <c r="C102" s="300"/>
      <c r="D102" s="300"/>
      <c r="E102" s="300"/>
      <c r="F102" s="300"/>
      <c r="G102" s="300"/>
      <c r="H102" s="301"/>
      <c r="I102" s="301"/>
      <c r="J102" s="300"/>
      <c r="K102" s="300"/>
      <c r="L102" s="300"/>
      <c r="M102" s="300"/>
      <c r="N102" s="300"/>
      <c r="O102" s="300"/>
      <c r="P102" s="300"/>
      <c r="Q102" s="300"/>
      <c r="R102" s="300"/>
      <c r="T102" s="282"/>
    </row>
    <row r="103" spans="1:20" s="283" customFormat="1" ht="15.95" customHeight="1">
      <c r="A103" s="300"/>
      <c r="B103" s="300"/>
      <c r="C103" s="300"/>
      <c r="D103" s="300"/>
      <c r="E103" s="300"/>
      <c r="F103" s="300"/>
      <c r="G103" s="300"/>
      <c r="H103" s="301"/>
      <c r="I103" s="301"/>
      <c r="J103" s="300"/>
      <c r="K103" s="300"/>
      <c r="L103" s="300"/>
      <c r="M103" s="300"/>
      <c r="N103" s="300"/>
      <c r="O103" s="300"/>
      <c r="P103" s="300"/>
      <c r="Q103" s="300"/>
      <c r="R103" s="300"/>
      <c r="T103" s="282"/>
    </row>
    <row r="104" spans="1:20" ht="15.95" customHeight="1">
      <c r="A104" s="300"/>
      <c r="B104" s="300"/>
      <c r="C104" s="300"/>
      <c r="D104" s="300"/>
      <c r="E104" s="300"/>
      <c r="F104" s="300"/>
      <c r="G104" s="300"/>
      <c r="H104" s="301"/>
      <c r="I104" s="301"/>
      <c r="J104" s="300"/>
    </row>
    <row r="105" spans="1:20" ht="15.95" customHeight="1">
      <c r="A105" s="300"/>
      <c r="B105" s="300"/>
      <c r="C105" s="300"/>
      <c r="D105" s="300"/>
      <c r="E105" s="300"/>
      <c r="F105" s="300"/>
      <c r="G105" s="300"/>
      <c r="H105" s="301"/>
      <c r="I105" s="301"/>
      <c r="J105" s="300"/>
    </row>
    <row r="106" spans="1:20" ht="15.95" customHeight="1">
      <c r="B106" s="300"/>
      <c r="C106" s="300"/>
      <c r="D106" s="300"/>
      <c r="E106" s="300"/>
      <c r="F106" s="300"/>
      <c r="G106" s="300"/>
      <c r="H106" s="301"/>
      <c r="I106" s="301"/>
    </row>
  </sheetData>
  <mergeCells count="47">
    <mergeCell ref="A2:F2"/>
    <mergeCell ref="A5:C6"/>
    <mergeCell ref="D5:D6"/>
    <mergeCell ref="E5:E6"/>
    <mergeCell ref="F5:G5"/>
    <mergeCell ref="J5:J6"/>
    <mergeCell ref="A7:C8"/>
    <mergeCell ref="D7:D8"/>
    <mergeCell ref="J7:J8"/>
    <mergeCell ref="A9:H9"/>
    <mergeCell ref="J12:J13"/>
    <mergeCell ref="B14:B15"/>
    <mergeCell ref="C14:C15"/>
    <mergeCell ref="D14:D15"/>
    <mergeCell ref="J14:J15"/>
    <mergeCell ref="J21:J22"/>
    <mergeCell ref="C23:C24"/>
    <mergeCell ref="D23:D24"/>
    <mergeCell ref="B16:B17"/>
    <mergeCell ref="C16:C17"/>
    <mergeCell ref="D16:D17"/>
    <mergeCell ref="J16:J17"/>
    <mergeCell ref="A18:H18"/>
    <mergeCell ref="A10:A17"/>
    <mergeCell ref="B10:B11"/>
    <mergeCell ref="C10:C11"/>
    <mergeCell ref="D10:D11"/>
    <mergeCell ref="J10:J11"/>
    <mergeCell ref="B12:B13"/>
    <mergeCell ref="C12:C13"/>
    <mergeCell ref="D12:D13"/>
    <mergeCell ref="J29:J30"/>
    <mergeCell ref="J23:J24"/>
    <mergeCell ref="C25:C26"/>
    <mergeCell ref="D25:D26"/>
    <mergeCell ref="J25:J26"/>
    <mergeCell ref="A27:H27"/>
    <mergeCell ref="A29:C31"/>
    <mergeCell ref="D29:D30"/>
    <mergeCell ref="E29:E30"/>
    <mergeCell ref="F29:G29"/>
    <mergeCell ref="A19:B26"/>
    <mergeCell ref="C19:C20"/>
    <mergeCell ref="D19:D20"/>
    <mergeCell ref="J19:J20"/>
    <mergeCell ref="C21:C22"/>
    <mergeCell ref="D21:D22"/>
  </mergeCells>
  <phoneticPr fontId="2" type="noConversion"/>
  <printOptions horizontalCentered="1"/>
  <pageMargins left="0.11811023622047245" right="0.11811023622047245" top="0.39370078740157483" bottom="0.39370078740157483" header="0.31496062992125984" footer="0.31496062992125984"/>
  <pageSetup paperSize="9" scale="64"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40"/>
  <sheetViews>
    <sheetView zoomScale="85" zoomScaleNormal="85" workbookViewId="0"/>
  </sheetViews>
  <sheetFormatPr defaultRowHeight="13.5"/>
  <cols>
    <col min="1" max="1" width="9" style="32"/>
    <col min="2" max="3" width="11.5" style="32" bestFit="1" customWidth="1"/>
    <col min="4" max="4" width="16" style="32" customWidth="1"/>
    <col min="5" max="5" width="15.25" style="32" bestFit="1" customWidth="1"/>
    <col min="6" max="7" width="17.25" style="32" customWidth="1"/>
    <col min="8" max="8" width="11.5" style="32" bestFit="1" customWidth="1"/>
    <col min="9" max="9" width="15.5" style="32" bestFit="1" customWidth="1"/>
    <col min="10" max="10" width="11.5" style="32" bestFit="1" customWidth="1"/>
    <col min="11" max="257" width="9" style="32"/>
    <col min="258" max="259" width="11.5" style="32" bestFit="1" customWidth="1"/>
    <col min="260" max="260" width="16" style="32" customWidth="1"/>
    <col min="261" max="261" width="15.25" style="32" bestFit="1" customWidth="1"/>
    <col min="262" max="262" width="13.5" style="32" bestFit="1" customWidth="1"/>
    <col min="263" max="263" width="13.375" style="32" bestFit="1" customWidth="1"/>
    <col min="264" max="264" width="11.5" style="32" bestFit="1" customWidth="1"/>
    <col min="265" max="265" width="15.5" style="32" bestFit="1" customWidth="1"/>
    <col min="266" max="266" width="11.5" style="32" bestFit="1" customWidth="1"/>
    <col min="267" max="513" width="9" style="32"/>
    <col min="514" max="515" width="11.5" style="32" bestFit="1" customWidth="1"/>
    <col min="516" max="516" width="16" style="32" customWidth="1"/>
    <col min="517" max="517" width="15.25" style="32" bestFit="1" customWidth="1"/>
    <col min="518" max="518" width="13.5" style="32" bestFit="1" customWidth="1"/>
    <col min="519" max="519" width="13.375" style="32" bestFit="1" customWidth="1"/>
    <col min="520" max="520" width="11.5" style="32" bestFit="1" customWidth="1"/>
    <col min="521" max="521" width="15.5" style="32" bestFit="1" customWidth="1"/>
    <col min="522" max="522" width="11.5" style="32" bestFit="1" customWidth="1"/>
    <col min="523" max="769" width="9" style="32"/>
    <col min="770" max="771" width="11.5" style="32" bestFit="1" customWidth="1"/>
    <col min="772" max="772" width="16" style="32" customWidth="1"/>
    <col min="773" max="773" width="15.25" style="32" bestFit="1" customWidth="1"/>
    <col min="774" max="774" width="13.5" style="32" bestFit="1" customWidth="1"/>
    <col min="775" max="775" width="13.375" style="32" bestFit="1" customWidth="1"/>
    <col min="776" max="776" width="11.5" style="32" bestFit="1" customWidth="1"/>
    <col min="777" max="777" width="15.5" style="32" bestFit="1" customWidth="1"/>
    <col min="778" max="778" width="11.5" style="32" bestFit="1" customWidth="1"/>
    <col min="779" max="1025" width="9" style="32"/>
    <col min="1026" max="1027" width="11.5" style="32" bestFit="1" customWidth="1"/>
    <col min="1028" max="1028" width="16" style="32" customWidth="1"/>
    <col min="1029" max="1029" width="15.25" style="32" bestFit="1" customWidth="1"/>
    <col min="1030" max="1030" width="13.5" style="32" bestFit="1" customWidth="1"/>
    <col min="1031" max="1031" width="13.375" style="32" bestFit="1" customWidth="1"/>
    <col min="1032" max="1032" width="11.5" style="32" bestFit="1" customWidth="1"/>
    <col min="1033" max="1033" width="15.5" style="32" bestFit="1" customWidth="1"/>
    <col min="1034" max="1034" width="11.5" style="32" bestFit="1" customWidth="1"/>
    <col min="1035" max="1281" width="9" style="32"/>
    <col min="1282" max="1283" width="11.5" style="32" bestFit="1" customWidth="1"/>
    <col min="1284" max="1284" width="16" style="32" customWidth="1"/>
    <col min="1285" max="1285" width="15.25" style="32" bestFit="1" customWidth="1"/>
    <col min="1286" max="1286" width="13.5" style="32" bestFit="1" customWidth="1"/>
    <col min="1287" max="1287" width="13.375" style="32" bestFit="1" customWidth="1"/>
    <col min="1288" max="1288" width="11.5" style="32" bestFit="1" customWidth="1"/>
    <col min="1289" max="1289" width="15.5" style="32" bestFit="1" customWidth="1"/>
    <col min="1290" max="1290" width="11.5" style="32" bestFit="1" customWidth="1"/>
    <col min="1291" max="1537" width="9" style="32"/>
    <col min="1538" max="1539" width="11.5" style="32" bestFit="1" customWidth="1"/>
    <col min="1540" max="1540" width="16" style="32" customWidth="1"/>
    <col min="1541" max="1541" width="15.25" style="32" bestFit="1" customWidth="1"/>
    <col min="1542" max="1542" width="13.5" style="32" bestFit="1" customWidth="1"/>
    <col min="1543" max="1543" width="13.375" style="32" bestFit="1" customWidth="1"/>
    <col min="1544" max="1544" width="11.5" style="32" bestFit="1" customWidth="1"/>
    <col min="1545" max="1545" width="15.5" style="32" bestFit="1" customWidth="1"/>
    <col min="1546" max="1546" width="11.5" style="32" bestFit="1" customWidth="1"/>
    <col min="1547" max="1793" width="9" style="32"/>
    <col min="1794" max="1795" width="11.5" style="32" bestFit="1" customWidth="1"/>
    <col min="1796" max="1796" width="16" style="32" customWidth="1"/>
    <col min="1797" max="1797" width="15.25" style="32" bestFit="1" customWidth="1"/>
    <col min="1798" max="1798" width="13.5" style="32" bestFit="1" customWidth="1"/>
    <col min="1799" max="1799" width="13.375" style="32" bestFit="1" customWidth="1"/>
    <col min="1800" max="1800" width="11.5" style="32" bestFit="1" customWidth="1"/>
    <col min="1801" max="1801" width="15.5" style="32" bestFit="1" customWidth="1"/>
    <col min="1802" max="1802" width="11.5" style="32" bestFit="1" customWidth="1"/>
    <col min="1803" max="2049" width="9" style="32"/>
    <col min="2050" max="2051" width="11.5" style="32" bestFit="1" customWidth="1"/>
    <col min="2052" max="2052" width="16" style="32" customWidth="1"/>
    <col min="2053" max="2053" width="15.25" style="32" bestFit="1" customWidth="1"/>
    <col min="2054" max="2054" width="13.5" style="32" bestFit="1" customWidth="1"/>
    <col min="2055" max="2055" width="13.375" style="32" bestFit="1" customWidth="1"/>
    <col min="2056" max="2056" width="11.5" style="32" bestFit="1" customWidth="1"/>
    <col min="2057" max="2057" width="15.5" style="32" bestFit="1" customWidth="1"/>
    <col min="2058" max="2058" width="11.5" style="32" bestFit="1" customWidth="1"/>
    <col min="2059" max="2305" width="9" style="32"/>
    <col min="2306" max="2307" width="11.5" style="32" bestFit="1" customWidth="1"/>
    <col min="2308" max="2308" width="16" style="32" customWidth="1"/>
    <col min="2309" max="2309" width="15.25" style="32" bestFit="1" customWidth="1"/>
    <col min="2310" max="2310" width="13.5" style="32" bestFit="1" customWidth="1"/>
    <col min="2311" max="2311" width="13.375" style="32" bestFit="1" customWidth="1"/>
    <col min="2312" max="2312" width="11.5" style="32" bestFit="1" customWidth="1"/>
    <col min="2313" max="2313" width="15.5" style="32" bestFit="1" customWidth="1"/>
    <col min="2314" max="2314" width="11.5" style="32" bestFit="1" customWidth="1"/>
    <col min="2315" max="2561" width="9" style="32"/>
    <col min="2562" max="2563" width="11.5" style="32" bestFit="1" customWidth="1"/>
    <col min="2564" max="2564" width="16" style="32" customWidth="1"/>
    <col min="2565" max="2565" width="15.25" style="32" bestFit="1" customWidth="1"/>
    <col min="2566" max="2566" width="13.5" style="32" bestFit="1" customWidth="1"/>
    <col min="2567" max="2567" width="13.375" style="32" bestFit="1" customWidth="1"/>
    <col min="2568" max="2568" width="11.5" style="32" bestFit="1" customWidth="1"/>
    <col min="2569" max="2569" width="15.5" style="32" bestFit="1" customWidth="1"/>
    <col min="2570" max="2570" width="11.5" style="32" bestFit="1" customWidth="1"/>
    <col min="2571" max="2817" width="9" style="32"/>
    <col min="2818" max="2819" width="11.5" style="32" bestFit="1" customWidth="1"/>
    <col min="2820" max="2820" width="16" style="32" customWidth="1"/>
    <col min="2821" max="2821" width="15.25" style="32" bestFit="1" customWidth="1"/>
    <col min="2822" max="2822" width="13.5" style="32" bestFit="1" customWidth="1"/>
    <col min="2823" max="2823" width="13.375" style="32" bestFit="1" customWidth="1"/>
    <col min="2824" max="2824" width="11.5" style="32" bestFit="1" customWidth="1"/>
    <col min="2825" max="2825" width="15.5" style="32" bestFit="1" customWidth="1"/>
    <col min="2826" max="2826" width="11.5" style="32" bestFit="1" customWidth="1"/>
    <col min="2827" max="3073" width="9" style="32"/>
    <col min="3074" max="3075" width="11.5" style="32" bestFit="1" customWidth="1"/>
    <col min="3076" max="3076" width="16" style="32" customWidth="1"/>
    <col min="3077" max="3077" width="15.25" style="32" bestFit="1" customWidth="1"/>
    <col min="3078" max="3078" width="13.5" style="32" bestFit="1" customWidth="1"/>
    <col min="3079" max="3079" width="13.375" style="32" bestFit="1" customWidth="1"/>
    <col min="3080" max="3080" width="11.5" style="32" bestFit="1" customWidth="1"/>
    <col min="3081" max="3081" width="15.5" style="32" bestFit="1" customWidth="1"/>
    <col min="3082" max="3082" width="11.5" style="32" bestFit="1" customWidth="1"/>
    <col min="3083" max="3329" width="9" style="32"/>
    <col min="3330" max="3331" width="11.5" style="32" bestFit="1" customWidth="1"/>
    <col min="3332" max="3332" width="16" style="32" customWidth="1"/>
    <col min="3333" max="3333" width="15.25" style="32" bestFit="1" customWidth="1"/>
    <col min="3334" max="3334" width="13.5" style="32" bestFit="1" customWidth="1"/>
    <col min="3335" max="3335" width="13.375" style="32" bestFit="1" customWidth="1"/>
    <col min="3336" max="3336" width="11.5" style="32" bestFit="1" customWidth="1"/>
    <col min="3337" max="3337" width="15.5" style="32" bestFit="1" customWidth="1"/>
    <col min="3338" max="3338" width="11.5" style="32" bestFit="1" customWidth="1"/>
    <col min="3339" max="3585" width="9" style="32"/>
    <col min="3586" max="3587" width="11.5" style="32" bestFit="1" customWidth="1"/>
    <col min="3588" max="3588" width="16" style="32" customWidth="1"/>
    <col min="3589" max="3589" width="15.25" style="32" bestFit="1" customWidth="1"/>
    <col min="3590" max="3590" width="13.5" style="32" bestFit="1" customWidth="1"/>
    <col min="3591" max="3591" width="13.375" style="32" bestFit="1" customWidth="1"/>
    <col min="3592" max="3592" width="11.5" style="32" bestFit="1" customWidth="1"/>
    <col min="3593" max="3593" width="15.5" style="32" bestFit="1" customWidth="1"/>
    <col min="3594" max="3594" width="11.5" style="32" bestFit="1" customWidth="1"/>
    <col min="3595" max="3841" width="9" style="32"/>
    <col min="3842" max="3843" width="11.5" style="32" bestFit="1" customWidth="1"/>
    <col min="3844" max="3844" width="16" style="32" customWidth="1"/>
    <col min="3845" max="3845" width="15.25" style="32" bestFit="1" customWidth="1"/>
    <col min="3846" max="3846" width="13.5" style="32" bestFit="1" customWidth="1"/>
    <col min="3847" max="3847" width="13.375" style="32" bestFit="1" customWidth="1"/>
    <col min="3848" max="3848" width="11.5" style="32" bestFit="1" customWidth="1"/>
    <col min="3849" max="3849" width="15.5" style="32" bestFit="1" customWidth="1"/>
    <col min="3850" max="3850" width="11.5" style="32" bestFit="1" customWidth="1"/>
    <col min="3851" max="4097" width="9" style="32"/>
    <col min="4098" max="4099" width="11.5" style="32" bestFit="1" customWidth="1"/>
    <col min="4100" max="4100" width="16" style="32" customWidth="1"/>
    <col min="4101" max="4101" width="15.25" style="32" bestFit="1" customWidth="1"/>
    <col min="4102" max="4102" width="13.5" style="32" bestFit="1" customWidth="1"/>
    <col min="4103" max="4103" width="13.375" style="32" bestFit="1" customWidth="1"/>
    <col min="4104" max="4104" width="11.5" style="32" bestFit="1" customWidth="1"/>
    <col min="4105" max="4105" width="15.5" style="32" bestFit="1" customWidth="1"/>
    <col min="4106" max="4106" width="11.5" style="32" bestFit="1" customWidth="1"/>
    <col min="4107" max="4353" width="9" style="32"/>
    <col min="4354" max="4355" width="11.5" style="32" bestFit="1" customWidth="1"/>
    <col min="4356" max="4356" width="16" style="32" customWidth="1"/>
    <col min="4357" max="4357" width="15.25" style="32" bestFit="1" customWidth="1"/>
    <col min="4358" max="4358" width="13.5" style="32" bestFit="1" customWidth="1"/>
    <col min="4359" max="4359" width="13.375" style="32" bestFit="1" customWidth="1"/>
    <col min="4360" max="4360" width="11.5" style="32" bestFit="1" customWidth="1"/>
    <col min="4361" max="4361" width="15.5" style="32" bestFit="1" customWidth="1"/>
    <col min="4362" max="4362" width="11.5" style="32" bestFit="1" customWidth="1"/>
    <col min="4363" max="4609" width="9" style="32"/>
    <col min="4610" max="4611" width="11.5" style="32" bestFit="1" customWidth="1"/>
    <col min="4612" max="4612" width="16" style="32" customWidth="1"/>
    <col min="4613" max="4613" width="15.25" style="32" bestFit="1" customWidth="1"/>
    <col min="4614" max="4614" width="13.5" style="32" bestFit="1" customWidth="1"/>
    <col min="4615" max="4615" width="13.375" style="32" bestFit="1" customWidth="1"/>
    <col min="4616" max="4616" width="11.5" style="32" bestFit="1" customWidth="1"/>
    <col min="4617" max="4617" width="15.5" style="32" bestFit="1" customWidth="1"/>
    <col min="4618" max="4618" width="11.5" style="32" bestFit="1" customWidth="1"/>
    <col min="4619" max="4865" width="9" style="32"/>
    <col min="4866" max="4867" width="11.5" style="32" bestFit="1" customWidth="1"/>
    <col min="4868" max="4868" width="16" style="32" customWidth="1"/>
    <col min="4869" max="4869" width="15.25" style="32" bestFit="1" customWidth="1"/>
    <col min="4870" max="4870" width="13.5" style="32" bestFit="1" customWidth="1"/>
    <col min="4871" max="4871" width="13.375" style="32" bestFit="1" customWidth="1"/>
    <col min="4872" max="4872" width="11.5" style="32" bestFit="1" customWidth="1"/>
    <col min="4873" max="4873" width="15.5" style="32" bestFit="1" customWidth="1"/>
    <col min="4874" max="4874" width="11.5" style="32" bestFit="1" customWidth="1"/>
    <col min="4875" max="5121" width="9" style="32"/>
    <col min="5122" max="5123" width="11.5" style="32" bestFit="1" customWidth="1"/>
    <col min="5124" max="5124" width="16" style="32" customWidth="1"/>
    <col min="5125" max="5125" width="15.25" style="32" bestFit="1" customWidth="1"/>
    <col min="5126" max="5126" width="13.5" style="32" bestFit="1" customWidth="1"/>
    <col min="5127" max="5127" width="13.375" style="32" bestFit="1" customWidth="1"/>
    <col min="5128" max="5128" width="11.5" style="32" bestFit="1" customWidth="1"/>
    <col min="5129" max="5129" width="15.5" style="32" bestFit="1" customWidth="1"/>
    <col min="5130" max="5130" width="11.5" style="32" bestFit="1" customWidth="1"/>
    <col min="5131" max="5377" width="9" style="32"/>
    <col min="5378" max="5379" width="11.5" style="32" bestFit="1" customWidth="1"/>
    <col min="5380" max="5380" width="16" style="32" customWidth="1"/>
    <col min="5381" max="5381" width="15.25" style="32" bestFit="1" customWidth="1"/>
    <col min="5382" max="5382" width="13.5" style="32" bestFit="1" customWidth="1"/>
    <col min="5383" max="5383" width="13.375" style="32" bestFit="1" customWidth="1"/>
    <col min="5384" max="5384" width="11.5" style="32" bestFit="1" customWidth="1"/>
    <col min="5385" max="5385" width="15.5" style="32" bestFit="1" customWidth="1"/>
    <col min="5386" max="5386" width="11.5" style="32" bestFit="1" customWidth="1"/>
    <col min="5387" max="5633" width="9" style="32"/>
    <col min="5634" max="5635" width="11.5" style="32" bestFit="1" customWidth="1"/>
    <col min="5636" max="5636" width="16" style="32" customWidth="1"/>
    <col min="5637" max="5637" width="15.25" style="32" bestFit="1" customWidth="1"/>
    <col min="5638" max="5638" width="13.5" style="32" bestFit="1" customWidth="1"/>
    <col min="5639" max="5639" width="13.375" style="32" bestFit="1" customWidth="1"/>
    <col min="5640" max="5640" width="11.5" style="32" bestFit="1" customWidth="1"/>
    <col min="5641" max="5641" width="15.5" style="32" bestFit="1" customWidth="1"/>
    <col min="5642" max="5642" width="11.5" style="32" bestFit="1" customWidth="1"/>
    <col min="5643" max="5889" width="9" style="32"/>
    <col min="5890" max="5891" width="11.5" style="32" bestFit="1" customWidth="1"/>
    <col min="5892" max="5892" width="16" style="32" customWidth="1"/>
    <col min="5893" max="5893" width="15.25" style="32" bestFit="1" customWidth="1"/>
    <col min="5894" max="5894" width="13.5" style="32" bestFit="1" customWidth="1"/>
    <col min="5895" max="5895" width="13.375" style="32" bestFit="1" customWidth="1"/>
    <col min="5896" max="5896" width="11.5" style="32" bestFit="1" customWidth="1"/>
    <col min="5897" max="5897" width="15.5" style="32" bestFit="1" customWidth="1"/>
    <col min="5898" max="5898" width="11.5" style="32" bestFit="1" customWidth="1"/>
    <col min="5899" max="6145" width="9" style="32"/>
    <col min="6146" max="6147" width="11.5" style="32" bestFit="1" customWidth="1"/>
    <col min="6148" max="6148" width="16" style="32" customWidth="1"/>
    <col min="6149" max="6149" width="15.25" style="32" bestFit="1" customWidth="1"/>
    <col min="6150" max="6150" width="13.5" style="32" bestFit="1" customWidth="1"/>
    <col min="6151" max="6151" width="13.375" style="32" bestFit="1" customWidth="1"/>
    <col min="6152" max="6152" width="11.5" style="32" bestFit="1" customWidth="1"/>
    <col min="6153" max="6153" width="15.5" style="32" bestFit="1" customWidth="1"/>
    <col min="6154" max="6154" width="11.5" style="32" bestFit="1" customWidth="1"/>
    <col min="6155" max="6401" width="9" style="32"/>
    <col min="6402" max="6403" width="11.5" style="32" bestFit="1" customWidth="1"/>
    <col min="6404" max="6404" width="16" style="32" customWidth="1"/>
    <col min="6405" max="6405" width="15.25" style="32" bestFit="1" customWidth="1"/>
    <col min="6406" max="6406" width="13.5" style="32" bestFit="1" customWidth="1"/>
    <col min="6407" max="6407" width="13.375" style="32" bestFit="1" customWidth="1"/>
    <col min="6408" max="6408" width="11.5" style="32" bestFit="1" customWidth="1"/>
    <col min="6409" max="6409" width="15.5" style="32" bestFit="1" customWidth="1"/>
    <col min="6410" max="6410" width="11.5" style="32" bestFit="1" customWidth="1"/>
    <col min="6411" max="6657" width="9" style="32"/>
    <col min="6658" max="6659" width="11.5" style="32" bestFit="1" customWidth="1"/>
    <col min="6660" max="6660" width="16" style="32" customWidth="1"/>
    <col min="6661" max="6661" width="15.25" style="32" bestFit="1" customWidth="1"/>
    <col min="6662" max="6662" width="13.5" style="32" bestFit="1" customWidth="1"/>
    <col min="6663" max="6663" width="13.375" style="32" bestFit="1" customWidth="1"/>
    <col min="6664" max="6664" width="11.5" style="32" bestFit="1" customWidth="1"/>
    <col min="6665" max="6665" width="15.5" style="32" bestFit="1" customWidth="1"/>
    <col min="6666" max="6666" width="11.5" style="32" bestFit="1" customWidth="1"/>
    <col min="6667" max="6913" width="9" style="32"/>
    <col min="6914" max="6915" width="11.5" style="32" bestFit="1" customWidth="1"/>
    <col min="6916" max="6916" width="16" style="32" customWidth="1"/>
    <col min="6917" max="6917" width="15.25" style="32" bestFit="1" customWidth="1"/>
    <col min="6918" max="6918" width="13.5" style="32" bestFit="1" customWidth="1"/>
    <col min="6919" max="6919" width="13.375" style="32" bestFit="1" customWidth="1"/>
    <col min="6920" max="6920" width="11.5" style="32" bestFit="1" customWidth="1"/>
    <col min="6921" max="6921" width="15.5" style="32" bestFit="1" customWidth="1"/>
    <col min="6922" max="6922" width="11.5" style="32" bestFit="1" customWidth="1"/>
    <col min="6923" max="7169" width="9" style="32"/>
    <col min="7170" max="7171" width="11.5" style="32" bestFit="1" customWidth="1"/>
    <col min="7172" max="7172" width="16" style="32" customWidth="1"/>
    <col min="7173" max="7173" width="15.25" style="32" bestFit="1" customWidth="1"/>
    <col min="7174" max="7174" width="13.5" style="32" bestFit="1" customWidth="1"/>
    <col min="7175" max="7175" width="13.375" style="32" bestFit="1" customWidth="1"/>
    <col min="7176" max="7176" width="11.5" style="32" bestFit="1" customWidth="1"/>
    <col min="7177" max="7177" width="15.5" style="32" bestFit="1" customWidth="1"/>
    <col min="7178" max="7178" width="11.5" style="32" bestFit="1" customWidth="1"/>
    <col min="7179" max="7425" width="9" style="32"/>
    <col min="7426" max="7427" width="11.5" style="32" bestFit="1" customWidth="1"/>
    <col min="7428" max="7428" width="16" style="32" customWidth="1"/>
    <col min="7429" max="7429" width="15.25" style="32" bestFit="1" customWidth="1"/>
    <col min="7430" max="7430" width="13.5" style="32" bestFit="1" customWidth="1"/>
    <col min="7431" max="7431" width="13.375" style="32" bestFit="1" customWidth="1"/>
    <col min="7432" max="7432" width="11.5" style="32" bestFit="1" customWidth="1"/>
    <col min="7433" max="7433" width="15.5" style="32" bestFit="1" customWidth="1"/>
    <col min="7434" max="7434" width="11.5" style="32" bestFit="1" customWidth="1"/>
    <col min="7435" max="7681" width="9" style="32"/>
    <col min="7682" max="7683" width="11.5" style="32" bestFit="1" customWidth="1"/>
    <col min="7684" max="7684" width="16" style="32" customWidth="1"/>
    <col min="7685" max="7685" width="15.25" style="32" bestFit="1" customWidth="1"/>
    <col min="7686" max="7686" width="13.5" style="32" bestFit="1" customWidth="1"/>
    <col min="7687" max="7687" width="13.375" style="32" bestFit="1" customWidth="1"/>
    <col min="7688" max="7688" width="11.5" style="32" bestFit="1" customWidth="1"/>
    <col min="7689" max="7689" width="15.5" style="32" bestFit="1" customWidth="1"/>
    <col min="7690" max="7690" width="11.5" style="32" bestFit="1" customWidth="1"/>
    <col min="7691" max="7937" width="9" style="32"/>
    <col min="7938" max="7939" width="11.5" style="32" bestFit="1" customWidth="1"/>
    <col min="7940" max="7940" width="16" style="32" customWidth="1"/>
    <col min="7941" max="7941" width="15.25" style="32" bestFit="1" customWidth="1"/>
    <col min="7942" max="7942" width="13.5" style="32" bestFit="1" customWidth="1"/>
    <col min="7943" max="7943" width="13.375" style="32" bestFit="1" customWidth="1"/>
    <col min="7944" max="7944" width="11.5" style="32" bestFit="1" customWidth="1"/>
    <col min="7945" max="7945" width="15.5" style="32" bestFit="1" customWidth="1"/>
    <col min="7946" max="7946" width="11.5" style="32" bestFit="1" customWidth="1"/>
    <col min="7947" max="8193" width="9" style="32"/>
    <col min="8194" max="8195" width="11.5" style="32" bestFit="1" customWidth="1"/>
    <col min="8196" max="8196" width="16" style="32" customWidth="1"/>
    <col min="8197" max="8197" width="15.25" style="32" bestFit="1" customWidth="1"/>
    <col min="8198" max="8198" width="13.5" style="32" bestFit="1" customWidth="1"/>
    <col min="8199" max="8199" width="13.375" style="32" bestFit="1" customWidth="1"/>
    <col min="8200" max="8200" width="11.5" style="32" bestFit="1" customWidth="1"/>
    <col min="8201" max="8201" width="15.5" style="32" bestFit="1" customWidth="1"/>
    <col min="8202" max="8202" width="11.5" style="32" bestFit="1" customWidth="1"/>
    <col min="8203" max="8449" width="9" style="32"/>
    <col min="8450" max="8451" width="11.5" style="32" bestFit="1" customWidth="1"/>
    <col min="8452" max="8452" width="16" style="32" customWidth="1"/>
    <col min="8453" max="8453" width="15.25" style="32" bestFit="1" customWidth="1"/>
    <col min="8454" max="8454" width="13.5" style="32" bestFit="1" customWidth="1"/>
    <col min="8455" max="8455" width="13.375" style="32" bestFit="1" customWidth="1"/>
    <col min="8456" max="8456" width="11.5" style="32" bestFit="1" customWidth="1"/>
    <col min="8457" max="8457" width="15.5" style="32" bestFit="1" customWidth="1"/>
    <col min="8458" max="8458" width="11.5" style="32" bestFit="1" customWidth="1"/>
    <col min="8459" max="8705" width="9" style="32"/>
    <col min="8706" max="8707" width="11.5" style="32" bestFit="1" customWidth="1"/>
    <col min="8708" max="8708" width="16" style="32" customWidth="1"/>
    <col min="8709" max="8709" width="15.25" style="32" bestFit="1" customWidth="1"/>
    <col min="8710" max="8710" width="13.5" style="32" bestFit="1" customWidth="1"/>
    <col min="8711" max="8711" width="13.375" style="32" bestFit="1" customWidth="1"/>
    <col min="8712" max="8712" width="11.5" style="32" bestFit="1" customWidth="1"/>
    <col min="8713" max="8713" width="15.5" style="32" bestFit="1" customWidth="1"/>
    <col min="8714" max="8714" width="11.5" style="32" bestFit="1" customWidth="1"/>
    <col min="8715" max="8961" width="9" style="32"/>
    <col min="8962" max="8963" width="11.5" style="32" bestFit="1" customWidth="1"/>
    <col min="8964" max="8964" width="16" style="32" customWidth="1"/>
    <col min="8965" max="8965" width="15.25" style="32" bestFit="1" customWidth="1"/>
    <col min="8966" max="8966" width="13.5" style="32" bestFit="1" customWidth="1"/>
    <col min="8967" max="8967" width="13.375" style="32" bestFit="1" customWidth="1"/>
    <col min="8968" max="8968" width="11.5" style="32" bestFit="1" customWidth="1"/>
    <col min="8969" max="8969" width="15.5" style="32" bestFit="1" customWidth="1"/>
    <col min="8970" max="8970" width="11.5" style="32" bestFit="1" customWidth="1"/>
    <col min="8971" max="9217" width="9" style="32"/>
    <col min="9218" max="9219" width="11.5" style="32" bestFit="1" customWidth="1"/>
    <col min="9220" max="9220" width="16" style="32" customWidth="1"/>
    <col min="9221" max="9221" width="15.25" style="32" bestFit="1" customWidth="1"/>
    <col min="9222" max="9222" width="13.5" style="32" bestFit="1" customWidth="1"/>
    <col min="9223" max="9223" width="13.375" style="32" bestFit="1" customWidth="1"/>
    <col min="9224" max="9224" width="11.5" style="32" bestFit="1" customWidth="1"/>
    <col min="9225" max="9225" width="15.5" style="32" bestFit="1" customWidth="1"/>
    <col min="9226" max="9226" width="11.5" style="32" bestFit="1" customWidth="1"/>
    <col min="9227" max="9473" width="9" style="32"/>
    <col min="9474" max="9475" width="11.5" style="32" bestFit="1" customWidth="1"/>
    <col min="9476" max="9476" width="16" style="32" customWidth="1"/>
    <col min="9477" max="9477" width="15.25" style="32" bestFit="1" customWidth="1"/>
    <col min="9478" max="9478" width="13.5" style="32" bestFit="1" customWidth="1"/>
    <col min="9479" max="9479" width="13.375" style="32" bestFit="1" customWidth="1"/>
    <col min="9480" max="9480" width="11.5" style="32" bestFit="1" customWidth="1"/>
    <col min="9481" max="9481" width="15.5" style="32" bestFit="1" customWidth="1"/>
    <col min="9482" max="9482" width="11.5" style="32" bestFit="1" customWidth="1"/>
    <col min="9483" max="9729" width="9" style="32"/>
    <col min="9730" max="9731" width="11.5" style="32" bestFit="1" customWidth="1"/>
    <col min="9732" max="9732" width="16" style="32" customWidth="1"/>
    <col min="9733" max="9733" width="15.25" style="32" bestFit="1" customWidth="1"/>
    <col min="9734" max="9734" width="13.5" style="32" bestFit="1" customWidth="1"/>
    <col min="9735" max="9735" width="13.375" style="32" bestFit="1" customWidth="1"/>
    <col min="9736" max="9736" width="11.5" style="32" bestFit="1" customWidth="1"/>
    <col min="9737" max="9737" width="15.5" style="32" bestFit="1" customWidth="1"/>
    <col min="9738" max="9738" width="11.5" style="32" bestFit="1" customWidth="1"/>
    <col min="9739" max="9985" width="9" style="32"/>
    <col min="9986" max="9987" width="11.5" style="32" bestFit="1" customWidth="1"/>
    <col min="9988" max="9988" width="16" style="32" customWidth="1"/>
    <col min="9989" max="9989" width="15.25" style="32" bestFit="1" customWidth="1"/>
    <col min="9990" max="9990" width="13.5" style="32" bestFit="1" customWidth="1"/>
    <col min="9991" max="9991" width="13.375" style="32" bestFit="1" customWidth="1"/>
    <col min="9992" max="9992" width="11.5" style="32" bestFit="1" customWidth="1"/>
    <col min="9993" max="9993" width="15.5" style="32" bestFit="1" customWidth="1"/>
    <col min="9994" max="9994" width="11.5" style="32" bestFit="1" customWidth="1"/>
    <col min="9995" max="10241" width="9" style="32"/>
    <col min="10242" max="10243" width="11.5" style="32" bestFit="1" customWidth="1"/>
    <col min="10244" max="10244" width="16" style="32" customWidth="1"/>
    <col min="10245" max="10245" width="15.25" style="32" bestFit="1" customWidth="1"/>
    <col min="10246" max="10246" width="13.5" style="32" bestFit="1" customWidth="1"/>
    <col min="10247" max="10247" width="13.375" style="32" bestFit="1" customWidth="1"/>
    <col min="10248" max="10248" width="11.5" style="32" bestFit="1" customWidth="1"/>
    <col min="10249" max="10249" width="15.5" style="32" bestFit="1" customWidth="1"/>
    <col min="10250" max="10250" width="11.5" style="32" bestFit="1" customWidth="1"/>
    <col min="10251" max="10497" width="9" style="32"/>
    <col min="10498" max="10499" width="11.5" style="32" bestFit="1" customWidth="1"/>
    <col min="10500" max="10500" width="16" style="32" customWidth="1"/>
    <col min="10501" max="10501" width="15.25" style="32" bestFit="1" customWidth="1"/>
    <col min="10502" max="10502" width="13.5" style="32" bestFit="1" customWidth="1"/>
    <col min="10503" max="10503" width="13.375" style="32" bestFit="1" customWidth="1"/>
    <col min="10504" max="10504" width="11.5" style="32" bestFit="1" customWidth="1"/>
    <col min="10505" max="10505" width="15.5" style="32" bestFit="1" customWidth="1"/>
    <col min="10506" max="10506" width="11.5" style="32" bestFit="1" customWidth="1"/>
    <col min="10507" max="10753" width="9" style="32"/>
    <col min="10754" max="10755" width="11.5" style="32" bestFit="1" customWidth="1"/>
    <col min="10756" max="10756" width="16" style="32" customWidth="1"/>
    <col min="10757" max="10757" width="15.25" style="32" bestFit="1" customWidth="1"/>
    <col min="10758" max="10758" width="13.5" style="32" bestFit="1" customWidth="1"/>
    <col min="10759" max="10759" width="13.375" style="32" bestFit="1" customWidth="1"/>
    <col min="10760" max="10760" width="11.5" style="32" bestFit="1" customWidth="1"/>
    <col min="10761" max="10761" width="15.5" style="32" bestFit="1" customWidth="1"/>
    <col min="10762" max="10762" width="11.5" style="32" bestFit="1" customWidth="1"/>
    <col min="10763" max="11009" width="9" style="32"/>
    <col min="11010" max="11011" width="11.5" style="32" bestFit="1" customWidth="1"/>
    <col min="11012" max="11012" width="16" style="32" customWidth="1"/>
    <col min="11013" max="11013" width="15.25" style="32" bestFit="1" customWidth="1"/>
    <col min="11014" max="11014" width="13.5" style="32" bestFit="1" customWidth="1"/>
    <col min="11015" max="11015" width="13.375" style="32" bestFit="1" customWidth="1"/>
    <col min="11016" max="11016" width="11.5" style="32" bestFit="1" customWidth="1"/>
    <col min="11017" max="11017" width="15.5" style="32" bestFit="1" customWidth="1"/>
    <col min="11018" max="11018" width="11.5" style="32" bestFit="1" customWidth="1"/>
    <col min="11019" max="11265" width="9" style="32"/>
    <col min="11266" max="11267" width="11.5" style="32" bestFit="1" customWidth="1"/>
    <col min="11268" max="11268" width="16" style="32" customWidth="1"/>
    <col min="11269" max="11269" width="15.25" style="32" bestFit="1" customWidth="1"/>
    <col min="11270" max="11270" width="13.5" style="32" bestFit="1" customWidth="1"/>
    <col min="11271" max="11271" width="13.375" style="32" bestFit="1" customWidth="1"/>
    <col min="11272" max="11272" width="11.5" style="32" bestFit="1" customWidth="1"/>
    <col min="11273" max="11273" width="15.5" style="32" bestFit="1" customWidth="1"/>
    <col min="11274" max="11274" width="11.5" style="32" bestFit="1" customWidth="1"/>
    <col min="11275" max="11521" width="9" style="32"/>
    <col min="11522" max="11523" width="11.5" style="32" bestFit="1" customWidth="1"/>
    <col min="11524" max="11524" width="16" style="32" customWidth="1"/>
    <col min="11525" max="11525" width="15.25" style="32" bestFit="1" customWidth="1"/>
    <col min="11526" max="11526" width="13.5" style="32" bestFit="1" customWidth="1"/>
    <col min="11527" max="11527" width="13.375" style="32" bestFit="1" customWidth="1"/>
    <col min="11528" max="11528" width="11.5" style="32" bestFit="1" customWidth="1"/>
    <col min="11529" max="11529" width="15.5" style="32" bestFit="1" customWidth="1"/>
    <col min="11530" max="11530" width="11.5" style="32" bestFit="1" customWidth="1"/>
    <col min="11531" max="11777" width="9" style="32"/>
    <col min="11778" max="11779" width="11.5" style="32" bestFit="1" customWidth="1"/>
    <col min="11780" max="11780" width="16" style="32" customWidth="1"/>
    <col min="11781" max="11781" width="15.25" style="32" bestFit="1" customWidth="1"/>
    <col min="11782" max="11782" width="13.5" style="32" bestFit="1" customWidth="1"/>
    <col min="11783" max="11783" width="13.375" style="32" bestFit="1" customWidth="1"/>
    <col min="11784" max="11784" width="11.5" style="32" bestFit="1" customWidth="1"/>
    <col min="11785" max="11785" width="15.5" style="32" bestFit="1" customWidth="1"/>
    <col min="11786" max="11786" width="11.5" style="32" bestFit="1" customWidth="1"/>
    <col min="11787" max="12033" width="9" style="32"/>
    <col min="12034" max="12035" width="11.5" style="32" bestFit="1" customWidth="1"/>
    <col min="12036" max="12036" width="16" style="32" customWidth="1"/>
    <col min="12037" max="12037" width="15.25" style="32" bestFit="1" customWidth="1"/>
    <col min="12038" max="12038" width="13.5" style="32" bestFit="1" customWidth="1"/>
    <col min="12039" max="12039" width="13.375" style="32" bestFit="1" customWidth="1"/>
    <col min="12040" max="12040" width="11.5" style="32" bestFit="1" customWidth="1"/>
    <col min="12041" max="12041" width="15.5" style="32" bestFit="1" customWidth="1"/>
    <col min="12042" max="12042" width="11.5" style="32" bestFit="1" customWidth="1"/>
    <col min="12043" max="12289" width="9" style="32"/>
    <col min="12290" max="12291" width="11.5" style="32" bestFit="1" customWidth="1"/>
    <col min="12292" max="12292" width="16" style="32" customWidth="1"/>
    <col min="12293" max="12293" width="15.25" style="32" bestFit="1" customWidth="1"/>
    <col min="12294" max="12294" width="13.5" style="32" bestFit="1" customWidth="1"/>
    <col min="12295" max="12295" width="13.375" style="32" bestFit="1" customWidth="1"/>
    <col min="12296" max="12296" width="11.5" style="32" bestFit="1" customWidth="1"/>
    <col min="12297" max="12297" width="15.5" style="32" bestFit="1" customWidth="1"/>
    <col min="12298" max="12298" width="11.5" style="32" bestFit="1" customWidth="1"/>
    <col min="12299" max="12545" width="9" style="32"/>
    <col min="12546" max="12547" width="11.5" style="32" bestFit="1" customWidth="1"/>
    <col min="12548" max="12548" width="16" style="32" customWidth="1"/>
    <col min="12549" max="12549" width="15.25" style="32" bestFit="1" customWidth="1"/>
    <col min="12550" max="12550" width="13.5" style="32" bestFit="1" customWidth="1"/>
    <col min="12551" max="12551" width="13.375" style="32" bestFit="1" customWidth="1"/>
    <col min="12552" max="12552" width="11.5" style="32" bestFit="1" customWidth="1"/>
    <col min="12553" max="12553" width="15.5" style="32" bestFit="1" customWidth="1"/>
    <col min="12554" max="12554" width="11.5" style="32" bestFit="1" customWidth="1"/>
    <col min="12555" max="12801" width="9" style="32"/>
    <col min="12802" max="12803" width="11.5" style="32" bestFit="1" customWidth="1"/>
    <col min="12804" max="12804" width="16" style="32" customWidth="1"/>
    <col min="12805" max="12805" width="15.25" style="32" bestFit="1" customWidth="1"/>
    <col min="12806" max="12806" width="13.5" style="32" bestFit="1" customWidth="1"/>
    <col min="12807" max="12807" width="13.375" style="32" bestFit="1" customWidth="1"/>
    <col min="12808" max="12808" width="11.5" style="32" bestFit="1" customWidth="1"/>
    <col min="12809" max="12809" width="15.5" style="32" bestFit="1" customWidth="1"/>
    <col min="12810" max="12810" width="11.5" style="32" bestFit="1" customWidth="1"/>
    <col min="12811" max="13057" width="9" style="32"/>
    <col min="13058" max="13059" width="11.5" style="32" bestFit="1" customWidth="1"/>
    <col min="13060" max="13060" width="16" style="32" customWidth="1"/>
    <col min="13061" max="13061" width="15.25" style="32" bestFit="1" customWidth="1"/>
    <col min="13062" max="13062" width="13.5" style="32" bestFit="1" customWidth="1"/>
    <col min="13063" max="13063" width="13.375" style="32" bestFit="1" customWidth="1"/>
    <col min="13064" max="13064" width="11.5" style="32" bestFit="1" customWidth="1"/>
    <col min="13065" max="13065" width="15.5" style="32" bestFit="1" customWidth="1"/>
    <col min="13066" max="13066" width="11.5" style="32" bestFit="1" customWidth="1"/>
    <col min="13067" max="13313" width="9" style="32"/>
    <col min="13314" max="13315" width="11.5" style="32" bestFit="1" customWidth="1"/>
    <col min="13316" max="13316" width="16" style="32" customWidth="1"/>
    <col min="13317" max="13317" width="15.25" style="32" bestFit="1" customWidth="1"/>
    <col min="13318" max="13318" width="13.5" style="32" bestFit="1" customWidth="1"/>
    <col min="13319" max="13319" width="13.375" style="32" bestFit="1" customWidth="1"/>
    <col min="13320" max="13320" width="11.5" style="32" bestFit="1" customWidth="1"/>
    <col min="13321" max="13321" width="15.5" style="32" bestFit="1" customWidth="1"/>
    <col min="13322" max="13322" width="11.5" style="32" bestFit="1" customWidth="1"/>
    <col min="13323" max="13569" width="9" style="32"/>
    <col min="13570" max="13571" width="11.5" style="32" bestFit="1" customWidth="1"/>
    <col min="13572" max="13572" width="16" style="32" customWidth="1"/>
    <col min="13573" max="13573" width="15.25" style="32" bestFit="1" customWidth="1"/>
    <col min="13574" max="13574" width="13.5" style="32" bestFit="1" customWidth="1"/>
    <col min="13575" max="13575" width="13.375" style="32" bestFit="1" customWidth="1"/>
    <col min="13576" max="13576" width="11.5" style="32" bestFit="1" customWidth="1"/>
    <col min="13577" max="13577" width="15.5" style="32" bestFit="1" customWidth="1"/>
    <col min="13578" max="13578" width="11.5" style="32" bestFit="1" customWidth="1"/>
    <col min="13579" max="13825" width="9" style="32"/>
    <col min="13826" max="13827" width="11.5" style="32" bestFit="1" customWidth="1"/>
    <col min="13828" max="13828" width="16" style="32" customWidth="1"/>
    <col min="13829" max="13829" width="15.25" style="32" bestFit="1" customWidth="1"/>
    <col min="13830" max="13830" width="13.5" style="32" bestFit="1" customWidth="1"/>
    <col min="13831" max="13831" width="13.375" style="32" bestFit="1" customWidth="1"/>
    <col min="13832" max="13832" width="11.5" style="32" bestFit="1" customWidth="1"/>
    <col min="13833" max="13833" width="15.5" style="32" bestFit="1" customWidth="1"/>
    <col min="13834" max="13834" width="11.5" style="32" bestFit="1" customWidth="1"/>
    <col min="13835" max="14081" width="9" style="32"/>
    <col min="14082" max="14083" width="11.5" style="32" bestFit="1" customWidth="1"/>
    <col min="14084" max="14084" width="16" style="32" customWidth="1"/>
    <col min="14085" max="14085" width="15.25" style="32" bestFit="1" customWidth="1"/>
    <col min="14086" max="14086" width="13.5" style="32" bestFit="1" customWidth="1"/>
    <col min="14087" max="14087" width="13.375" style="32" bestFit="1" customWidth="1"/>
    <col min="14088" max="14088" width="11.5" style="32" bestFit="1" customWidth="1"/>
    <col min="14089" max="14089" width="15.5" style="32" bestFit="1" customWidth="1"/>
    <col min="14090" max="14090" width="11.5" style="32" bestFit="1" customWidth="1"/>
    <col min="14091" max="14337" width="9" style="32"/>
    <col min="14338" max="14339" width="11.5" style="32" bestFit="1" customWidth="1"/>
    <col min="14340" max="14340" width="16" style="32" customWidth="1"/>
    <col min="14341" max="14341" width="15.25" style="32" bestFit="1" customWidth="1"/>
    <col min="14342" max="14342" width="13.5" style="32" bestFit="1" customWidth="1"/>
    <col min="14343" max="14343" width="13.375" style="32" bestFit="1" customWidth="1"/>
    <col min="14344" max="14344" width="11.5" style="32" bestFit="1" customWidth="1"/>
    <col min="14345" max="14345" width="15.5" style="32" bestFit="1" customWidth="1"/>
    <col min="14346" max="14346" width="11.5" style="32" bestFit="1" customWidth="1"/>
    <col min="14347" max="14593" width="9" style="32"/>
    <col min="14594" max="14595" width="11.5" style="32" bestFit="1" customWidth="1"/>
    <col min="14596" max="14596" width="16" style="32" customWidth="1"/>
    <col min="14597" max="14597" width="15.25" style="32" bestFit="1" customWidth="1"/>
    <col min="14598" max="14598" width="13.5" style="32" bestFit="1" customWidth="1"/>
    <col min="14599" max="14599" width="13.375" style="32" bestFit="1" customWidth="1"/>
    <col min="14600" max="14600" width="11.5" style="32" bestFit="1" customWidth="1"/>
    <col min="14601" max="14601" width="15.5" style="32" bestFit="1" customWidth="1"/>
    <col min="14602" max="14602" width="11.5" style="32" bestFit="1" customWidth="1"/>
    <col min="14603" max="14849" width="9" style="32"/>
    <col min="14850" max="14851" width="11.5" style="32" bestFit="1" customWidth="1"/>
    <col min="14852" max="14852" width="16" style="32" customWidth="1"/>
    <col min="14853" max="14853" width="15.25" style="32" bestFit="1" customWidth="1"/>
    <col min="14854" max="14854" width="13.5" style="32" bestFit="1" customWidth="1"/>
    <col min="14855" max="14855" width="13.375" style="32" bestFit="1" customWidth="1"/>
    <col min="14856" max="14856" width="11.5" style="32" bestFit="1" customWidth="1"/>
    <col min="14857" max="14857" width="15.5" style="32" bestFit="1" customWidth="1"/>
    <col min="14858" max="14858" width="11.5" style="32" bestFit="1" customWidth="1"/>
    <col min="14859" max="15105" width="9" style="32"/>
    <col min="15106" max="15107" width="11.5" style="32" bestFit="1" customWidth="1"/>
    <col min="15108" max="15108" width="16" style="32" customWidth="1"/>
    <col min="15109" max="15109" width="15.25" style="32" bestFit="1" customWidth="1"/>
    <col min="15110" max="15110" width="13.5" style="32" bestFit="1" customWidth="1"/>
    <col min="15111" max="15111" width="13.375" style="32" bestFit="1" customWidth="1"/>
    <col min="15112" max="15112" width="11.5" style="32" bestFit="1" customWidth="1"/>
    <col min="15113" max="15113" width="15.5" style="32" bestFit="1" customWidth="1"/>
    <col min="15114" max="15114" width="11.5" style="32" bestFit="1" customWidth="1"/>
    <col min="15115" max="15361" width="9" style="32"/>
    <col min="15362" max="15363" width="11.5" style="32" bestFit="1" customWidth="1"/>
    <col min="15364" max="15364" width="16" style="32" customWidth="1"/>
    <col min="15365" max="15365" width="15.25" style="32" bestFit="1" customWidth="1"/>
    <col min="15366" max="15366" width="13.5" style="32" bestFit="1" customWidth="1"/>
    <col min="15367" max="15367" width="13.375" style="32" bestFit="1" customWidth="1"/>
    <col min="15368" max="15368" width="11.5" style="32" bestFit="1" customWidth="1"/>
    <col min="15369" max="15369" width="15.5" style="32" bestFit="1" customWidth="1"/>
    <col min="15370" max="15370" width="11.5" style="32" bestFit="1" customWidth="1"/>
    <col min="15371" max="15617" width="9" style="32"/>
    <col min="15618" max="15619" width="11.5" style="32" bestFit="1" customWidth="1"/>
    <col min="15620" max="15620" width="16" style="32" customWidth="1"/>
    <col min="15621" max="15621" width="15.25" style="32" bestFit="1" customWidth="1"/>
    <col min="15622" max="15622" width="13.5" style="32" bestFit="1" customWidth="1"/>
    <col min="15623" max="15623" width="13.375" style="32" bestFit="1" customWidth="1"/>
    <col min="15624" max="15624" width="11.5" style="32" bestFit="1" customWidth="1"/>
    <col min="15625" max="15625" width="15.5" style="32" bestFit="1" customWidth="1"/>
    <col min="15626" max="15626" width="11.5" style="32" bestFit="1" customWidth="1"/>
    <col min="15627" max="15873" width="9" style="32"/>
    <col min="15874" max="15875" width="11.5" style="32" bestFit="1" customWidth="1"/>
    <col min="15876" max="15876" width="16" style="32" customWidth="1"/>
    <col min="15877" max="15877" width="15.25" style="32" bestFit="1" customWidth="1"/>
    <col min="15878" max="15878" width="13.5" style="32" bestFit="1" customWidth="1"/>
    <col min="15879" max="15879" width="13.375" style="32" bestFit="1" customWidth="1"/>
    <col min="15880" max="15880" width="11.5" style="32" bestFit="1" customWidth="1"/>
    <col min="15881" max="15881" width="15.5" style="32" bestFit="1" customWidth="1"/>
    <col min="15882" max="15882" width="11.5" style="32" bestFit="1" customWidth="1"/>
    <col min="15883" max="16129" width="9" style="32"/>
    <col min="16130" max="16131" width="11.5" style="32" bestFit="1" customWidth="1"/>
    <col min="16132" max="16132" width="16" style="32" customWidth="1"/>
    <col min="16133" max="16133" width="15.25" style="32" bestFit="1" customWidth="1"/>
    <col min="16134" max="16134" width="13.5" style="32" bestFit="1" customWidth="1"/>
    <col min="16135" max="16135" width="13.375" style="32" bestFit="1" customWidth="1"/>
    <col min="16136" max="16136" width="11.5" style="32" bestFit="1" customWidth="1"/>
    <col min="16137" max="16137" width="15.5" style="32" bestFit="1" customWidth="1"/>
    <col min="16138" max="16138" width="11.5" style="32" bestFit="1" customWidth="1"/>
    <col min="16139" max="16384" width="9" style="32"/>
  </cols>
  <sheetData>
    <row r="1" spans="1:11" ht="39.75" customHeight="1">
      <c r="A1" s="53" t="s">
        <v>396</v>
      </c>
      <c r="B1" s="53"/>
      <c r="C1" s="53"/>
      <c r="D1" s="54"/>
      <c r="E1" s="1052" t="s">
        <v>421</v>
      </c>
      <c r="F1" s="1052"/>
      <c r="G1" s="1052"/>
      <c r="H1" s="1052"/>
      <c r="I1" s="1052"/>
      <c r="J1" s="1052"/>
      <c r="K1" s="1052"/>
    </row>
    <row r="2" spans="1:11" ht="90.75" customHeight="1">
      <c r="A2" s="53"/>
      <c r="B2" s="53"/>
      <c r="C2" s="53"/>
      <c r="D2" s="54"/>
      <c r="E2" s="1052" t="s">
        <v>422</v>
      </c>
      <c r="F2" s="1052"/>
      <c r="G2" s="1052"/>
      <c r="H2" s="1052"/>
      <c r="I2" s="1052"/>
      <c r="J2" s="1052"/>
      <c r="K2" s="1052"/>
    </row>
    <row r="3" spans="1:11">
      <c r="A3" s="901" t="s">
        <v>101</v>
      </c>
      <c r="B3" s="901"/>
      <c r="C3" s="901"/>
      <c r="D3" s="1057" t="s">
        <v>30</v>
      </c>
      <c r="E3" s="1058" t="s">
        <v>389</v>
      </c>
      <c r="F3" s="1059" t="s">
        <v>105</v>
      </c>
      <c r="G3" s="1060"/>
    </row>
    <row r="4" spans="1:11">
      <c r="A4" s="901"/>
      <c r="B4" s="901"/>
      <c r="C4" s="901"/>
      <c r="D4" s="1057"/>
      <c r="E4" s="1058"/>
      <c r="F4" s="1059"/>
      <c r="G4" s="1060"/>
    </row>
    <row r="5" spans="1:11" ht="18.75">
      <c r="A5" s="892" t="str">
        <f>참여업체!C5</f>
        <v>주관사풀네임</v>
      </c>
      <c r="B5" s="892"/>
      <c r="C5" s="892"/>
      <c r="D5" s="59">
        <f>참여업체!C6</f>
        <v>0.5</v>
      </c>
      <c r="E5" s="306">
        <f>E16*D5</f>
        <v>1</v>
      </c>
      <c r="F5" s="1053">
        <f>E10</f>
        <v>2</v>
      </c>
      <c r="G5" s="61"/>
      <c r="I5" s="307" t="s">
        <v>39</v>
      </c>
    </row>
    <row r="6" spans="1:11" ht="18.75">
      <c r="A6" s="892" t="str">
        <f>참여업체!D5</f>
        <v>㈜01엔지니어링건축사사무소</v>
      </c>
      <c r="B6" s="892"/>
      <c r="C6" s="892"/>
      <c r="D6" s="59">
        <f>참여업체!D6</f>
        <v>0.2</v>
      </c>
      <c r="E6" s="306">
        <f>E22*D6</f>
        <v>0.4</v>
      </c>
      <c r="F6" s="1054"/>
      <c r="G6" s="61"/>
      <c r="I6" s="308">
        <f>자기평가서!K4</f>
        <v>44562</v>
      </c>
    </row>
    <row r="7" spans="1:11" ht="18.75">
      <c r="A7" s="892" t="str">
        <f>참여업체!E5</f>
        <v>㈜02엔지니어링건축사사무소</v>
      </c>
      <c r="B7" s="892"/>
      <c r="C7" s="892"/>
      <c r="D7" s="59">
        <f>참여업체!E6</f>
        <v>0.15</v>
      </c>
      <c r="E7" s="306">
        <f>E28*D7</f>
        <v>0.3</v>
      </c>
      <c r="F7" s="1054"/>
      <c r="G7" s="61"/>
    </row>
    <row r="8" spans="1:11" ht="18.75">
      <c r="A8" s="892" t="str">
        <f>참여업체!F5</f>
        <v>㈜03엔지니어링건축사사무소</v>
      </c>
      <c r="B8" s="892"/>
      <c r="C8" s="892"/>
      <c r="D8" s="59">
        <f>참여업체!F6</f>
        <v>0.1</v>
      </c>
      <c r="E8" s="306">
        <f>E34*D8</f>
        <v>0.2</v>
      </c>
      <c r="F8" s="1054"/>
      <c r="G8" s="61"/>
    </row>
    <row r="9" spans="1:11" ht="18.75">
      <c r="A9" s="892" t="str">
        <f>참여업체!G5</f>
        <v>㈜04엔지니어링건축사사무소</v>
      </c>
      <c r="B9" s="892"/>
      <c r="C9" s="892"/>
      <c r="D9" s="59">
        <f>참여업체!G6</f>
        <v>0.05</v>
      </c>
      <c r="E9" s="306">
        <f>E40*D9</f>
        <v>0.1</v>
      </c>
      <c r="F9" s="1054"/>
      <c r="G9" s="61"/>
    </row>
    <row r="10" spans="1:11" ht="18.75">
      <c r="A10" s="1056" t="s">
        <v>108</v>
      </c>
      <c r="B10" s="1056"/>
      <c r="C10" s="1056"/>
      <c r="D10" s="1056"/>
      <c r="E10" s="309">
        <f>SUM(E5:E9)</f>
        <v>2</v>
      </c>
      <c r="F10" s="1055"/>
      <c r="G10" s="62"/>
    </row>
    <row r="11" spans="1:11" ht="26.25" thickBot="1">
      <c r="A11" s="53"/>
      <c r="B11" s="53"/>
      <c r="C11" s="53"/>
      <c r="D11" s="54"/>
      <c r="E11" s="55"/>
      <c r="F11" s="908"/>
      <c r="G11" s="908"/>
      <c r="H11" s="908"/>
      <c r="I11" s="908"/>
    </row>
    <row r="12" spans="1:11" ht="35.1" customHeight="1">
      <c r="A12" s="1050" t="str">
        <f>A5</f>
        <v>주관사풀네임</v>
      </c>
      <c r="B12" s="1051"/>
      <c r="C12" s="1051"/>
      <c r="D12" s="331">
        <f>D5</f>
        <v>0.5</v>
      </c>
      <c r="E12" s="332" t="s">
        <v>390</v>
      </c>
      <c r="F12" s="333" t="s">
        <v>391</v>
      </c>
      <c r="G12" s="334" t="s">
        <v>392</v>
      </c>
      <c r="H12" s="66"/>
    </row>
    <row r="13" spans="1:11" ht="20.100000000000001" customHeight="1">
      <c r="A13" s="1046" t="s">
        <v>393</v>
      </c>
      <c r="B13" s="1047"/>
      <c r="C13" s="1047"/>
      <c r="D13" s="1047"/>
      <c r="E13" s="247">
        <v>7</v>
      </c>
      <c r="F13" s="310">
        <f>I6-365*1-30</f>
        <v>44167</v>
      </c>
      <c r="G13" s="335">
        <f>I6-30-1</f>
        <v>44531</v>
      </c>
      <c r="H13" s="66"/>
    </row>
    <row r="14" spans="1:11" ht="20.100000000000001" customHeight="1">
      <c r="A14" s="1046" t="s">
        <v>394</v>
      </c>
      <c r="B14" s="1047"/>
      <c r="C14" s="1047"/>
      <c r="D14" s="1047"/>
      <c r="E14" s="247">
        <v>124</v>
      </c>
      <c r="F14" s="310">
        <f>I6-365*2-30</f>
        <v>43802</v>
      </c>
      <c r="G14" s="335">
        <f>F13-1</f>
        <v>44166</v>
      </c>
    </row>
    <row r="15" spans="1:11" ht="20.100000000000001" customHeight="1">
      <c r="A15" s="1046" t="s">
        <v>389</v>
      </c>
      <c r="B15" s="1047"/>
      <c r="C15" s="1047"/>
      <c r="D15" s="1047"/>
      <c r="E15" s="632">
        <f>E13/E14</f>
        <v>5.6451612903225805E-2</v>
      </c>
      <c r="F15" s="311"/>
      <c r="G15" s="336"/>
    </row>
    <row r="16" spans="1:11" ht="20.100000000000001" customHeight="1" thickBot="1">
      <c r="A16" s="1048" t="s">
        <v>395</v>
      </c>
      <c r="B16" s="1049"/>
      <c r="C16" s="1049"/>
      <c r="D16" s="1049"/>
      <c r="E16" s="339">
        <f>IF(E15="","",IF(AND(E15&lt;0.02,E15&gt;=0.01),1.2,IF(AND(E15&lt;0.03,E15&gt;=0.02),1.4,IF(AND(E15&lt;0.04,E15&gt;=0.03),1.6,IF(AND(E15&lt;0.05,E15&gt;=0.04),1.8,IF(E15&gt;=0.05,2,0))))))</f>
        <v>2</v>
      </c>
      <c r="F16" s="337"/>
      <c r="G16" s="338"/>
    </row>
    <row r="17" spans="1:7" ht="14.25" thickBot="1"/>
    <row r="18" spans="1:7" ht="35.1" customHeight="1">
      <c r="A18" s="1050" t="str">
        <f>A6</f>
        <v>㈜01엔지니어링건축사사무소</v>
      </c>
      <c r="B18" s="1051"/>
      <c r="C18" s="1051"/>
      <c r="D18" s="331">
        <f>D6</f>
        <v>0.2</v>
      </c>
      <c r="E18" s="332" t="s">
        <v>390</v>
      </c>
      <c r="F18" s="333" t="s">
        <v>183</v>
      </c>
      <c r="G18" s="334" t="s">
        <v>184</v>
      </c>
    </row>
    <row r="19" spans="1:7" ht="20.100000000000001" customHeight="1">
      <c r="A19" s="1046" t="s">
        <v>393</v>
      </c>
      <c r="B19" s="1047"/>
      <c r="C19" s="1047"/>
      <c r="D19" s="1047"/>
      <c r="E19" s="247">
        <v>3</v>
      </c>
      <c r="F19" s="310">
        <f>I6-365*1-30</f>
        <v>44167</v>
      </c>
      <c r="G19" s="335">
        <f>I6-30-1</f>
        <v>44531</v>
      </c>
    </row>
    <row r="20" spans="1:7" ht="20.100000000000001" customHeight="1">
      <c r="A20" s="1046" t="s">
        <v>394</v>
      </c>
      <c r="B20" s="1047"/>
      <c r="C20" s="1047"/>
      <c r="D20" s="1047"/>
      <c r="E20" s="247">
        <v>50</v>
      </c>
      <c r="F20" s="310">
        <f>I6-365*2-30</f>
        <v>43802</v>
      </c>
      <c r="G20" s="335">
        <f>F19-1</f>
        <v>44166</v>
      </c>
    </row>
    <row r="21" spans="1:7" ht="20.100000000000001" customHeight="1">
      <c r="A21" s="1046" t="s">
        <v>389</v>
      </c>
      <c r="B21" s="1047"/>
      <c r="C21" s="1047"/>
      <c r="D21" s="1047"/>
      <c r="E21" s="632">
        <f>E19/E20</f>
        <v>0.06</v>
      </c>
      <c r="F21" s="311"/>
      <c r="G21" s="336"/>
    </row>
    <row r="22" spans="1:7" ht="20.100000000000001" customHeight="1" thickBot="1">
      <c r="A22" s="1048" t="s">
        <v>395</v>
      </c>
      <c r="B22" s="1049"/>
      <c r="C22" s="1049"/>
      <c r="D22" s="1049"/>
      <c r="E22" s="339">
        <f>IF(E21="","",IF(AND(E21&lt;0.02,E21&gt;=0.01),1.2,IF(AND(E21&lt;0.03,E21&gt;=0.02),1.4,IF(AND(E21&lt;0.04,E21&gt;=0.03),1.6,IF(AND(E21&lt;0.05,E21&gt;=0.04),1.8,IF(E21&gt;=0.05,2,0))))))</f>
        <v>2</v>
      </c>
      <c r="F22" s="337"/>
      <c r="G22" s="338"/>
    </row>
    <row r="23" spans="1:7" ht="14.25" thickBot="1"/>
    <row r="24" spans="1:7" ht="35.1" customHeight="1">
      <c r="A24" s="1050" t="str">
        <f>A7</f>
        <v>㈜02엔지니어링건축사사무소</v>
      </c>
      <c r="B24" s="1051"/>
      <c r="C24" s="1051"/>
      <c r="D24" s="331">
        <f>D7</f>
        <v>0.15</v>
      </c>
      <c r="E24" s="332" t="s">
        <v>390</v>
      </c>
      <c r="F24" s="333" t="s">
        <v>183</v>
      </c>
      <c r="G24" s="334" t="s">
        <v>184</v>
      </c>
    </row>
    <row r="25" spans="1:7" ht="20.100000000000001" customHeight="1">
      <c r="A25" s="1046" t="s">
        <v>393</v>
      </c>
      <c r="B25" s="1047"/>
      <c r="C25" s="1047"/>
      <c r="D25" s="1047"/>
      <c r="E25" s="247">
        <v>3</v>
      </c>
      <c r="F25" s="310">
        <f>I6-365*1-30</f>
        <v>44167</v>
      </c>
      <c r="G25" s="335">
        <f>I6-30-1</f>
        <v>44531</v>
      </c>
    </row>
    <row r="26" spans="1:7" ht="20.100000000000001" customHeight="1">
      <c r="A26" s="1046" t="s">
        <v>394</v>
      </c>
      <c r="B26" s="1047"/>
      <c r="C26" s="1047"/>
      <c r="D26" s="1047"/>
      <c r="E26" s="247">
        <v>58</v>
      </c>
      <c r="F26" s="310">
        <f>I6-365*2-30</f>
        <v>43802</v>
      </c>
      <c r="G26" s="335">
        <f>F25-1</f>
        <v>44166</v>
      </c>
    </row>
    <row r="27" spans="1:7" ht="20.100000000000001" customHeight="1">
      <c r="A27" s="1046" t="s">
        <v>389</v>
      </c>
      <c r="B27" s="1047"/>
      <c r="C27" s="1047"/>
      <c r="D27" s="1047"/>
      <c r="E27" s="632">
        <f>E25/E26</f>
        <v>5.1724137931034482E-2</v>
      </c>
      <c r="F27" s="311"/>
      <c r="G27" s="336"/>
    </row>
    <row r="28" spans="1:7" ht="20.100000000000001" customHeight="1" thickBot="1">
      <c r="A28" s="1048" t="s">
        <v>395</v>
      </c>
      <c r="B28" s="1049"/>
      <c r="C28" s="1049"/>
      <c r="D28" s="1049"/>
      <c r="E28" s="339">
        <f>IF(E27="","",IF(AND(E27&lt;0.02,E27&gt;=0.01),1.2,IF(AND(E27&lt;0.03,E27&gt;=0.02),1.4,IF(AND(E27&lt;0.04,E27&gt;=0.03),1.6,IF(AND(E27&lt;0.05,E27&gt;=0.04),1.8,IF(E27&gt;=0.05,2,0))))))</f>
        <v>2</v>
      </c>
      <c r="F28" s="337"/>
      <c r="G28" s="338"/>
    </row>
    <row r="29" spans="1:7" ht="14.25" thickBot="1"/>
    <row r="30" spans="1:7" ht="35.1" customHeight="1">
      <c r="A30" s="1050" t="str">
        <f>A8</f>
        <v>㈜03엔지니어링건축사사무소</v>
      </c>
      <c r="B30" s="1051"/>
      <c r="C30" s="1051"/>
      <c r="D30" s="331">
        <f>D8</f>
        <v>0.1</v>
      </c>
      <c r="E30" s="332" t="s">
        <v>390</v>
      </c>
      <c r="F30" s="333" t="s">
        <v>183</v>
      </c>
      <c r="G30" s="334" t="s">
        <v>184</v>
      </c>
    </row>
    <row r="31" spans="1:7" ht="20.100000000000001" customHeight="1">
      <c r="A31" s="1046" t="s">
        <v>393</v>
      </c>
      <c r="B31" s="1047"/>
      <c r="C31" s="1047"/>
      <c r="D31" s="1047"/>
      <c r="E31" s="247">
        <v>5</v>
      </c>
      <c r="F31" s="310">
        <f>I6-365*1-30</f>
        <v>44167</v>
      </c>
      <c r="G31" s="335">
        <f>I6-30-1</f>
        <v>44531</v>
      </c>
    </row>
    <row r="32" spans="1:7" ht="20.100000000000001" customHeight="1">
      <c r="A32" s="1046" t="s">
        <v>394</v>
      </c>
      <c r="B32" s="1047"/>
      <c r="C32" s="1047"/>
      <c r="D32" s="1047"/>
      <c r="E32" s="247">
        <v>100</v>
      </c>
      <c r="F32" s="310">
        <f>I6-365*2-30</f>
        <v>43802</v>
      </c>
      <c r="G32" s="335">
        <f>F31-1</f>
        <v>44166</v>
      </c>
    </row>
    <row r="33" spans="1:7" ht="20.100000000000001" customHeight="1">
      <c r="A33" s="1046" t="s">
        <v>389</v>
      </c>
      <c r="B33" s="1047"/>
      <c r="C33" s="1047"/>
      <c r="D33" s="1047"/>
      <c r="E33" s="632">
        <f>E31/E32</f>
        <v>0.05</v>
      </c>
      <c r="F33" s="311"/>
      <c r="G33" s="336"/>
    </row>
    <row r="34" spans="1:7" ht="20.100000000000001" customHeight="1" thickBot="1">
      <c r="A34" s="1048" t="s">
        <v>395</v>
      </c>
      <c r="B34" s="1049"/>
      <c r="C34" s="1049"/>
      <c r="D34" s="1049"/>
      <c r="E34" s="339">
        <f>IF(E33="","",IF(AND(E33&lt;0.02,E33&gt;=0.01),1.2,IF(AND(E33&lt;0.03,E33&gt;=0.02),1.4,IF(AND(E33&lt;0.04,E33&gt;=0.03),1.6,IF(AND(E33&lt;0.05,E33&gt;=0.04),1.8,IF(E33&gt;=0.05,2,0))))))</f>
        <v>2</v>
      </c>
      <c r="F34" s="337"/>
      <c r="G34" s="338"/>
    </row>
    <row r="35" spans="1:7" ht="14.25" thickBot="1"/>
    <row r="36" spans="1:7" ht="30.75" customHeight="1">
      <c r="A36" s="1050" t="str">
        <f>참여업체!G5</f>
        <v>㈜04엔지니어링건축사사무소</v>
      </c>
      <c r="B36" s="1051"/>
      <c r="C36" s="1051"/>
      <c r="D36" s="331">
        <f>D9</f>
        <v>0.05</v>
      </c>
      <c r="E36" s="332" t="s">
        <v>390</v>
      </c>
      <c r="F36" s="333" t="s">
        <v>183</v>
      </c>
      <c r="G36" s="334" t="s">
        <v>184</v>
      </c>
    </row>
    <row r="37" spans="1:7">
      <c r="A37" s="1046" t="s">
        <v>393</v>
      </c>
      <c r="B37" s="1047"/>
      <c r="C37" s="1047"/>
      <c r="D37" s="1047"/>
      <c r="E37" s="247">
        <v>10</v>
      </c>
      <c r="F37" s="310">
        <f>I6-365*1-30</f>
        <v>44167</v>
      </c>
      <c r="G37" s="335">
        <f>I6-30-1</f>
        <v>44531</v>
      </c>
    </row>
    <row r="38" spans="1:7">
      <c r="A38" s="1046" t="s">
        <v>394</v>
      </c>
      <c r="B38" s="1047"/>
      <c r="C38" s="1047"/>
      <c r="D38" s="1047"/>
      <c r="E38" s="247">
        <v>100</v>
      </c>
      <c r="F38" s="310">
        <f>I6-365*2-30</f>
        <v>43802</v>
      </c>
      <c r="G38" s="335">
        <f>F37-1</f>
        <v>44166</v>
      </c>
    </row>
    <row r="39" spans="1:7">
      <c r="A39" s="1046" t="s">
        <v>389</v>
      </c>
      <c r="B39" s="1047"/>
      <c r="C39" s="1047"/>
      <c r="D39" s="1047"/>
      <c r="E39" s="632">
        <f>E37/E38</f>
        <v>0.1</v>
      </c>
      <c r="F39" s="311"/>
      <c r="G39" s="336"/>
    </row>
    <row r="40" spans="1:7" ht="17.25" thickBot="1">
      <c r="A40" s="1048" t="s">
        <v>395</v>
      </c>
      <c r="B40" s="1049"/>
      <c r="C40" s="1049"/>
      <c r="D40" s="1049"/>
      <c r="E40" s="339">
        <f>IF(E39="","",IF(AND(E39&lt;0.02,E39&gt;=0.01),1.2,IF(AND(E39&lt;0.03,E39&gt;=0.02),1.4,IF(AND(E39&lt;0.04,E39&gt;=0.03),1.6,IF(AND(E39&lt;0.05,E39&gt;=0.04),1.8,IF(E39&gt;=0.05,2,0))))))</f>
        <v>2</v>
      </c>
      <c r="F40" s="337"/>
      <c r="G40" s="338"/>
    </row>
  </sheetData>
  <mergeCells count="40">
    <mergeCell ref="A36:C36"/>
    <mergeCell ref="A37:D37"/>
    <mergeCell ref="A38:D38"/>
    <mergeCell ref="A39:D39"/>
    <mergeCell ref="A40:D40"/>
    <mergeCell ref="E1:K1"/>
    <mergeCell ref="E2:K2"/>
    <mergeCell ref="A5:C5"/>
    <mergeCell ref="F5:F10"/>
    <mergeCell ref="A6:C6"/>
    <mergeCell ref="A7:C7"/>
    <mergeCell ref="A8:C8"/>
    <mergeCell ref="A10:D10"/>
    <mergeCell ref="A3:C4"/>
    <mergeCell ref="D3:D4"/>
    <mergeCell ref="E3:E4"/>
    <mergeCell ref="F3:F4"/>
    <mergeCell ref="G3:G4"/>
    <mergeCell ref="A9:C9"/>
    <mergeCell ref="A24:C24"/>
    <mergeCell ref="F11:I11"/>
    <mergeCell ref="A12:C12"/>
    <mergeCell ref="A13:D13"/>
    <mergeCell ref="A14:D14"/>
    <mergeCell ref="A15:D15"/>
    <mergeCell ref="A16:D16"/>
    <mergeCell ref="A18:C18"/>
    <mergeCell ref="A19:D19"/>
    <mergeCell ref="A20:D20"/>
    <mergeCell ref="A21:D21"/>
    <mergeCell ref="A22:D22"/>
    <mergeCell ref="A32:D32"/>
    <mergeCell ref="A33:D33"/>
    <mergeCell ref="A34:D34"/>
    <mergeCell ref="A25:D25"/>
    <mergeCell ref="A26:D26"/>
    <mergeCell ref="A27:D27"/>
    <mergeCell ref="A28:D28"/>
    <mergeCell ref="A30:C30"/>
    <mergeCell ref="A31:D31"/>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37"/>
  <sheetViews>
    <sheetView workbookViewId="0">
      <selection sqref="A1:H1"/>
    </sheetView>
  </sheetViews>
  <sheetFormatPr defaultRowHeight="13.5"/>
  <cols>
    <col min="1" max="1" width="13.875" style="19" customWidth="1"/>
    <col min="2" max="2" width="10.625" style="19" customWidth="1"/>
    <col min="3" max="3" width="12.5" style="19" customWidth="1"/>
    <col min="4" max="6" width="13.5" style="19" customWidth="1"/>
    <col min="7" max="7" width="11.875" style="19" customWidth="1"/>
    <col min="8" max="8" width="22.875" style="19" customWidth="1"/>
    <col min="9" max="14" width="9" style="19"/>
    <col min="15" max="15" width="21.25" style="19" customWidth="1"/>
    <col min="16" max="257" width="9" style="19"/>
    <col min="258" max="258" width="10.625" style="19" customWidth="1"/>
    <col min="259" max="259" width="12.5" style="19" customWidth="1"/>
    <col min="260" max="262" width="13.5" style="19" customWidth="1"/>
    <col min="263" max="263" width="11.875" style="19" customWidth="1"/>
    <col min="264" max="264" width="22.875" style="19" customWidth="1"/>
    <col min="265" max="513" width="9" style="19"/>
    <col min="514" max="514" width="10.625" style="19" customWidth="1"/>
    <col min="515" max="515" width="12.5" style="19" customWidth="1"/>
    <col min="516" max="518" width="13.5" style="19" customWidth="1"/>
    <col min="519" max="519" width="11.875" style="19" customWidth="1"/>
    <col min="520" max="520" width="22.875" style="19" customWidth="1"/>
    <col min="521" max="769" width="9" style="19"/>
    <col min="770" max="770" width="10.625" style="19" customWidth="1"/>
    <col min="771" max="771" width="12.5" style="19" customWidth="1"/>
    <col min="772" max="774" width="13.5" style="19" customWidth="1"/>
    <col min="775" max="775" width="11.875" style="19" customWidth="1"/>
    <col min="776" max="776" width="22.875" style="19" customWidth="1"/>
    <col min="777" max="1025" width="9" style="19"/>
    <col min="1026" max="1026" width="10.625" style="19" customWidth="1"/>
    <col min="1027" max="1027" width="12.5" style="19" customWidth="1"/>
    <col min="1028" max="1030" width="13.5" style="19" customWidth="1"/>
    <col min="1031" max="1031" width="11.875" style="19" customWidth="1"/>
    <col min="1032" max="1032" width="22.875" style="19" customWidth="1"/>
    <col min="1033" max="1281" width="9" style="19"/>
    <col min="1282" max="1282" width="10.625" style="19" customWidth="1"/>
    <col min="1283" max="1283" width="12.5" style="19" customWidth="1"/>
    <col min="1284" max="1286" width="13.5" style="19" customWidth="1"/>
    <col min="1287" max="1287" width="11.875" style="19" customWidth="1"/>
    <col min="1288" max="1288" width="22.875" style="19" customWidth="1"/>
    <col min="1289" max="1537" width="9" style="19"/>
    <col min="1538" max="1538" width="10.625" style="19" customWidth="1"/>
    <col min="1539" max="1539" width="12.5" style="19" customWidth="1"/>
    <col min="1540" max="1542" width="13.5" style="19" customWidth="1"/>
    <col min="1543" max="1543" width="11.875" style="19" customWidth="1"/>
    <col min="1544" max="1544" width="22.875" style="19" customWidth="1"/>
    <col min="1545" max="1793" width="9" style="19"/>
    <col min="1794" max="1794" width="10.625" style="19" customWidth="1"/>
    <col min="1795" max="1795" width="12.5" style="19" customWidth="1"/>
    <col min="1796" max="1798" width="13.5" style="19" customWidth="1"/>
    <col min="1799" max="1799" width="11.875" style="19" customWidth="1"/>
    <col min="1800" max="1800" width="22.875" style="19" customWidth="1"/>
    <col min="1801" max="2049" width="9" style="19"/>
    <col min="2050" max="2050" width="10.625" style="19" customWidth="1"/>
    <col min="2051" max="2051" width="12.5" style="19" customWidth="1"/>
    <col min="2052" max="2054" width="13.5" style="19" customWidth="1"/>
    <col min="2055" max="2055" width="11.875" style="19" customWidth="1"/>
    <col min="2056" max="2056" width="22.875" style="19" customWidth="1"/>
    <col min="2057" max="2305" width="9" style="19"/>
    <col min="2306" max="2306" width="10.625" style="19" customWidth="1"/>
    <col min="2307" max="2307" width="12.5" style="19" customWidth="1"/>
    <col min="2308" max="2310" width="13.5" style="19" customWidth="1"/>
    <col min="2311" max="2311" width="11.875" style="19" customWidth="1"/>
    <col min="2312" max="2312" width="22.875" style="19" customWidth="1"/>
    <col min="2313" max="2561" width="9" style="19"/>
    <col min="2562" max="2562" width="10.625" style="19" customWidth="1"/>
    <col min="2563" max="2563" width="12.5" style="19" customWidth="1"/>
    <col min="2564" max="2566" width="13.5" style="19" customWidth="1"/>
    <col min="2567" max="2567" width="11.875" style="19" customWidth="1"/>
    <col min="2568" max="2568" width="22.875" style="19" customWidth="1"/>
    <col min="2569" max="2817" width="9" style="19"/>
    <col min="2818" max="2818" width="10.625" style="19" customWidth="1"/>
    <col min="2819" max="2819" width="12.5" style="19" customWidth="1"/>
    <col min="2820" max="2822" width="13.5" style="19" customWidth="1"/>
    <col min="2823" max="2823" width="11.875" style="19" customWidth="1"/>
    <col min="2824" max="2824" width="22.875" style="19" customWidth="1"/>
    <col min="2825" max="3073" width="9" style="19"/>
    <col min="3074" max="3074" width="10.625" style="19" customWidth="1"/>
    <col min="3075" max="3075" width="12.5" style="19" customWidth="1"/>
    <col min="3076" max="3078" width="13.5" style="19" customWidth="1"/>
    <col min="3079" max="3079" width="11.875" style="19" customWidth="1"/>
    <col min="3080" max="3080" width="22.875" style="19" customWidth="1"/>
    <col min="3081" max="3329" width="9" style="19"/>
    <col min="3330" max="3330" width="10.625" style="19" customWidth="1"/>
    <col min="3331" max="3331" width="12.5" style="19" customWidth="1"/>
    <col min="3332" max="3334" width="13.5" style="19" customWidth="1"/>
    <col min="3335" max="3335" width="11.875" style="19" customWidth="1"/>
    <col min="3336" max="3336" width="22.875" style="19" customWidth="1"/>
    <col min="3337" max="3585" width="9" style="19"/>
    <col min="3586" max="3586" width="10.625" style="19" customWidth="1"/>
    <col min="3587" max="3587" width="12.5" style="19" customWidth="1"/>
    <col min="3588" max="3590" width="13.5" style="19" customWidth="1"/>
    <col min="3591" max="3591" width="11.875" style="19" customWidth="1"/>
    <col min="3592" max="3592" width="22.875" style="19" customWidth="1"/>
    <col min="3593" max="3841" width="9" style="19"/>
    <col min="3842" max="3842" width="10.625" style="19" customWidth="1"/>
    <col min="3843" max="3843" width="12.5" style="19" customWidth="1"/>
    <col min="3844" max="3846" width="13.5" style="19" customWidth="1"/>
    <col min="3847" max="3847" width="11.875" style="19" customWidth="1"/>
    <col min="3848" max="3848" width="22.875" style="19" customWidth="1"/>
    <col min="3849" max="4097" width="9" style="19"/>
    <col min="4098" max="4098" width="10.625" style="19" customWidth="1"/>
    <col min="4099" max="4099" width="12.5" style="19" customWidth="1"/>
    <col min="4100" max="4102" width="13.5" style="19" customWidth="1"/>
    <col min="4103" max="4103" width="11.875" style="19" customWidth="1"/>
    <col min="4104" max="4104" width="22.875" style="19" customWidth="1"/>
    <col min="4105" max="4353" width="9" style="19"/>
    <col min="4354" max="4354" width="10.625" style="19" customWidth="1"/>
    <col min="4355" max="4355" width="12.5" style="19" customWidth="1"/>
    <col min="4356" max="4358" width="13.5" style="19" customWidth="1"/>
    <col min="4359" max="4359" width="11.875" style="19" customWidth="1"/>
    <col min="4360" max="4360" width="22.875" style="19" customWidth="1"/>
    <col min="4361" max="4609" width="9" style="19"/>
    <col min="4610" max="4610" width="10.625" style="19" customWidth="1"/>
    <col min="4611" max="4611" width="12.5" style="19" customWidth="1"/>
    <col min="4612" max="4614" width="13.5" style="19" customWidth="1"/>
    <col min="4615" max="4615" width="11.875" style="19" customWidth="1"/>
    <col min="4616" max="4616" width="22.875" style="19" customWidth="1"/>
    <col min="4617" max="4865" width="9" style="19"/>
    <col min="4866" max="4866" width="10.625" style="19" customWidth="1"/>
    <col min="4867" max="4867" width="12.5" style="19" customWidth="1"/>
    <col min="4868" max="4870" width="13.5" style="19" customWidth="1"/>
    <col min="4871" max="4871" width="11.875" style="19" customWidth="1"/>
    <col min="4872" max="4872" width="22.875" style="19" customWidth="1"/>
    <col min="4873" max="5121" width="9" style="19"/>
    <col min="5122" max="5122" width="10.625" style="19" customWidth="1"/>
    <col min="5123" max="5123" width="12.5" style="19" customWidth="1"/>
    <col min="5124" max="5126" width="13.5" style="19" customWidth="1"/>
    <col min="5127" max="5127" width="11.875" style="19" customWidth="1"/>
    <col min="5128" max="5128" width="22.875" style="19" customWidth="1"/>
    <col min="5129" max="5377" width="9" style="19"/>
    <col min="5378" max="5378" width="10.625" style="19" customWidth="1"/>
    <col min="5379" max="5379" width="12.5" style="19" customWidth="1"/>
    <col min="5380" max="5382" width="13.5" style="19" customWidth="1"/>
    <col min="5383" max="5383" width="11.875" style="19" customWidth="1"/>
    <col min="5384" max="5384" width="22.875" style="19" customWidth="1"/>
    <col min="5385" max="5633" width="9" style="19"/>
    <col min="5634" max="5634" width="10.625" style="19" customWidth="1"/>
    <col min="5635" max="5635" width="12.5" style="19" customWidth="1"/>
    <col min="5636" max="5638" width="13.5" style="19" customWidth="1"/>
    <col min="5639" max="5639" width="11.875" style="19" customWidth="1"/>
    <col min="5640" max="5640" width="22.875" style="19" customWidth="1"/>
    <col min="5641" max="5889" width="9" style="19"/>
    <col min="5890" max="5890" width="10.625" style="19" customWidth="1"/>
    <col min="5891" max="5891" width="12.5" style="19" customWidth="1"/>
    <col min="5892" max="5894" width="13.5" style="19" customWidth="1"/>
    <col min="5895" max="5895" width="11.875" style="19" customWidth="1"/>
    <col min="5896" max="5896" width="22.875" style="19" customWidth="1"/>
    <col min="5897" max="6145" width="9" style="19"/>
    <col min="6146" max="6146" width="10.625" style="19" customWidth="1"/>
    <col min="6147" max="6147" width="12.5" style="19" customWidth="1"/>
    <col min="6148" max="6150" width="13.5" style="19" customWidth="1"/>
    <col min="6151" max="6151" width="11.875" style="19" customWidth="1"/>
    <col min="6152" max="6152" width="22.875" style="19" customWidth="1"/>
    <col min="6153" max="6401" width="9" style="19"/>
    <col min="6402" max="6402" width="10.625" style="19" customWidth="1"/>
    <col min="6403" max="6403" width="12.5" style="19" customWidth="1"/>
    <col min="6404" max="6406" width="13.5" style="19" customWidth="1"/>
    <col min="6407" max="6407" width="11.875" style="19" customWidth="1"/>
    <col min="6408" max="6408" width="22.875" style="19" customWidth="1"/>
    <col min="6409" max="6657" width="9" style="19"/>
    <col min="6658" max="6658" width="10.625" style="19" customWidth="1"/>
    <col min="6659" max="6659" width="12.5" style="19" customWidth="1"/>
    <col min="6660" max="6662" width="13.5" style="19" customWidth="1"/>
    <col min="6663" max="6663" width="11.875" style="19" customWidth="1"/>
    <col min="6664" max="6664" width="22.875" style="19" customWidth="1"/>
    <col min="6665" max="6913" width="9" style="19"/>
    <col min="6914" max="6914" width="10.625" style="19" customWidth="1"/>
    <col min="6915" max="6915" width="12.5" style="19" customWidth="1"/>
    <col min="6916" max="6918" width="13.5" style="19" customWidth="1"/>
    <col min="6919" max="6919" width="11.875" style="19" customWidth="1"/>
    <col min="6920" max="6920" width="22.875" style="19" customWidth="1"/>
    <col min="6921" max="7169" width="9" style="19"/>
    <col min="7170" max="7170" width="10.625" style="19" customWidth="1"/>
    <col min="7171" max="7171" width="12.5" style="19" customWidth="1"/>
    <col min="7172" max="7174" width="13.5" style="19" customWidth="1"/>
    <col min="7175" max="7175" width="11.875" style="19" customWidth="1"/>
    <col min="7176" max="7176" width="22.875" style="19" customWidth="1"/>
    <col min="7177" max="7425" width="9" style="19"/>
    <col min="7426" max="7426" width="10.625" style="19" customWidth="1"/>
    <col min="7427" max="7427" width="12.5" style="19" customWidth="1"/>
    <col min="7428" max="7430" width="13.5" style="19" customWidth="1"/>
    <col min="7431" max="7431" width="11.875" style="19" customWidth="1"/>
    <col min="7432" max="7432" width="22.875" style="19" customWidth="1"/>
    <col min="7433" max="7681" width="9" style="19"/>
    <col min="7682" max="7682" width="10.625" style="19" customWidth="1"/>
    <col min="7683" max="7683" width="12.5" style="19" customWidth="1"/>
    <col min="7684" max="7686" width="13.5" style="19" customWidth="1"/>
    <col min="7687" max="7687" width="11.875" style="19" customWidth="1"/>
    <col min="7688" max="7688" width="22.875" style="19" customWidth="1"/>
    <col min="7689" max="7937" width="9" style="19"/>
    <col min="7938" max="7938" width="10.625" style="19" customWidth="1"/>
    <col min="7939" max="7939" width="12.5" style="19" customWidth="1"/>
    <col min="7940" max="7942" width="13.5" style="19" customWidth="1"/>
    <col min="7943" max="7943" width="11.875" style="19" customWidth="1"/>
    <col min="7944" max="7944" width="22.875" style="19" customWidth="1"/>
    <col min="7945" max="8193" width="9" style="19"/>
    <col min="8194" max="8194" width="10.625" style="19" customWidth="1"/>
    <col min="8195" max="8195" width="12.5" style="19" customWidth="1"/>
    <col min="8196" max="8198" width="13.5" style="19" customWidth="1"/>
    <col min="8199" max="8199" width="11.875" style="19" customWidth="1"/>
    <col min="8200" max="8200" width="22.875" style="19" customWidth="1"/>
    <col min="8201" max="8449" width="9" style="19"/>
    <col min="8450" max="8450" width="10.625" style="19" customWidth="1"/>
    <col min="8451" max="8451" width="12.5" style="19" customWidth="1"/>
    <col min="8452" max="8454" width="13.5" style="19" customWidth="1"/>
    <col min="8455" max="8455" width="11.875" style="19" customWidth="1"/>
    <col min="8456" max="8456" width="22.875" style="19" customWidth="1"/>
    <col min="8457" max="8705" width="9" style="19"/>
    <col min="8706" max="8706" width="10.625" style="19" customWidth="1"/>
    <col min="8707" max="8707" width="12.5" style="19" customWidth="1"/>
    <col min="8708" max="8710" width="13.5" style="19" customWidth="1"/>
    <col min="8711" max="8711" width="11.875" style="19" customWidth="1"/>
    <col min="8712" max="8712" width="22.875" style="19" customWidth="1"/>
    <col min="8713" max="8961" width="9" style="19"/>
    <col min="8962" max="8962" width="10.625" style="19" customWidth="1"/>
    <col min="8963" max="8963" width="12.5" style="19" customWidth="1"/>
    <col min="8964" max="8966" width="13.5" style="19" customWidth="1"/>
    <col min="8967" max="8967" width="11.875" style="19" customWidth="1"/>
    <col min="8968" max="8968" width="22.875" style="19" customWidth="1"/>
    <col min="8969" max="9217" width="9" style="19"/>
    <col min="9218" max="9218" width="10.625" style="19" customWidth="1"/>
    <col min="9219" max="9219" width="12.5" style="19" customWidth="1"/>
    <col min="9220" max="9222" width="13.5" style="19" customWidth="1"/>
    <col min="9223" max="9223" width="11.875" style="19" customWidth="1"/>
    <col min="9224" max="9224" width="22.875" style="19" customWidth="1"/>
    <col min="9225" max="9473" width="9" style="19"/>
    <col min="9474" max="9474" width="10.625" style="19" customWidth="1"/>
    <col min="9475" max="9475" width="12.5" style="19" customWidth="1"/>
    <col min="9476" max="9478" width="13.5" style="19" customWidth="1"/>
    <col min="9479" max="9479" width="11.875" style="19" customWidth="1"/>
    <col min="9480" max="9480" width="22.875" style="19" customWidth="1"/>
    <col min="9481" max="9729" width="9" style="19"/>
    <col min="9730" max="9730" width="10.625" style="19" customWidth="1"/>
    <col min="9731" max="9731" width="12.5" style="19" customWidth="1"/>
    <col min="9732" max="9734" width="13.5" style="19" customWidth="1"/>
    <col min="9735" max="9735" width="11.875" style="19" customWidth="1"/>
    <col min="9736" max="9736" width="22.875" style="19" customWidth="1"/>
    <col min="9737" max="9985" width="9" style="19"/>
    <col min="9986" max="9986" width="10.625" style="19" customWidth="1"/>
    <col min="9987" max="9987" width="12.5" style="19" customWidth="1"/>
    <col min="9988" max="9990" width="13.5" style="19" customWidth="1"/>
    <col min="9991" max="9991" width="11.875" style="19" customWidth="1"/>
    <col min="9992" max="9992" width="22.875" style="19" customWidth="1"/>
    <col min="9993" max="10241" width="9" style="19"/>
    <col min="10242" max="10242" width="10.625" style="19" customWidth="1"/>
    <col min="10243" max="10243" width="12.5" style="19" customWidth="1"/>
    <col min="10244" max="10246" width="13.5" style="19" customWidth="1"/>
    <col min="10247" max="10247" width="11.875" style="19" customWidth="1"/>
    <col min="10248" max="10248" width="22.875" style="19" customWidth="1"/>
    <col min="10249" max="10497" width="9" style="19"/>
    <col min="10498" max="10498" width="10.625" style="19" customWidth="1"/>
    <col min="10499" max="10499" width="12.5" style="19" customWidth="1"/>
    <col min="10500" max="10502" width="13.5" style="19" customWidth="1"/>
    <col min="10503" max="10503" width="11.875" style="19" customWidth="1"/>
    <col min="10504" max="10504" width="22.875" style="19" customWidth="1"/>
    <col min="10505" max="10753" width="9" style="19"/>
    <col min="10754" max="10754" width="10.625" style="19" customWidth="1"/>
    <col min="10755" max="10755" width="12.5" style="19" customWidth="1"/>
    <col min="10756" max="10758" width="13.5" style="19" customWidth="1"/>
    <col min="10759" max="10759" width="11.875" style="19" customWidth="1"/>
    <col min="10760" max="10760" width="22.875" style="19" customWidth="1"/>
    <col min="10761" max="11009" width="9" style="19"/>
    <col min="11010" max="11010" width="10.625" style="19" customWidth="1"/>
    <col min="11011" max="11011" width="12.5" style="19" customWidth="1"/>
    <col min="11012" max="11014" width="13.5" style="19" customWidth="1"/>
    <col min="11015" max="11015" width="11.875" style="19" customWidth="1"/>
    <col min="11016" max="11016" width="22.875" style="19" customWidth="1"/>
    <col min="11017" max="11265" width="9" style="19"/>
    <col min="11266" max="11266" width="10.625" style="19" customWidth="1"/>
    <col min="11267" max="11267" width="12.5" style="19" customWidth="1"/>
    <col min="11268" max="11270" width="13.5" style="19" customWidth="1"/>
    <col min="11271" max="11271" width="11.875" style="19" customWidth="1"/>
    <col min="11272" max="11272" width="22.875" style="19" customWidth="1"/>
    <col min="11273" max="11521" width="9" style="19"/>
    <col min="11522" max="11522" width="10.625" style="19" customWidth="1"/>
    <col min="11523" max="11523" width="12.5" style="19" customWidth="1"/>
    <col min="11524" max="11526" width="13.5" style="19" customWidth="1"/>
    <col min="11527" max="11527" width="11.875" style="19" customWidth="1"/>
    <col min="11528" max="11528" width="22.875" style="19" customWidth="1"/>
    <col min="11529" max="11777" width="9" style="19"/>
    <col min="11778" max="11778" width="10.625" style="19" customWidth="1"/>
    <col min="11779" max="11779" width="12.5" style="19" customWidth="1"/>
    <col min="11780" max="11782" width="13.5" style="19" customWidth="1"/>
    <col min="11783" max="11783" width="11.875" style="19" customWidth="1"/>
    <col min="11784" max="11784" width="22.875" style="19" customWidth="1"/>
    <col min="11785" max="12033" width="9" style="19"/>
    <col min="12034" max="12034" width="10.625" style="19" customWidth="1"/>
    <col min="12035" max="12035" width="12.5" style="19" customWidth="1"/>
    <col min="12036" max="12038" width="13.5" style="19" customWidth="1"/>
    <col min="12039" max="12039" width="11.875" style="19" customWidth="1"/>
    <col min="12040" max="12040" width="22.875" style="19" customWidth="1"/>
    <col min="12041" max="12289" width="9" style="19"/>
    <col min="12290" max="12290" width="10.625" style="19" customWidth="1"/>
    <col min="12291" max="12291" width="12.5" style="19" customWidth="1"/>
    <col min="12292" max="12294" width="13.5" style="19" customWidth="1"/>
    <col min="12295" max="12295" width="11.875" style="19" customWidth="1"/>
    <col min="12296" max="12296" width="22.875" style="19" customWidth="1"/>
    <col min="12297" max="12545" width="9" style="19"/>
    <col min="12546" max="12546" width="10.625" style="19" customWidth="1"/>
    <col min="12547" max="12547" width="12.5" style="19" customWidth="1"/>
    <col min="12548" max="12550" width="13.5" style="19" customWidth="1"/>
    <col min="12551" max="12551" width="11.875" style="19" customWidth="1"/>
    <col min="12552" max="12552" width="22.875" style="19" customWidth="1"/>
    <col min="12553" max="12801" width="9" style="19"/>
    <col min="12802" max="12802" width="10.625" style="19" customWidth="1"/>
    <col min="12803" max="12803" width="12.5" style="19" customWidth="1"/>
    <col min="12804" max="12806" width="13.5" style="19" customWidth="1"/>
    <col min="12807" max="12807" width="11.875" style="19" customWidth="1"/>
    <col min="12808" max="12808" width="22.875" style="19" customWidth="1"/>
    <col min="12809" max="13057" width="9" style="19"/>
    <col min="13058" max="13058" width="10.625" style="19" customWidth="1"/>
    <col min="13059" max="13059" width="12.5" style="19" customWidth="1"/>
    <col min="13060" max="13062" width="13.5" style="19" customWidth="1"/>
    <col min="13063" max="13063" width="11.875" style="19" customWidth="1"/>
    <col min="13064" max="13064" width="22.875" style="19" customWidth="1"/>
    <col min="13065" max="13313" width="9" style="19"/>
    <col min="13314" max="13314" width="10.625" style="19" customWidth="1"/>
    <col min="13315" max="13315" width="12.5" style="19" customWidth="1"/>
    <col min="13316" max="13318" width="13.5" style="19" customWidth="1"/>
    <col min="13319" max="13319" width="11.875" style="19" customWidth="1"/>
    <col min="13320" max="13320" width="22.875" style="19" customWidth="1"/>
    <col min="13321" max="13569" width="9" style="19"/>
    <col min="13570" max="13570" width="10.625" style="19" customWidth="1"/>
    <col min="13571" max="13571" width="12.5" style="19" customWidth="1"/>
    <col min="13572" max="13574" width="13.5" style="19" customWidth="1"/>
    <col min="13575" max="13575" width="11.875" style="19" customWidth="1"/>
    <col min="13576" max="13576" width="22.875" style="19" customWidth="1"/>
    <col min="13577" max="13825" width="9" style="19"/>
    <col min="13826" max="13826" width="10.625" style="19" customWidth="1"/>
    <col min="13827" max="13827" width="12.5" style="19" customWidth="1"/>
    <col min="13828" max="13830" width="13.5" style="19" customWidth="1"/>
    <col min="13831" max="13831" width="11.875" style="19" customWidth="1"/>
    <col min="13832" max="13832" width="22.875" style="19" customWidth="1"/>
    <col min="13833" max="14081" width="9" style="19"/>
    <col min="14082" max="14082" width="10.625" style="19" customWidth="1"/>
    <col min="14083" max="14083" width="12.5" style="19" customWidth="1"/>
    <col min="14084" max="14086" width="13.5" style="19" customWidth="1"/>
    <col min="14087" max="14087" width="11.875" style="19" customWidth="1"/>
    <col min="14088" max="14088" width="22.875" style="19" customWidth="1"/>
    <col min="14089" max="14337" width="9" style="19"/>
    <col min="14338" max="14338" width="10.625" style="19" customWidth="1"/>
    <col min="14339" max="14339" width="12.5" style="19" customWidth="1"/>
    <col min="14340" max="14342" width="13.5" style="19" customWidth="1"/>
    <col min="14343" max="14343" width="11.875" style="19" customWidth="1"/>
    <col min="14344" max="14344" width="22.875" style="19" customWidth="1"/>
    <col min="14345" max="14593" width="9" style="19"/>
    <col min="14594" max="14594" width="10.625" style="19" customWidth="1"/>
    <col min="14595" max="14595" width="12.5" style="19" customWidth="1"/>
    <col min="14596" max="14598" width="13.5" style="19" customWidth="1"/>
    <col min="14599" max="14599" width="11.875" style="19" customWidth="1"/>
    <col min="14600" max="14600" width="22.875" style="19" customWidth="1"/>
    <col min="14601" max="14849" width="9" style="19"/>
    <col min="14850" max="14850" width="10.625" style="19" customWidth="1"/>
    <col min="14851" max="14851" width="12.5" style="19" customWidth="1"/>
    <col min="14852" max="14854" width="13.5" style="19" customWidth="1"/>
    <col min="14855" max="14855" width="11.875" style="19" customWidth="1"/>
    <col min="14856" max="14856" width="22.875" style="19" customWidth="1"/>
    <col min="14857" max="15105" width="9" style="19"/>
    <col min="15106" max="15106" width="10.625" style="19" customWidth="1"/>
    <col min="15107" max="15107" width="12.5" style="19" customWidth="1"/>
    <col min="15108" max="15110" width="13.5" style="19" customWidth="1"/>
    <col min="15111" max="15111" width="11.875" style="19" customWidth="1"/>
    <col min="15112" max="15112" width="22.875" style="19" customWidth="1"/>
    <col min="15113" max="15361" width="9" style="19"/>
    <col min="15362" max="15362" width="10.625" style="19" customWidth="1"/>
    <col min="15363" max="15363" width="12.5" style="19" customWidth="1"/>
    <col min="15364" max="15366" width="13.5" style="19" customWidth="1"/>
    <col min="15367" max="15367" width="11.875" style="19" customWidth="1"/>
    <col min="15368" max="15368" width="22.875" style="19" customWidth="1"/>
    <col min="15369" max="15617" width="9" style="19"/>
    <col min="15618" max="15618" width="10.625" style="19" customWidth="1"/>
    <col min="15619" max="15619" width="12.5" style="19" customWidth="1"/>
    <col min="15620" max="15622" width="13.5" style="19" customWidth="1"/>
    <col min="15623" max="15623" width="11.875" style="19" customWidth="1"/>
    <col min="15624" max="15624" width="22.875" style="19" customWidth="1"/>
    <col min="15625" max="15873" width="9" style="19"/>
    <col min="15874" max="15874" width="10.625" style="19" customWidth="1"/>
    <col min="15875" max="15875" width="12.5" style="19" customWidth="1"/>
    <col min="15876" max="15878" width="13.5" style="19" customWidth="1"/>
    <col min="15879" max="15879" width="11.875" style="19" customWidth="1"/>
    <col min="15880" max="15880" width="22.875" style="19" customWidth="1"/>
    <col min="15881" max="16129" width="9" style="19"/>
    <col min="16130" max="16130" width="10.625" style="19" customWidth="1"/>
    <col min="16131" max="16131" width="12.5" style="19" customWidth="1"/>
    <col min="16132" max="16134" width="13.5" style="19" customWidth="1"/>
    <col min="16135" max="16135" width="11.875" style="19" customWidth="1"/>
    <col min="16136" max="16136" width="22.875" style="19" customWidth="1"/>
    <col min="16137" max="16384" width="9" style="19"/>
  </cols>
  <sheetData>
    <row r="1" spans="1:18" s="1" customFormat="1" ht="48.75" customHeight="1" thickBot="1">
      <c r="A1" s="649" t="s">
        <v>601</v>
      </c>
      <c r="B1" s="649"/>
      <c r="C1" s="649"/>
      <c r="D1" s="649"/>
      <c r="E1" s="649"/>
      <c r="F1" s="649"/>
      <c r="G1" s="649"/>
      <c r="H1" s="649"/>
      <c r="I1" s="576"/>
      <c r="J1" s="646" t="s">
        <v>562</v>
      </c>
      <c r="K1" s="647"/>
      <c r="L1" s="647"/>
      <c r="M1" s="647"/>
      <c r="N1" s="647"/>
      <c r="O1" s="648"/>
    </row>
    <row r="2" spans="1:18" s="1" customFormat="1" ht="27.75" customHeight="1">
      <c r="A2" s="577" t="s">
        <v>441</v>
      </c>
      <c r="B2" s="645" t="s">
        <v>600</v>
      </c>
      <c r="C2" s="645"/>
      <c r="D2" s="645"/>
      <c r="E2" s="645"/>
      <c r="F2" s="645"/>
      <c r="G2" s="645"/>
      <c r="H2" s="645"/>
      <c r="I2" s="576"/>
      <c r="J2" s="357"/>
    </row>
    <row r="3" spans="1:18" s="1" customFormat="1" ht="27.75" customHeight="1">
      <c r="A3" s="353"/>
      <c r="B3" s="644" t="s">
        <v>520</v>
      </c>
      <c r="C3" s="644"/>
      <c r="D3" s="644"/>
      <c r="E3" s="644"/>
      <c r="F3" s="644"/>
      <c r="G3" s="644"/>
      <c r="H3" s="644"/>
      <c r="I3" s="576"/>
    </row>
    <row r="4" spans="1:18" s="1" customFormat="1" ht="27.75" customHeight="1">
      <c r="A4" s="354"/>
      <c r="B4" s="644" t="s">
        <v>519</v>
      </c>
      <c r="C4" s="644"/>
      <c r="D4" s="644"/>
      <c r="E4" s="644"/>
      <c r="F4" s="644"/>
      <c r="G4" s="644"/>
      <c r="H4" s="644"/>
      <c r="I4" s="576"/>
    </row>
    <row r="5" spans="1:18" s="1" customFormat="1" ht="43.5" customHeight="1" thickBot="1">
      <c r="A5" s="650" t="s">
        <v>518</v>
      </c>
      <c r="B5" s="650"/>
      <c r="C5" s="650"/>
      <c r="D5" s="650"/>
      <c r="E5" s="650"/>
      <c r="F5" s="650"/>
      <c r="G5" s="650"/>
      <c r="H5" s="650"/>
      <c r="I5" s="578"/>
    </row>
    <row r="6" spans="1:18" s="5" customFormat="1" ht="27" customHeight="1">
      <c r="A6" s="579" t="s">
        <v>442</v>
      </c>
      <c r="B6" s="580"/>
      <c r="C6" s="580"/>
      <c r="D6" s="581"/>
      <c r="E6" s="581"/>
      <c r="F6" s="581"/>
      <c r="G6" s="581"/>
      <c r="H6" s="582"/>
      <c r="I6" s="583"/>
    </row>
    <row r="7" spans="1:18" s="5" customFormat="1" ht="27" customHeight="1" thickBot="1">
      <c r="A7" s="584"/>
      <c r="B7" s="585" t="s">
        <v>602</v>
      </c>
      <c r="C7" s="586"/>
      <c r="D7" s="587"/>
      <c r="E7" s="586"/>
      <c r="F7" s="586"/>
      <c r="G7" s="586"/>
      <c r="H7" s="588"/>
      <c r="I7" s="583"/>
    </row>
    <row r="8" spans="1:18" s="5" customFormat="1" ht="27" customHeight="1">
      <c r="A8" s="589" t="s">
        <v>596</v>
      </c>
      <c r="B8" s="590"/>
      <c r="C8" s="590"/>
      <c r="D8" s="590"/>
      <c r="E8" s="590"/>
      <c r="F8" s="590"/>
      <c r="G8" s="590"/>
      <c r="H8" s="590"/>
      <c r="I8" s="598"/>
      <c r="J8" s="599"/>
    </row>
    <row r="9" spans="1:18" s="5" customFormat="1" ht="27" customHeight="1">
      <c r="A9" s="654" t="s">
        <v>0</v>
      </c>
      <c r="B9" s="654"/>
      <c r="C9" s="654"/>
      <c r="D9" s="654"/>
      <c r="E9" s="654"/>
      <c r="F9" s="654"/>
      <c r="G9" s="654"/>
      <c r="H9" s="654"/>
      <c r="I9" s="654"/>
    </row>
    <row r="10" spans="1:18" s="5" customFormat="1" ht="27" customHeight="1">
      <c r="A10" s="651" t="s">
        <v>1</v>
      </c>
      <c r="B10" s="651"/>
      <c r="C10" s="651"/>
      <c r="D10" s="651"/>
      <c r="E10" s="651"/>
      <c r="F10" s="651"/>
      <c r="G10" s="651"/>
      <c r="H10" s="651"/>
      <c r="I10" s="651"/>
    </row>
    <row r="11" spans="1:18" s="5" customFormat="1" ht="27" customHeight="1">
      <c r="A11" s="651" t="s">
        <v>556</v>
      </c>
      <c r="B11" s="651"/>
      <c r="C11" s="651"/>
      <c r="D11" s="651"/>
      <c r="E11" s="651"/>
      <c r="F11" s="651"/>
      <c r="G11" s="651"/>
      <c r="H11" s="651"/>
      <c r="I11" s="591"/>
    </row>
    <row r="12" spans="1:18" s="5" customFormat="1" ht="27" customHeight="1">
      <c r="A12" s="653" t="s">
        <v>603</v>
      </c>
      <c r="B12" s="653"/>
      <c r="C12" s="653"/>
      <c r="D12" s="653"/>
      <c r="E12" s="653"/>
      <c r="F12" s="653"/>
      <c r="G12" s="653"/>
      <c r="H12" s="653"/>
      <c r="I12" s="653"/>
      <c r="J12" s="653"/>
    </row>
    <row r="13" spans="1:18" s="5" customFormat="1" ht="27" customHeight="1">
      <c r="A13" s="653" t="s">
        <v>604</v>
      </c>
      <c r="B13" s="653"/>
      <c r="C13" s="653"/>
      <c r="D13" s="653"/>
      <c r="E13" s="653"/>
      <c r="F13" s="653"/>
      <c r="G13" s="653"/>
      <c r="H13" s="653"/>
      <c r="I13" s="653"/>
      <c r="J13" s="653"/>
    </row>
    <row r="14" spans="1:18" s="6" customFormat="1" ht="26.25" customHeight="1">
      <c r="A14" s="652" t="s">
        <v>443</v>
      </c>
      <c r="B14" s="652"/>
      <c r="C14" s="652"/>
      <c r="D14" s="652"/>
      <c r="E14" s="652"/>
      <c r="F14" s="652"/>
      <c r="G14" s="652"/>
      <c r="H14" s="652"/>
      <c r="I14" s="652"/>
      <c r="J14" s="652"/>
      <c r="K14" s="652"/>
      <c r="L14" s="652"/>
      <c r="M14" s="652"/>
      <c r="N14" s="652"/>
      <c r="O14" s="20"/>
      <c r="P14" s="20"/>
      <c r="Q14" s="20"/>
      <c r="R14" s="20"/>
    </row>
    <row r="15" spans="1:18" s="7" customFormat="1" ht="26.25" customHeight="1">
      <c r="A15" s="592" t="s">
        <v>436</v>
      </c>
      <c r="B15" s="593"/>
      <c r="C15" s="593"/>
      <c r="D15" s="593"/>
      <c r="E15" s="593"/>
      <c r="F15" s="593"/>
      <c r="G15" s="594"/>
      <c r="H15" s="594"/>
      <c r="I15" s="595"/>
      <c r="J15" s="22"/>
      <c r="K15" s="22"/>
      <c r="L15" s="22"/>
      <c r="M15" s="22"/>
      <c r="N15" s="22"/>
      <c r="O15" s="22"/>
      <c r="P15" s="22"/>
      <c r="Q15" s="22"/>
      <c r="R15" s="22"/>
    </row>
    <row r="16" spans="1:18" s="7" customFormat="1" ht="26.25" customHeight="1">
      <c r="A16" s="596" t="s">
        <v>557</v>
      </c>
      <c r="B16" s="597"/>
      <c r="C16" s="597"/>
      <c r="D16" s="597"/>
      <c r="E16" s="597"/>
      <c r="F16" s="597"/>
      <c r="G16" s="595"/>
      <c r="H16" s="595"/>
      <c r="I16" s="595"/>
      <c r="J16" s="22"/>
      <c r="K16" s="22"/>
      <c r="L16" s="22"/>
      <c r="M16" s="22"/>
      <c r="N16" s="22"/>
      <c r="O16" s="22"/>
      <c r="P16" s="22"/>
      <c r="Q16" s="22"/>
      <c r="R16" s="22"/>
    </row>
    <row r="17" spans="1:18" s="7" customFormat="1" ht="26.25" customHeight="1">
      <c r="A17" s="596" t="s">
        <v>592</v>
      </c>
      <c r="B17" s="597"/>
      <c r="C17" s="597"/>
      <c r="D17" s="597"/>
      <c r="E17" s="597"/>
      <c r="F17" s="597"/>
      <c r="G17" s="595"/>
      <c r="H17" s="595"/>
      <c r="I17" s="595"/>
      <c r="J17" s="22"/>
      <c r="K17" s="22"/>
      <c r="L17" s="22"/>
      <c r="M17" s="22"/>
      <c r="N17" s="22"/>
      <c r="O17" s="22"/>
      <c r="P17" s="22"/>
      <c r="Q17" s="22"/>
      <c r="R17" s="22"/>
    </row>
    <row r="18" spans="1:18" s="7" customFormat="1" ht="26.25" customHeight="1">
      <c r="A18" s="23"/>
      <c r="B18" s="21"/>
      <c r="C18" s="21"/>
      <c r="D18" s="21"/>
      <c r="E18" s="21"/>
      <c r="F18" s="21"/>
      <c r="G18" s="20"/>
      <c r="H18" s="20"/>
      <c r="I18" s="20"/>
      <c r="J18" s="22"/>
      <c r="K18" s="22"/>
      <c r="L18" s="22"/>
      <c r="M18" s="22"/>
      <c r="N18" s="22"/>
      <c r="O18" s="22"/>
      <c r="P18" s="22"/>
      <c r="Q18" s="22"/>
      <c r="R18" s="22"/>
    </row>
    <row r="19" spans="1:18" s="7" customFormat="1" ht="26.25" customHeight="1">
      <c r="A19" s="4"/>
      <c r="B19" s="21"/>
      <c r="C19" s="21"/>
      <c r="D19" s="21"/>
      <c r="E19" s="21"/>
      <c r="F19" s="21"/>
      <c r="G19" s="20"/>
      <c r="H19" s="20"/>
      <c r="I19" s="20"/>
      <c r="J19" s="22"/>
      <c r="K19" s="22"/>
      <c r="L19" s="22"/>
      <c r="M19" s="22"/>
      <c r="N19" s="22"/>
      <c r="O19" s="22"/>
      <c r="P19" s="22"/>
      <c r="Q19" s="22"/>
      <c r="R19" s="22"/>
    </row>
    <row r="20" spans="1:18" s="7" customFormat="1" ht="26.25" customHeight="1">
      <c r="A20" s="4"/>
      <c r="B20" s="21"/>
      <c r="C20" s="21"/>
      <c r="D20" s="21"/>
      <c r="E20" s="21"/>
      <c r="F20" s="21"/>
      <c r="G20" s="20"/>
      <c r="H20" s="20"/>
      <c r="I20" s="20"/>
      <c r="J20" s="22"/>
      <c r="K20" s="22"/>
      <c r="L20" s="22"/>
      <c r="M20" s="22"/>
      <c r="N20" s="22"/>
      <c r="O20" s="22"/>
      <c r="P20" s="22"/>
      <c r="Q20" s="22"/>
      <c r="R20" s="22"/>
    </row>
    <row r="21" spans="1:18" s="7" customFormat="1" ht="26.25" customHeight="1">
      <c r="A21" s="4"/>
      <c r="B21" s="21"/>
      <c r="C21" s="21"/>
      <c r="D21" s="21"/>
      <c r="E21" s="21"/>
      <c r="F21" s="21"/>
      <c r="G21" s="20"/>
      <c r="H21" s="20"/>
      <c r="I21" s="20"/>
      <c r="J21" s="22"/>
      <c r="K21" s="22"/>
      <c r="L21" s="22"/>
      <c r="M21" s="22"/>
      <c r="N21" s="22"/>
      <c r="O21" s="22"/>
      <c r="P21" s="22"/>
      <c r="Q21" s="22"/>
      <c r="R21" s="22"/>
    </row>
    <row r="22" spans="1:18" s="8" customFormat="1" ht="26.25" customHeight="1">
      <c r="A22" s="24"/>
      <c r="B22" s="25"/>
      <c r="C22" s="25"/>
      <c r="D22" s="25"/>
      <c r="E22" s="25"/>
      <c r="F22" s="25"/>
      <c r="G22" s="26"/>
      <c r="H22" s="26"/>
      <c r="I22" s="26"/>
      <c r="J22" s="27"/>
      <c r="K22" s="27"/>
      <c r="L22" s="27"/>
      <c r="M22" s="27"/>
      <c r="N22" s="27"/>
      <c r="O22" s="27"/>
      <c r="P22" s="27"/>
      <c r="Q22" s="27"/>
      <c r="R22" s="27"/>
    </row>
    <row r="23" spans="1:18" s="8" customFormat="1" ht="26.25" customHeight="1">
      <c r="A23" s="24"/>
      <c r="B23" s="25"/>
      <c r="C23" s="25"/>
      <c r="D23" s="25"/>
      <c r="E23" s="25"/>
      <c r="F23" s="25"/>
      <c r="G23" s="26"/>
      <c r="H23" s="26"/>
      <c r="I23" s="26"/>
      <c r="J23" s="27"/>
      <c r="K23" s="27"/>
      <c r="L23" s="27"/>
      <c r="M23" s="27"/>
      <c r="N23" s="27"/>
      <c r="O23" s="27"/>
      <c r="P23" s="27"/>
      <c r="Q23" s="27"/>
      <c r="R23" s="27"/>
    </row>
    <row r="24" spans="1:18" s="10" customFormat="1" ht="26.25" customHeight="1">
      <c r="A24" s="28"/>
      <c r="B24" s="28"/>
      <c r="C24" s="28"/>
      <c r="D24" s="28"/>
      <c r="E24" s="28"/>
      <c r="F24" s="28"/>
      <c r="G24" s="29"/>
      <c r="H24" s="29"/>
      <c r="I24" s="29"/>
      <c r="J24" s="30"/>
      <c r="K24" s="30"/>
      <c r="L24" s="30"/>
      <c r="M24" s="30"/>
      <c r="N24" s="30"/>
      <c r="O24" s="30"/>
      <c r="P24" s="30"/>
      <c r="Q24" s="30"/>
      <c r="R24" s="30"/>
    </row>
    <row r="25" spans="1:18" s="12" customFormat="1" ht="26.25" customHeight="1">
      <c r="A25" s="9"/>
      <c r="B25" s="11"/>
      <c r="C25" s="11"/>
      <c r="D25" s="11"/>
      <c r="E25" s="11"/>
      <c r="F25" s="11"/>
      <c r="G25" s="10"/>
      <c r="H25" s="10"/>
      <c r="I25" s="10"/>
    </row>
    <row r="26" spans="1:18" s="14" customFormat="1" ht="26.25" customHeight="1">
      <c r="A26" s="13" t="s">
        <v>2</v>
      </c>
    </row>
    <row r="27" spans="1:18" s="17" customFormat="1" ht="26.25" customHeight="1">
      <c r="A27" s="15"/>
      <c r="B27" s="15"/>
      <c r="C27" s="15"/>
      <c r="D27" s="15"/>
      <c r="E27" s="15"/>
      <c r="F27" s="15"/>
      <c r="G27" s="16"/>
      <c r="H27" s="16"/>
      <c r="I27" s="16"/>
    </row>
    <row r="28" spans="1:18" s="17" customFormat="1" ht="26.25" customHeight="1">
      <c r="A28" s="18"/>
      <c r="B28" s="16"/>
      <c r="C28" s="16"/>
      <c r="D28" s="16"/>
      <c r="E28" s="16"/>
      <c r="F28" s="16"/>
      <c r="G28" s="16"/>
      <c r="H28" s="16"/>
      <c r="I28" s="16"/>
    </row>
    <row r="29" spans="1:18" ht="26.25" customHeight="1"/>
    <row r="30" spans="1:18" ht="26.25" customHeight="1">
      <c r="A30" s="3"/>
      <c r="B30" s="2"/>
      <c r="C30" s="2"/>
      <c r="D30" s="2"/>
      <c r="E30" s="2"/>
      <c r="F30" s="2"/>
      <c r="G30" s="2"/>
    </row>
    <row r="31" spans="1:18" ht="26.25" customHeight="1"/>
    <row r="32" spans="1:18" ht="26.25" customHeight="1"/>
    <row r="33" ht="26.25" customHeight="1"/>
    <row r="34" ht="26.25" customHeight="1"/>
    <row r="35" ht="26.25" customHeight="1"/>
    <row r="36" ht="26.25" customHeight="1"/>
    <row r="37" ht="26.25" customHeight="1"/>
  </sheetData>
  <mergeCells count="12">
    <mergeCell ref="A5:H5"/>
    <mergeCell ref="A10:I10"/>
    <mergeCell ref="A11:H11"/>
    <mergeCell ref="A14:N14"/>
    <mergeCell ref="A13:J13"/>
    <mergeCell ref="A12:J12"/>
    <mergeCell ref="A9:I9"/>
    <mergeCell ref="B3:H3"/>
    <mergeCell ref="B4:H4"/>
    <mergeCell ref="B2:H2"/>
    <mergeCell ref="J1:O1"/>
    <mergeCell ref="A1:H1"/>
  </mergeCells>
  <phoneticPr fontId="2" type="noConversion"/>
  <pageMargins left="0.66" right="0.34" top="0.72" bottom="0.19" header="0.5" footer="0.18"/>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3"/>
  <sheetViews>
    <sheetView view="pageBreakPreview" zoomScale="85" zoomScaleNormal="100" zoomScaleSheetLayoutView="85" workbookViewId="0">
      <selection activeCell="A4" sqref="A4:H5"/>
    </sheetView>
  </sheetViews>
  <sheetFormatPr defaultRowHeight="13.5"/>
  <cols>
    <col min="1" max="1" width="8.875" style="32" customWidth="1"/>
    <col min="2" max="2" width="9" style="32"/>
    <col min="3" max="4" width="6.5" style="32" customWidth="1"/>
    <col min="5" max="5" width="9" style="32"/>
    <col min="6" max="6" width="8.25" style="32" customWidth="1"/>
    <col min="7" max="7" width="10" style="32" customWidth="1"/>
    <col min="8" max="8" width="25.5" style="32" customWidth="1"/>
    <col min="9" max="256" width="9" style="32"/>
    <col min="257" max="257" width="8.875" style="32" customWidth="1"/>
    <col min="258" max="258" width="9" style="32"/>
    <col min="259" max="260" width="6.5" style="32" customWidth="1"/>
    <col min="261" max="261" width="9" style="32"/>
    <col min="262" max="262" width="8.25" style="32" customWidth="1"/>
    <col min="263" max="263" width="10" style="32" customWidth="1"/>
    <col min="264" max="264" width="25.5" style="32" customWidth="1"/>
    <col min="265" max="512" width="9" style="32"/>
    <col min="513" max="513" width="8.875" style="32" customWidth="1"/>
    <col min="514" max="514" width="9" style="32"/>
    <col min="515" max="516" width="6.5" style="32" customWidth="1"/>
    <col min="517" max="517" width="9" style="32"/>
    <col min="518" max="518" width="8.25" style="32" customWidth="1"/>
    <col min="519" max="519" width="10" style="32" customWidth="1"/>
    <col min="520" max="520" width="25.5" style="32" customWidth="1"/>
    <col min="521" max="768" width="9" style="32"/>
    <col min="769" max="769" width="8.875" style="32" customWidth="1"/>
    <col min="770" max="770" width="9" style="32"/>
    <col min="771" max="772" width="6.5" style="32" customWidth="1"/>
    <col min="773" max="773" width="9" style="32"/>
    <col min="774" max="774" width="8.25" style="32" customWidth="1"/>
    <col min="775" max="775" width="10" style="32" customWidth="1"/>
    <col min="776" max="776" width="25.5" style="32" customWidth="1"/>
    <col min="777" max="1024" width="9" style="32"/>
    <col min="1025" max="1025" width="8.875" style="32" customWidth="1"/>
    <col min="1026" max="1026" width="9" style="32"/>
    <col min="1027" max="1028" width="6.5" style="32" customWidth="1"/>
    <col min="1029" max="1029" width="9" style="32"/>
    <col min="1030" max="1030" width="8.25" style="32" customWidth="1"/>
    <col min="1031" max="1031" width="10" style="32" customWidth="1"/>
    <col min="1032" max="1032" width="25.5" style="32" customWidth="1"/>
    <col min="1033" max="1280" width="9" style="32"/>
    <col min="1281" max="1281" width="8.875" style="32" customWidth="1"/>
    <col min="1282" max="1282" width="9" style="32"/>
    <col min="1283" max="1284" width="6.5" style="32" customWidth="1"/>
    <col min="1285" max="1285" width="9" style="32"/>
    <col min="1286" max="1286" width="8.25" style="32" customWidth="1"/>
    <col min="1287" max="1287" width="10" style="32" customWidth="1"/>
    <col min="1288" max="1288" width="25.5" style="32" customWidth="1"/>
    <col min="1289" max="1536" width="9" style="32"/>
    <col min="1537" max="1537" width="8.875" style="32" customWidth="1"/>
    <col min="1538" max="1538" width="9" style="32"/>
    <col min="1539" max="1540" width="6.5" style="32" customWidth="1"/>
    <col min="1541" max="1541" width="9" style="32"/>
    <col min="1542" max="1542" width="8.25" style="32" customWidth="1"/>
    <col min="1543" max="1543" width="10" style="32" customWidth="1"/>
    <col min="1544" max="1544" width="25.5" style="32" customWidth="1"/>
    <col min="1545" max="1792" width="9" style="32"/>
    <col min="1793" max="1793" width="8.875" style="32" customWidth="1"/>
    <col min="1794" max="1794" width="9" style="32"/>
    <col min="1795" max="1796" width="6.5" style="32" customWidth="1"/>
    <col min="1797" max="1797" width="9" style="32"/>
    <col min="1798" max="1798" width="8.25" style="32" customWidth="1"/>
    <col min="1799" max="1799" width="10" style="32" customWidth="1"/>
    <col min="1800" max="1800" width="25.5" style="32" customWidth="1"/>
    <col min="1801" max="2048" width="9" style="32"/>
    <col min="2049" max="2049" width="8.875" style="32" customWidth="1"/>
    <col min="2050" max="2050" width="9" style="32"/>
    <col min="2051" max="2052" width="6.5" style="32" customWidth="1"/>
    <col min="2053" max="2053" width="9" style="32"/>
    <col min="2054" max="2054" width="8.25" style="32" customWidth="1"/>
    <col min="2055" max="2055" width="10" style="32" customWidth="1"/>
    <col min="2056" max="2056" width="25.5" style="32" customWidth="1"/>
    <col min="2057" max="2304" width="9" style="32"/>
    <col min="2305" max="2305" width="8.875" style="32" customWidth="1"/>
    <col min="2306" max="2306" width="9" style="32"/>
    <col min="2307" max="2308" width="6.5" style="32" customWidth="1"/>
    <col min="2309" max="2309" width="9" style="32"/>
    <col min="2310" max="2310" width="8.25" style="32" customWidth="1"/>
    <col min="2311" max="2311" width="10" style="32" customWidth="1"/>
    <col min="2312" max="2312" width="25.5" style="32" customWidth="1"/>
    <col min="2313" max="2560" width="9" style="32"/>
    <col min="2561" max="2561" width="8.875" style="32" customWidth="1"/>
    <col min="2562" max="2562" width="9" style="32"/>
    <col min="2563" max="2564" width="6.5" style="32" customWidth="1"/>
    <col min="2565" max="2565" width="9" style="32"/>
    <col min="2566" max="2566" width="8.25" style="32" customWidth="1"/>
    <col min="2567" max="2567" width="10" style="32" customWidth="1"/>
    <col min="2568" max="2568" width="25.5" style="32" customWidth="1"/>
    <col min="2569" max="2816" width="9" style="32"/>
    <col min="2817" max="2817" width="8.875" style="32" customWidth="1"/>
    <col min="2818" max="2818" width="9" style="32"/>
    <col min="2819" max="2820" width="6.5" style="32" customWidth="1"/>
    <col min="2821" max="2821" width="9" style="32"/>
    <col min="2822" max="2822" width="8.25" style="32" customWidth="1"/>
    <col min="2823" max="2823" width="10" style="32" customWidth="1"/>
    <col min="2824" max="2824" width="25.5" style="32" customWidth="1"/>
    <col min="2825" max="3072" width="9" style="32"/>
    <col min="3073" max="3073" width="8.875" style="32" customWidth="1"/>
    <col min="3074" max="3074" width="9" style="32"/>
    <col min="3075" max="3076" width="6.5" style="32" customWidth="1"/>
    <col min="3077" max="3077" width="9" style="32"/>
    <col min="3078" max="3078" width="8.25" style="32" customWidth="1"/>
    <col min="3079" max="3079" width="10" style="32" customWidth="1"/>
    <col min="3080" max="3080" width="25.5" style="32" customWidth="1"/>
    <col min="3081" max="3328" width="9" style="32"/>
    <col min="3329" max="3329" width="8.875" style="32" customWidth="1"/>
    <col min="3330" max="3330" width="9" style="32"/>
    <col min="3331" max="3332" width="6.5" style="32" customWidth="1"/>
    <col min="3333" max="3333" width="9" style="32"/>
    <col min="3334" max="3334" width="8.25" style="32" customWidth="1"/>
    <col min="3335" max="3335" width="10" style="32" customWidth="1"/>
    <col min="3336" max="3336" width="25.5" style="32" customWidth="1"/>
    <col min="3337" max="3584" width="9" style="32"/>
    <col min="3585" max="3585" width="8.875" style="32" customWidth="1"/>
    <col min="3586" max="3586" width="9" style="32"/>
    <col min="3587" max="3588" width="6.5" style="32" customWidth="1"/>
    <col min="3589" max="3589" width="9" style="32"/>
    <col min="3590" max="3590" width="8.25" style="32" customWidth="1"/>
    <col min="3591" max="3591" width="10" style="32" customWidth="1"/>
    <col min="3592" max="3592" width="25.5" style="32" customWidth="1"/>
    <col min="3593" max="3840" width="9" style="32"/>
    <col min="3841" max="3841" width="8.875" style="32" customWidth="1"/>
    <col min="3842" max="3842" width="9" style="32"/>
    <col min="3843" max="3844" width="6.5" style="32" customWidth="1"/>
    <col min="3845" max="3845" width="9" style="32"/>
    <col min="3846" max="3846" width="8.25" style="32" customWidth="1"/>
    <col min="3847" max="3847" width="10" style="32" customWidth="1"/>
    <col min="3848" max="3848" width="25.5" style="32" customWidth="1"/>
    <col min="3849" max="4096" width="9" style="32"/>
    <col min="4097" max="4097" width="8.875" style="32" customWidth="1"/>
    <col min="4098" max="4098" width="9" style="32"/>
    <col min="4099" max="4100" width="6.5" style="32" customWidth="1"/>
    <col min="4101" max="4101" width="9" style="32"/>
    <col min="4102" max="4102" width="8.25" style="32" customWidth="1"/>
    <col min="4103" max="4103" width="10" style="32" customWidth="1"/>
    <col min="4104" max="4104" width="25.5" style="32" customWidth="1"/>
    <col min="4105" max="4352" width="9" style="32"/>
    <col min="4353" max="4353" width="8.875" style="32" customWidth="1"/>
    <col min="4354" max="4354" width="9" style="32"/>
    <col min="4355" max="4356" width="6.5" style="32" customWidth="1"/>
    <col min="4357" max="4357" width="9" style="32"/>
    <col min="4358" max="4358" width="8.25" style="32" customWidth="1"/>
    <col min="4359" max="4359" width="10" style="32" customWidth="1"/>
    <col min="4360" max="4360" width="25.5" style="32" customWidth="1"/>
    <col min="4361" max="4608" width="9" style="32"/>
    <col min="4609" max="4609" width="8.875" style="32" customWidth="1"/>
    <col min="4610" max="4610" width="9" style="32"/>
    <col min="4611" max="4612" width="6.5" style="32" customWidth="1"/>
    <col min="4613" max="4613" width="9" style="32"/>
    <col min="4614" max="4614" width="8.25" style="32" customWidth="1"/>
    <col min="4615" max="4615" width="10" style="32" customWidth="1"/>
    <col min="4616" max="4616" width="25.5" style="32" customWidth="1"/>
    <col min="4617" max="4864" width="9" style="32"/>
    <col min="4865" max="4865" width="8.875" style="32" customWidth="1"/>
    <col min="4866" max="4866" width="9" style="32"/>
    <col min="4867" max="4868" width="6.5" style="32" customWidth="1"/>
    <col min="4869" max="4869" width="9" style="32"/>
    <col min="4870" max="4870" width="8.25" style="32" customWidth="1"/>
    <col min="4871" max="4871" width="10" style="32" customWidth="1"/>
    <col min="4872" max="4872" width="25.5" style="32" customWidth="1"/>
    <col min="4873" max="5120" width="9" style="32"/>
    <col min="5121" max="5121" width="8.875" style="32" customWidth="1"/>
    <col min="5122" max="5122" width="9" style="32"/>
    <col min="5123" max="5124" width="6.5" style="32" customWidth="1"/>
    <col min="5125" max="5125" width="9" style="32"/>
    <col min="5126" max="5126" width="8.25" style="32" customWidth="1"/>
    <col min="5127" max="5127" width="10" style="32" customWidth="1"/>
    <col min="5128" max="5128" width="25.5" style="32" customWidth="1"/>
    <col min="5129" max="5376" width="9" style="32"/>
    <col min="5377" max="5377" width="8.875" style="32" customWidth="1"/>
    <col min="5378" max="5378" width="9" style="32"/>
    <col min="5379" max="5380" width="6.5" style="32" customWidth="1"/>
    <col min="5381" max="5381" width="9" style="32"/>
    <col min="5382" max="5382" width="8.25" style="32" customWidth="1"/>
    <col min="5383" max="5383" width="10" style="32" customWidth="1"/>
    <col min="5384" max="5384" width="25.5" style="32" customWidth="1"/>
    <col min="5385" max="5632" width="9" style="32"/>
    <col min="5633" max="5633" width="8.875" style="32" customWidth="1"/>
    <col min="5634" max="5634" width="9" style="32"/>
    <col min="5635" max="5636" width="6.5" style="32" customWidth="1"/>
    <col min="5637" max="5637" width="9" style="32"/>
    <col min="5638" max="5638" width="8.25" style="32" customWidth="1"/>
    <col min="5639" max="5639" width="10" style="32" customWidth="1"/>
    <col min="5640" max="5640" width="25.5" style="32" customWidth="1"/>
    <col min="5641" max="5888" width="9" style="32"/>
    <col min="5889" max="5889" width="8.875" style="32" customWidth="1"/>
    <col min="5890" max="5890" width="9" style="32"/>
    <col min="5891" max="5892" width="6.5" style="32" customWidth="1"/>
    <col min="5893" max="5893" width="9" style="32"/>
    <col min="5894" max="5894" width="8.25" style="32" customWidth="1"/>
    <col min="5895" max="5895" width="10" style="32" customWidth="1"/>
    <col min="5896" max="5896" width="25.5" style="32" customWidth="1"/>
    <col min="5897" max="6144" width="9" style="32"/>
    <col min="6145" max="6145" width="8.875" style="32" customWidth="1"/>
    <col min="6146" max="6146" width="9" style="32"/>
    <col min="6147" max="6148" width="6.5" style="32" customWidth="1"/>
    <col min="6149" max="6149" width="9" style="32"/>
    <col min="6150" max="6150" width="8.25" style="32" customWidth="1"/>
    <col min="6151" max="6151" width="10" style="32" customWidth="1"/>
    <col min="6152" max="6152" width="25.5" style="32" customWidth="1"/>
    <col min="6153" max="6400" width="9" style="32"/>
    <col min="6401" max="6401" width="8.875" style="32" customWidth="1"/>
    <col min="6402" max="6402" width="9" style="32"/>
    <col min="6403" max="6404" width="6.5" style="32" customWidth="1"/>
    <col min="6405" max="6405" width="9" style="32"/>
    <col min="6406" max="6406" width="8.25" style="32" customWidth="1"/>
    <col min="6407" max="6407" width="10" style="32" customWidth="1"/>
    <col min="6408" max="6408" width="25.5" style="32" customWidth="1"/>
    <col min="6409" max="6656" width="9" style="32"/>
    <col min="6657" max="6657" width="8.875" style="32" customWidth="1"/>
    <col min="6658" max="6658" width="9" style="32"/>
    <col min="6659" max="6660" width="6.5" style="32" customWidth="1"/>
    <col min="6661" max="6661" width="9" style="32"/>
    <col min="6662" max="6662" width="8.25" style="32" customWidth="1"/>
    <col min="6663" max="6663" width="10" style="32" customWidth="1"/>
    <col min="6664" max="6664" width="25.5" style="32" customWidth="1"/>
    <col min="6665" max="6912" width="9" style="32"/>
    <col min="6913" max="6913" width="8.875" style="32" customWidth="1"/>
    <col min="6914" max="6914" width="9" style="32"/>
    <col min="6915" max="6916" width="6.5" style="32" customWidth="1"/>
    <col min="6917" max="6917" width="9" style="32"/>
    <col min="6918" max="6918" width="8.25" style="32" customWidth="1"/>
    <col min="6919" max="6919" width="10" style="32" customWidth="1"/>
    <col min="6920" max="6920" width="25.5" style="32" customWidth="1"/>
    <col min="6921" max="7168" width="9" style="32"/>
    <col min="7169" max="7169" width="8.875" style="32" customWidth="1"/>
    <col min="7170" max="7170" width="9" style="32"/>
    <col min="7171" max="7172" width="6.5" style="32" customWidth="1"/>
    <col min="7173" max="7173" width="9" style="32"/>
    <col min="7174" max="7174" width="8.25" style="32" customWidth="1"/>
    <col min="7175" max="7175" width="10" style="32" customWidth="1"/>
    <col min="7176" max="7176" width="25.5" style="32" customWidth="1"/>
    <col min="7177" max="7424" width="9" style="32"/>
    <col min="7425" max="7425" width="8.875" style="32" customWidth="1"/>
    <col min="7426" max="7426" width="9" style="32"/>
    <col min="7427" max="7428" width="6.5" style="32" customWidth="1"/>
    <col min="7429" max="7429" width="9" style="32"/>
    <col min="7430" max="7430" width="8.25" style="32" customWidth="1"/>
    <col min="7431" max="7431" width="10" style="32" customWidth="1"/>
    <col min="7432" max="7432" width="25.5" style="32" customWidth="1"/>
    <col min="7433" max="7680" width="9" style="32"/>
    <col min="7681" max="7681" width="8.875" style="32" customWidth="1"/>
    <col min="7682" max="7682" width="9" style="32"/>
    <col min="7683" max="7684" width="6.5" style="32" customWidth="1"/>
    <col min="7685" max="7685" width="9" style="32"/>
    <col min="7686" max="7686" width="8.25" style="32" customWidth="1"/>
    <col min="7687" max="7687" width="10" style="32" customWidth="1"/>
    <col min="7688" max="7688" width="25.5" style="32" customWidth="1"/>
    <col min="7689" max="7936" width="9" style="32"/>
    <col min="7937" max="7937" width="8.875" style="32" customWidth="1"/>
    <col min="7938" max="7938" width="9" style="32"/>
    <col min="7939" max="7940" width="6.5" style="32" customWidth="1"/>
    <col min="7941" max="7941" width="9" style="32"/>
    <col min="7942" max="7942" width="8.25" style="32" customWidth="1"/>
    <col min="7943" max="7943" width="10" style="32" customWidth="1"/>
    <col min="7944" max="7944" width="25.5" style="32" customWidth="1"/>
    <col min="7945" max="8192" width="9" style="32"/>
    <col min="8193" max="8193" width="8.875" style="32" customWidth="1"/>
    <col min="8194" max="8194" width="9" style="32"/>
    <col min="8195" max="8196" width="6.5" style="32" customWidth="1"/>
    <col min="8197" max="8197" width="9" style="32"/>
    <col min="8198" max="8198" width="8.25" style="32" customWidth="1"/>
    <col min="8199" max="8199" width="10" style="32" customWidth="1"/>
    <col min="8200" max="8200" width="25.5" style="32" customWidth="1"/>
    <col min="8201" max="8448" width="9" style="32"/>
    <col min="8449" max="8449" width="8.875" style="32" customWidth="1"/>
    <col min="8450" max="8450" width="9" style="32"/>
    <col min="8451" max="8452" width="6.5" style="32" customWidth="1"/>
    <col min="8453" max="8453" width="9" style="32"/>
    <col min="8454" max="8454" width="8.25" style="32" customWidth="1"/>
    <col min="8455" max="8455" width="10" style="32" customWidth="1"/>
    <col min="8456" max="8456" width="25.5" style="32" customWidth="1"/>
    <col min="8457" max="8704" width="9" style="32"/>
    <col min="8705" max="8705" width="8.875" style="32" customWidth="1"/>
    <col min="8706" max="8706" width="9" style="32"/>
    <col min="8707" max="8708" width="6.5" style="32" customWidth="1"/>
    <col min="8709" max="8709" width="9" style="32"/>
    <col min="8710" max="8710" width="8.25" style="32" customWidth="1"/>
    <col min="8711" max="8711" width="10" style="32" customWidth="1"/>
    <col min="8712" max="8712" width="25.5" style="32" customWidth="1"/>
    <col min="8713" max="8960" width="9" style="32"/>
    <col min="8961" max="8961" width="8.875" style="32" customWidth="1"/>
    <col min="8962" max="8962" width="9" style="32"/>
    <col min="8963" max="8964" width="6.5" style="32" customWidth="1"/>
    <col min="8965" max="8965" width="9" style="32"/>
    <col min="8966" max="8966" width="8.25" style="32" customWidth="1"/>
    <col min="8967" max="8967" width="10" style="32" customWidth="1"/>
    <col min="8968" max="8968" width="25.5" style="32" customWidth="1"/>
    <col min="8969" max="9216" width="9" style="32"/>
    <col min="9217" max="9217" width="8.875" style="32" customWidth="1"/>
    <col min="9218" max="9218" width="9" style="32"/>
    <col min="9219" max="9220" width="6.5" style="32" customWidth="1"/>
    <col min="9221" max="9221" width="9" style="32"/>
    <col min="9222" max="9222" width="8.25" style="32" customWidth="1"/>
    <col min="9223" max="9223" width="10" style="32" customWidth="1"/>
    <col min="9224" max="9224" width="25.5" style="32" customWidth="1"/>
    <col min="9225" max="9472" width="9" style="32"/>
    <col min="9473" max="9473" width="8.875" style="32" customWidth="1"/>
    <col min="9474" max="9474" width="9" style="32"/>
    <col min="9475" max="9476" width="6.5" style="32" customWidth="1"/>
    <col min="9477" max="9477" width="9" style="32"/>
    <col min="9478" max="9478" width="8.25" style="32" customWidth="1"/>
    <col min="9479" max="9479" width="10" style="32" customWidth="1"/>
    <col min="9480" max="9480" width="25.5" style="32" customWidth="1"/>
    <col min="9481" max="9728" width="9" style="32"/>
    <col min="9729" max="9729" width="8.875" style="32" customWidth="1"/>
    <col min="9730" max="9730" width="9" style="32"/>
    <col min="9731" max="9732" width="6.5" style="32" customWidth="1"/>
    <col min="9733" max="9733" width="9" style="32"/>
    <col min="9734" max="9734" width="8.25" style="32" customWidth="1"/>
    <col min="9735" max="9735" width="10" style="32" customWidth="1"/>
    <col min="9736" max="9736" width="25.5" style="32" customWidth="1"/>
    <col min="9737" max="9984" width="9" style="32"/>
    <col min="9985" max="9985" width="8.875" style="32" customWidth="1"/>
    <col min="9986" max="9986" width="9" style="32"/>
    <col min="9987" max="9988" width="6.5" style="32" customWidth="1"/>
    <col min="9989" max="9989" width="9" style="32"/>
    <col min="9990" max="9990" width="8.25" style="32" customWidth="1"/>
    <col min="9991" max="9991" width="10" style="32" customWidth="1"/>
    <col min="9992" max="9992" width="25.5" style="32" customWidth="1"/>
    <col min="9993" max="10240" width="9" style="32"/>
    <col min="10241" max="10241" width="8.875" style="32" customWidth="1"/>
    <col min="10242" max="10242" width="9" style="32"/>
    <col min="10243" max="10244" width="6.5" style="32" customWidth="1"/>
    <col min="10245" max="10245" width="9" style="32"/>
    <col min="10246" max="10246" width="8.25" style="32" customWidth="1"/>
    <col min="10247" max="10247" width="10" style="32" customWidth="1"/>
    <col min="10248" max="10248" width="25.5" style="32" customWidth="1"/>
    <col min="10249" max="10496" width="9" style="32"/>
    <col min="10497" max="10497" width="8.875" style="32" customWidth="1"/>
    <col min="10498" max="10498" width="9" style="32"/>
    <col min="10499" max="10500" width="6.5" style="32" customWidth="1"/>
    <col min="10501" max="10501" width="9" style="32"/>
    <col min="10502" max="10502" width="8.25" style="32" customWidth="1"/>
    <col min="10503" max="10503" width="10" style="32" customWidth="1"/>
    <col min="10504" max="10504" width="25.5" style="32" customWidth="1"/>
    <col min="10505" max="10752" width="9" style="32"/>
    <col min="10753" max="10753" width="8.875" style="32" customWidth="1"/>
    <col min="10754" max="10754" width="9" style="32"/>
    <col min="10755" max="10756" width="6.5" style="32" customWidth="1"/>
    <col min="10757" max="10757" width="9" style="32"/>
    <col min="10758" max="10758" width="8.25" style="32" customWidth="1"/>
    <col min="10759" max="10759" width="10" style="32" customWidth="1"/>
    <col min="10760" max="10760" width="25.5" style="32" customWidth="1"/>
    <col min="10761" max="11008" width="9" style="32"/>
    <col min="11009" max="11009" width="8.875" style="32" customWidth="1"/>
    <col min="11010" max="11010" width="9" style="32"/>
    <col min="11011" max="11012" width="6.5" style="32" customWidth="1"/>
    <col min="11013" max="11013" width="9" style="32"/>
    <col min="11014" max="11014" width="8.25" style="32" customWidth="1"/>
    <col min="11015" max="11015" width="10" style="32" customWidth="1"/>
    <col min="11016" max="11016" width="25.5" style="32" customWidth="1"/>
    <col min="11017" max="11264" width="9" style="32"/>
    <col min="11265" max="11265" width="8.875" style="32" customWidth="1"/>
    <col min="11266" max="11266" width="9" style="32"/>
    <col min="11267" max="11268" width="6.5" style="32" customWidth="1"/>
    <col min="11269" max="11269" width="9" style="32"/>
    <col min="11270" max="11270" width="8.25" style="32" customWidth="1"/>
    <col min="11271" max="11271" width="10" style="32" customWidth="1"/>
    <col min="11272" max="11272" width="25.5" style="32" customWidth="1"/>
    <col min="11273" max="11520" width="9" style="32"/>
    <col min="11521" max="11521" width="8.875" style="32" customWidth="1"/>
    <col min="11522" max="11522" width="9" style="32"/>
    <col min="11523" max="11524" width="6.5" style="32" customWidth="1"/>
    <col min="11525" max="11525" width="9" style="32"/>
    <col min="11526" max="11526" width="8.25" style="32" customWidth="1"/>
    <col min="11527" max="11527" width="10" style="32" customWidth="1"/>
    <col min="11528" max="11528" width="25.5" style="32" customWidth="1"/>
    <col min="11529" max="11776" width="9" style="32"/>
    <col min="11777" max="11777" width="8.875" style="32" customWidth="1"/>
    <col min="11778" max="11778" width="9" style="32"/>
    <col min="11779" max="11780" width="6.5" style="32" customWidth="1"/>
    <col min="11781" max="11781" width="9" style="32"/>
    <col min="11782" max="11782" width="8.25" style="32" customWidth="1"/>
    <col min="11783" max="11783" width="10" style="32" customWidth="1"/>
    <col min="11784" max="11784" width="25.5" style="32" customWidth="1"/>
    <col min="11785" max="12032" width="9" style="32"/>
    <col min="12033" max="12033" width="8.875" style="32" customWidth="1"/>
    <col min="12034" max="12034" width="9" style="32"/>
    <col min="12035" max="12036" width="6.5" style="32" customWidth="1"/>
    <col min="12037" max="12037" width="9" style="32"/>
    <col min="12038" max="12038" width="8.25" style="32" customWidth="1"/>
    <col min="12039" max="12039" width="10" style="32" customWidth="1"/>
    <col min="12040" max="12040" width="25.5" style="32" customWidth="1"/>
    <col min="12041" max="12288" width="9" style="32"/>
    <col min="12289" max="12289" width="8.875" style="32" customWidth="1"/>
    <col min="12290" max="12290" width="9" style="32"/>
    <col min="12291" max="12292" width="6.5" style="32" customWidth="1"/>
    <col min="12293" max="12293" width="9" style="32"/>
    <col min="12294" max="12294" width="8.25" style="32" customWidth="1"/>
    <col min="12295" max="12295" width="10" style="32" customWidth="1"/>
    <col min="12296" max="12296" width="25.5" style="32" customWidth="1"/>
    <col min="12297" max="12544" width="9" style="32"/>
    <col min="12545" max="12545" width="8.875" style="32" customWidth="1"/>
    <col min="12546" max="12546" width="9" style="32"/>
    <col min="12547" max="12548" width="6.5" style="32" customWidth="1"/>
    <col min="12549" max="12549" width="9" style="32"/>
    <col min="12550" max="12550" width="8.25" style="32" customWidth="1"/>
    <col min="12551" max="12551" width="10" style="32" customWidth="1"/>
    <col min="12552" max="12552" width="25.5" style="32" customWidth="1"/>
    <col min="12553" max="12800" width="9" style="32"/>
    <col min="12801" max="12801" width="8.875" style="32" customWidth="1"/>
    <col min="12802" max="12802" width="9" style="32"/>
    <col min="12803" max="12804" width="6.5" style="32" customWidth="1"/>
    <col min="12805" max="12805" width="9" style="32"/>
    <col min="12806" max="12806" width="8.25" style="32" customWidth="1"/>
    <col min="12807" max="12807" width="10" style="32" customWidth="1"/>
    <col min="12808" max="12808" width="25.5" style="32" customWidth="1"/>
    <col min="12809" max="13056" width="9" style="32"/>
    <col min="13057" max="13057" width="8.875" style="32" customWidth="1"/>
    <col min="13058" max="13058" width="9" style="32"/>
    <col min="13059" max="13060" width="6.5" style="32" customWidth="1"/>
    <col min="13061" max="13061" width="9" style="32"/>
    <col min="13062" max="13062" width="8.25" style="32" customWidth="1"/>
    <col min="13063" max="13063" width="10" style="32" customWidth="1"/>
    <col min="13064" max="13064" width="25.5" style="32" customWidth="1"/>
    <col min="13065" max="13312" width="9" style="32"/>
    <col min="13313" max="13313" width="8.875" style="32" customWidth="1"/>
    <col min="13314" max="13314" width="9" style="32"/>
    <col min="13315" max="13316" width="6.5" style="32" customWidth="1"/>
    <col min="13317" max="13317" width="9" style="32"/>
    <col min="13318" max="13318" width="8.25" style="32" customWidth="1"/>
    <col min="13319" max="13319" width="10" style="32" customWidth="1"/>
    <col min="13320" max="13320" width="25.5" style="32" customWidth="1"/>
    <col min="13321" max="13568" width="9" style="32"/>
    <col min="13569" max="13569" width="8.875" style="32" customWidth="1"/>
    <col min="13570" max="13570" width="9" style="32"/>
    <col min="13571" max="13572" width="6.5" style="32" customWidth="1"/>
    <col min="13573" max="13573" width="9" style="32"/>
    <col min="13574" max="13574" width="8.25" style="32" customWidth="1"/>
    <col min="13575" max="13575" width="10" style="32" customWidth="1"/>
    <col min="13576" max="13576" width="25.5" style="32" customWidth="1"/>
    <col min="13577" max="13824" width="9" style="32"/>
    <col min="13825" max="13825" width="8.875" style="32" customWidth="1"/>
    <col min="13826" max="13826" width="9" style="32"/>
    <col min="13827" max="13828" width="6.5" style="32" customWidth="1"/>
    <col min="13829" max="13829" width="9" style="32"/>
    <col min="13830" max="13830" width="8.25" style="32" customWidth="1"/>
    <col min="13831" max="13831" width="10" style="32" customWidth="1"/>
    <col min="13832" max="13832" width="25.5" style="32" customWidth="1"/>
    <col min="13833" max="14080" width="9" style="32"/>
    <col min="14081" max="14081" width="8.875" style="32" customWidth="1"/>
    <col min="14082" max="14082" width="9" style="32"/>
    <col min="14083" max="14084" width="6.5" style="32" customWidth="1"/>
    <col min="14085" max="14085" width="9" style="32"/>
    <col min="14086" max="14086" width="8.25" style="32" customWidth="1"/>
    <col min="14087" max="14087" width="10" style="32" customWidth="1"/>
    <col min="14088" max="14088" width="25.5" style="32" customWidth="1"/>
    <col min="14089" max="14336" width="9" style="32"/>
    <col min="14337" max="14337" width="8.875" style="32" customWidth="1"/>
    <col min="14338" max="14338" width="9" style="32"/>
    <col min="14339" max="14340" width="6.5" style="32" customWidth="1"/>
    <col min="14341" max="14341" width="9" style="32"/>
    <col min="14342" max="14342" width="8.25" style="32" customWidth="1"/>
    <col min="14343" max="14343" width="10" style="32" customWidth="1"/>
    <col min="14344" max="14344" width="25.5" style="32" customWidth="1"/>
    <col min="14345" max="14592" width="9" style="32"/>
    <col min="14593" max="14593" width="8.875" style="32" customWidth="1"/>
    <col min="14594" max="14594" width="9" style="32"/>
    <col min="14595" max="14596" width="6.5" style="32" customWidth="1"/>
    <col min="14597" max="14597" width="9" style="32"/>
    <col min="14598" max="14598" width="8.25" style="32" customWidth="1"/>
    <col min="14599" max="14599" width="10" style="32" customWidth="1"/>
    <col min="14600" max="14600" width="25.5" style="32" customWidth="1"/>
    <col min="14601" max="14848" width="9" style="32"/>
    <col min="14849" max="14849" width="8.875" style="32" customWidth="1"/>
    <col min="14850" max="14850" width="9" style="32"/>
    <col min="14851" max="14852" width="6.5" style="32" customWidth="1"/>
    <col min="14853" max="14853" width="9" style="32"/>
    <col min="14854" max="14854" width="8.25" style="32" customWidth="1"/>
    <col min="14855" max="14855" width="10" style="32" customWidth="1"/>
    <col min="14856" max="14856" width="25.5" style="32" customWidth="1"/>
    <col min="14857" max="15104" width="9" style="32"/>
    <col min="15105" max="15105" width="8.875" style="32" customWidth="1"/>
    <col min="15106" max="15106" width="9" style="32"/>
    <col min="15107" max="15108" width="6.5" style="32" customWidth="1"/>
    <col min="15109" max="15109" width="9" style="32"/>
    <col min="15110" max="15110" width="8.25" style="32" customWidth="1"/>
    <col min="15111" max="15111" width="10" style="32" customWidth="1"/>
    <col min="15112" max="15112" width="25.5" style="32" customWidth="1"/>
    <col min="15113" max="15360" width="9" style="32"/>
    <col min="15361" max="15361" width="8.875" style="32" customWidth="1"/>
    <col min="15362" max="15362" width="9" style="32"/>
    <col min="15363" max="15364" width="6.5" style="32" customWidth="1"/>
    <col min="15365" max="15365" width="9" style="32"/>
    <col min="15366" max="15366" width="8.25" style="32" customWidth="1"/>
    <col min="15367" max="15367" width="10" style="32" customWidth="1"/>
    <col min="15368" max="15368" width="25.5" style="32" customWidth="1"/>
    <col min="15369" max="15616" width="9" style="32"/>
    <col min="15617" max="15617" width="8.875" style="32" customWidth="1"/>
    <col min="15618" max="15618" width="9" style="32"/>
    <col min="15619" max="15620" width="6.5" style="32" customWidth="1"/>
    <col min="15621" max="15621" width="9" style="32"/>
    <col min="15622" max="15622" width="8.25" style="32" customWidth="1"/>
    <col min="15623" max="15623" width="10" style="32" customWidth="1"/>
    <col min="15624" max="15624" width="25.5" style="32" customWidth="1"/>
    <col min="15625" max="15872" width="9" style="32"/>
    <col min="15873" max="15873" width="8.875" style="32" customWidth="1"/>
    <col min="15874" max="15874" width="9" style="32"/>
    <col min="15875" max="15876" width="6.5" style="32" customWidth="1"/>
    <col min="15877" max="15877" width="9" style="32"/>
    <col min="15878" max="15878" width="8.25" style="32" customWidth="1"/>
    <col min="15879" max="15879" width="10" style="32" customWidth="1"/>
    <col min="15880" max="15880" width="25.5" style="32" customWidth="1"/>
    <col min="15881" max="16128" width="9" style="32"/>
    <col min="16129" max="16129" width="8.875" style="32" customWidth="1"/>
    <col min="16130" max="16130" width="9" style="32"/>
    <col min="16131" max="16132" width="6.5" style="32" customWidth="1"/>
    <col min="16133" max="16133" width="9" style="32"/>
    <col min="16134" max="16134" width="8.25" style="32" customWidth="1"/>
    <col min="16135" max="16135" width="10" style="32" customWidth="1"/>
    <col min="16136" max="16136" width="25.5" style="32" customWidth="1"/>
    <col min="16137" max="16384" width="9" style="32"/>
  </cols>
  <sheetData>
    <row r="1" spans="1:8" ht="16.5" customHeight="1">
      <c r="A1" s="31"/>
      <c r="B1" s="31"/>
      <c r="C1" s="31"/>
      <c r="D1" s="31"/>
      <c r="E1" s="31"/>
      <c r="F1" s="31"/>
      <c r="G1" s="31"/>
      <c r="H1" s="31"/>
    </row>
    <row r="2" spans="1:8">
      <c r="A2" s="31"/>
      <c r="B2" s="31"/>
      <c r="C2" s="31"/>
      <c r="D2" s="31"/>
      <c r="E2" s="31"/>
      <c r="F2" s="31"/>
      <c r="G2" s="31"/>
      <c r="H2" s="31"/>
    </row>
    <row r="3" spans="1:8">
      <c r="A3" s="31"/>
      <c r="B3" s="31"/>
      <c r="C3" s="31"/>
      <c r="D3" s="31"/>
      <c r="E3" s="31"/>
      <c r="F3" s="31"/>
      <c r="G3" s="31"/>
      <c r="H3" s="31"/>
    </row>
    <row r="4" spans="1:8">
      <c r="A4" s="660" t="s">
        <v>653</v>
      </c>
      <c r="B4" s="661"/>
      <c r="C4" s="661"/>
      <c r="D4" s="661"/>
      <c r="E4" s="661"/>
      <c r="F4" s="661"/>
      <c r="G4" s="661"/>
      <c r="H4" s="661"/>
    </row>
    <row r="5" spans="1:8">
      <c r="A5" s="661"/>
      <c r="B5" s="661"/>
      <c r="C5" s="661"/>
      <c r="D5" s="661"/>
      <c r="E5" s="661"/>
      <c r="F5" s="661"/>
      <c r="G5" s="661"/>
      <c r="H5" s="661"/>
    </row>
    <row r="6" spans="1:8">
      <c r="A6" s="31"/>
      <c r="B6" s="31"/>
      <c r="C6" s="31"/>
      <c r="D6" s="31"/>
      <c r="E6" s="31"/>
      <c r="F6" s="31"/>
      <c r="G6" s="31"/>
      <c r="H6" s="31"/>
    </row>
    <row r="7" spans="1:8" ht="16.5" customHeight="1">
      <c r="A7" s="31"/>
      <c r="B7" s="31"/>
      <c r="C7" s="31"/>
      <c r="D7" s="31"/>
      <c r="E7" s="31"/>
      <c r="F7" s="31"/>
      <c r="G7" s="31"/>
      <c r="H7" s="31"/>
    </row>
    <row r="8" spans="1:8">
      <c r="A8" s="31"/>
      <c r="B8" s="31"/>
      <c r="C8" s="31"/>
      <c r="D8" s="31"/>
      <c r="E8" s="31"/>
      <c r="F8" s="31"/>
      <c r="G8" s="31"/>
      <c r="H8" s="31"/>
    </row>
    <row r="9" spans="1:8">
      <c r="A9" s="31"/>
      <c r="B9" s="31"/>
      <c r="C9" s="31"/>
      <c r="D9" s="31"/>
      <c r="E9" s="31"/>
      <c r="F9" s="31"/>
      <c r="G9" s="31"/>
      <c r="H9" s="31"/>
    </row>
    <row r="10" spans="1:8" s="34" customFormat="1" ht="20.100000000000001" customHeight="1">
      <c r="A10" s="33" t="s">
        <v>3</v>
      </c>
      <c r="B10" s="33"/>
      <c r="C10" s="33"/>
      <c r="D10" s="33"/>
      <c r="E10" s="33"/>
      <c r="F10" s="33"/>
      <c r="G10" s="33"/>
      <c r="H10" s="33"/>
    </row>
    <row r="11" spans="1:8" s="19" customFormat="1" ht="20.100000000000001" customHeight="1">
      <c r="A11" s="35" t="s">
        <v>654</v>
      </c>
      <c r="B11" s="35"/>
      <c r="C11" s="35"/>
      <c r="D11" s="35"/>
      <c r="E11" s="35"/>
      <c r="F11" s="35"/>
      <c r="G11" s="35"/>
      <c r="H11" s="35"/>
    </row>
    <row r="12" spans="1:8" s="19" customFormat="1" ht="20.100000000000001" customHeight="1">
      <c r="A12" s="40" t="s">
        <v>655</v>
      </c>
      <c r="B12" s="35"/>
      <c r="C12" s="35"/>
      <c r="D12" s="35"/>
      <c r="E12" s="35"/>
      <c r="F12" s="35"/>
      <c r="G12" s="35"/>
      <c r="H12" s="35"/>
    </row>
    <row r="13" spans="1:8" s="19" customFormat="1" ht="20.100000000000001" customHeight="1">
      <c r="A13" s="40"/>
      <c r="B13" s="35"/>
      <c r="C13" s="35"/>
      <c r="D13" s="35"/>
      <c r="E13" s="35"/>
      <c r="F13" s="35"/>
      <c r="G13" s="35"/>
      <c r="H13" s="35"/>
    </row>
    <row r="14" spans="1:8" s="19" customFormat="1" ht="20.100000000000001" customHeight="1">
      <c r="A14" s="40" t="s">
        <v>25</v>
      </c>
      <c r="B14" s="35"/>
      <c r="C14" s="35"/>
      <c r="D14" s="35"/>
      <c r="E14" s="35"/>
      <c r="F14" s="35"/>
      <c r="G14" s="35"/>
      <c r="H14" s="35"/>
    </row>
    <row r="15" spans="1:8" s="19" customFormat="1" ht="20.100000000000001" customHeight="1">
      <c r="A15" s="40"/>
      <c r="B15" s="40"/>
      <c r="C15" s="40"/>
      <c r="D15" s="40"/>
      <c r="E15" s="40"/>
      <c r="F15" s="40"/>
      <c r="G15" s="40"/>
      <c r="H15" s="40"/>
    </row>
    <row r="16" spans="1:8" ht="31.5" customHeight="1">
      <c r="A16" s="662" t="s">
        <v>4</v>
      </c>
      <c r="B16" s="662"/>
      <c r="C16" s="663" t="s">
        <v>606</v>
      </c>
      <c r="D16" s="663"/>
      <c r="E16" s="663"/>
      <c r="F16" s="663"/>
      <c r="G16" s="663"/>
      <c r="H16" s="663"/>
    </row>
    <row r="17" spans="1:8" ht="20.100000000000001" customHeight="1">
      <c r="A17" s="358"/>
      <c r="B17" s="358"/>
      <c r="C17" s="358"/>
      <c r="D17" s="358"/>
      <c r="E17" s="358"/>
      <c r="F17" s="358"/>
      <c r="G17" s="358"/>
      <c r="H17" s="358"/>
    </row>
    <row r="18" spans="1:8" s="19" customFormat="1" ht="20.100000000000001" customHeight="1">
      <c r="A18" s="40" t="s">
        <v>5</v>
      </c>
      <c r="B18" s="40"/>
      <c r="C18" s="40"/>
      <c r="D18" s="40"/>
      <c r="E18" s="40"/>
      <c r="F18" s="40"/>
      <c r="G18" s="40"/>
      <c r="H18" s="40"/>
    </row>
    <row r="19" spans="1:8" s="19" customFormat="1" ht="20.100000000000001" customHeight="1">
      <c r="A19" s="40"/>
      <c r="B19" s="40" t="s">
        <v>659</v>
      </c>
      <c r="C19" s="40"/>
      <c r="D19" s="40"/>
      <c r="E19" s="40"/>
      <c r="F19" s="40"/>
      <c r="G19" s="40"/>
      <c r="H19" s="40"/>
    </row>
    <row r="20" spans="1:8" s="19" customFormat="1" ht="20.100000000000001" customHeight="1">
      <c r="A20" s="359" t="s">
        <v>660</v>
      </c>
      <c r="B20" s="40" t="s">
        <v>656</v>
      </c>
      <c r="C20" s="40"/>
      <c r="D20" s="40"/>
      <c r="E20" s="40"/>
      <c r="F20" s="40"/>
      <c r="G20" s="40"/>
      <c r="H20" s="40"/>
    </row>
    <row r="21" spans="1:8" s="19" customFormat="1" ht="20.100000000000001" customHeight="1">
      <c r="A21" s="40"/>
      <c r="B21" s="40" t="s">
        <v>657</v>
      </c>
      <c r="C21" s="40"/>
      <c r="D21" s="40"/>
      <c r="E21" s="40"/>
      <c r="F21" s="40"/>
      <c r="G21" s="40"/>
      <c r="H21" s="40"/>
    </row>
    <row r="22" spans="1:8" s="19" customFormat="1" ht="20.100000000000001" customHeight="1">
      <c r="A22" s="40"/>
      <c r="B22" s="40" t="s">
        <v>658</v>
      </c>
      <c r="C22" s="40"/>
      <c r="D22" s="40"/>
      <c r="E22" s="40"/>
      <c r="F22" s="40"/>
      <c r="G22" s="40"/>
      <c r="H22" s="40"/>
    </row>
    <row r="23" spans="1:8" s="19" customFormat="1" ht="20.100000000000001" customHeight="1">
      <c r="A23" s="40"/>
      <c r="B23" s="40" t="s">
        <v>661</v>
      </c>
      <c r="C23" s="40"/>
      <c r="D23" s="40"/>
      <c r="E23" s="40"/>
      <c r="F23" s="40"/>
      <c r="G23" s="40"/>
      <c r="H23" s="40"/>
    </row>
    <row r="24" spans="1:8" s="19" customFormat="1" ht="20.100000000000001" customHeight="1">
      <c r="A24" s="40"/>
      <c r="B24" s="40" t="s">
        <v>599</v>
      </c>
      <c r="C24" s="40"/>
      <c r="D24" s="40"/>
      <c r="E24" s="40"/>
      <c r="F24" s="40"/>
      <c r="G24" s="40"/>
      <c r="H24" s="40"/>
    </row>
    <row r="25" spans="1:8" s="19" customFormat="1" ht="20.100000000000001" customHeight="1">
      <c r="A25" s="280" t="s">
        <v>6</v>
      </c>
      <c r="B25" s="280"/>
      <c r="C25" s="40"/>
      <c r="D25" s="40"/>
      <c r="E25" s="40"/>
      <c r="F25" s="40"/>
      <c r="G25" s="40"/>
      <c r="H25" s="40"/>
    </row>
    <row r="26" spans="1:8" s="19" customFormat="1" ht="20.100000000000001" customHeight="1">
      <c r="A26" s="40"/>
      <c r="B26" s="40"/>
      <c r="C26" s="40"/>
      <c r="D26" s="40"/>
      <c r="E26" s="40"/>
      <c r="F26" s="40"/>
      <c r="G26" s="40"/>
      <c r="H26" s="40"/>
    </row>
    <row r="27" spans="1:8" ht="20.100000000000001" customHeight="1">
      <c r="A27" s="664" t="s">
        <v>598</v>
      </c>
      <c r="B27" s="664"/>
      <c r="C27" s="664"/>
      <c r="D27" s="664"/>
      <c r="E27" s="664"/>
      <c r="F27" s="664"/>
      <c r="G27" s="664"/>
      <c r="H27" s="664"/>
    </row>
    <row r="28" spans="1:8" ht="9" customHeight="1">
      <c r="A28" s="358"/>
      <c r="B28" s="358"/>
      <c r="C28" s="358"/>
      <c r="D28" s="358"/>
      <c r="E28" s="358"/>
      <c r="F28" s="358"/>
      <c r="G28" s="358"/>
      <c r="H28" s="358"/>
    </row>
    <row r="29" spans="1:8" ht="14.25">
      <c r="A29" s="358"/>
      <c r="B29" s="358"/>
      <c r="C29" s="360" t="s">
        <v>7</v>
      </c>
      <c r="D29" s="361"/>
      <c r="E29" s="665"/>
      <c r="F29" s="665"/>
      <c r="G29" s="665"/>
      <c r="H29" s="360"/>
    </row>
    <row r="30" spans="1:8" ht="27.75" customHeight="1">
      <c r="A30" s="358"/>
      <c r="B30" s="358"/>
      <c r="C30" s="364" t="s">
        <v>522</v>
      </c>
      <c r="D30" s="361"/>
      <c r="E30" s="358"/>
      <c r="F30" s="358"/>
      <c r="G30" s="358"/>
      <c r="H30" s="358"/>
    </row>
    <row r="31" spans="1:8" ht="14.25">
      <c r="A31" s="358"/>
      <c r="B31" s="358"/>
      <c r="C31" s="360" t="s">
        <v>8</v>
      </c>
      <c r="D31" s="361"/>
      <c r="E31" s="665"/>
      <c r="F31" s="665"/>
      <c r="G31" s="665"/>
      <c r="H31" s="665"/>
    </row>
    <row r="32" spans="1:8">
      <c r="A32" s="358"/>
      <c r="B32" s="358"/>
      <c r="C32" s="358"/>
      <c r="D32" s="361"/>
      <c r="E32" s="358"/>
      <c r="F32" s="358"/>
      <c r="G32" s="358"/>
      <c r="H32" s="358"/>
    </row>
    <row r="33" spans="1:11" ht="14.25">
      <c r="A33" s="358"/>
      <c r="B33" s="358"/>
      <c r="C33" s="360" t="s">
        <v>9</v>
      </c>
      <c r="D33" s="361"/>
      <c r="E33" s="666"/>
      <c r="F33" s="666"/>
      <c r="G33" s="360"/>
      <c r="H33" s="362" t="s">
        <v>10</v>
      </c>
      <c r="I33" s="32" t="s">
        <v>11</v>
      </c>
    </row>
    <row r="34" spans="1:11">
      <c r="A34" s="358"/>
      <c r="B34" s="358"/>
      <c r="C34" s="358"/>
      <c r="D34" s="361"/>
      <c r="E34" s="358"/>
      <c r="F34" s="358"/>
      <c r="G34" s="667"/>
      <c r="H34" s="667"/>
    </row>
    <row r="35" spans="1:11" ht="16.5">
      <c r="A35" s="358"/>
      <c r="B35" s="358"/>
      <c r="C35" s="360" t="s">
        <v>12</v>
      </c>
      <c r="D35" s="361"/>
      <c r="E35" s="665"/>
      <c r="F35" s="665"/>
      <c r="G35" s="659" t="s">
        <v>521</v>
      </c>
      <c r="H35" s="659"/>
    </row>
    <row r="36" spans="1:11">
      <c r="A36" s="358"/>
      <c r="B36" s="358"/>
      <c r="C36" s="358"/>
      <c r="D36" s="358"/>
      <c r="E36" s="358"/>
      <c r="F36" s="361"/>
      <c r="G36" s="659" t="s">
        <v>13</v>
      </c>
      <c r="H36" s="659"/>
    </row>
    <row r="37" spans="1:11">
      <c r="A37" s="358"/>
      <c r="B37" s="358"/>
      <c r="C37" s="358"/>
      <c r="D37" s="358"/>
      <c r="E37" s="358"/>
      <c r="F37" s="361"/>
      <c r="G37" s="659" t="s">
        <v>14</v>
      </c>
      <c r="H37" s="659"/>
    </row>
    <row r="38" spans="1:11" ht="14.25">
      <c r="A38" s="363"/>
      <c r="B38" s="358"/>
      <c r="C38" s="358"/>
      <c r="D38" s="358"/>
      <c r="E38" s="358"/>
      <c r="F38" s="358"/>
      <c r="G38" s="358"/>
      <c r="H38" s="358"/>
    </row>
    <row r="39" spans="1:11">
      <c r="A39" s="657" t="s">
        <v>15</v>
      </c>
      <c r="B39" s="657"/>
      <c r="C39" s="657"/>
      <c r="D39" s="657"/>
      <c r="E39" s="657"/>
      <c r="F39" s="657"/>
      <c r="G39" s="657"/>
      <c r="H39" s="657"/>
    </row>
    <row r="40" spans="1:11">
      <c r="A40" s="657"/>
      <c r="B40" s="657"/>
      <c r="C40" s="657"/>
      <c r="D40" s="657"/>
      <c r="E40" s="657"/>
      <c r="F40" s="657"/>
      <c r="G40" s="657"/>
      <c r="H40" s="657"/>
    </row>
    <row r="41" spans="1:11">
      <c r="A41" s="31"/>
      <c r="B41" s="31"/>
      <c r="C41" s="31"/>
      <c r="D41" s="31"/>
      <c r="E41" s="31"/>
      <c r="F41" s="31"/>
      <c r="G41" s="31"/>
      <c r="H41" s="31"/>
    </row>
    <row r="42" spans="1:11">
      <c r="A42" s="31"/>
      <c r="B42" s="31"/>
      <c r="C42" s="31"/>
      <c r="D42" s="31"/>
      <c r="E42" s="31"/>
      <c r="F42" s="31"/>
      <c r="G42" s="31"/>
      <c r="H42" s="31"/>
    </row>
    <row r="43" spans="1:11" s="38" customFormat="1" ht="14.25" hidden="1" customHeight="1">
      <c r="A43" s="658" t="s">
        <v>16</v>
      </c>
      <c r="B43" s="658"/>
      <c r="C43" s="658"/>
      <c r="D43" s="658"/>
      <c r="E43" s="658"/>
      <c r="F43" s="658"/>
      <c r="G43" s="658"/>
      <c r="H43" s="658"/>
      <c r="I43" s="37"/>
      <c r="J43" s="37"/>
      <c r="K43" s="37"/>
    </row>
    <row r="44" spans="1:11" s="38" customFormat="1" ht="14.25" hidden="1">
      <c r="A44" s="658" t="s">
        <v>17</v>
      </c>
      <c r="B44" s="658"/>
      <c r="C44" s="658"/>
      <c r="D44" s="658"/>
      <c r="E44" s="658"/>
      <c r="F44" s="658"/>
      <c r="G44" s="658"/>
      <c r="H44" s="658"/>
      <c r="I44" s="37"/>
      <c r="J44" s="37"/>
      <c r="K44" s="37"/>
    </row>
    <row r="45" spans="1:11" s="38" customFormat="1" ht="14.25" hidden="1">
      <c r="A45" s="658" t="s">
        <v>18</v>
      </c>
      <c r="B45" s="658"/>
      <c r="C45" s="658"/>
      <c r="D45" s="658"/>
      <c r="E45" s="658"/>
      <c r="F45" s="658"/>
      <c r="G45" s="658"/>
      <c r="H45" s="658"/>
      <c r="I45" s="37"/>
      <c r="J45" s="37"/>
      <c r="K45" s="37"/>
    </row>
    <row r="46" spans="1:11" s="38" customFormat="1" ht="6" hidden="1" customHeight="1">
      <c r="A46" s="39"/>
      <c r="B46" s="39"/>
      <c r="C46" s="39"/>
      <c r="D46" s="39"/>
      <c r="E46" s="39"/>
      <c r="F46" s="39"/>
      <c r="G46" s="39"/>
      <c r="H46" s="39"/>
    </row>
    <row r="47" spans="1:11" s="38" customFormat="1" ht="14.25" hidden="1">
      <c r="A47" s="658" t="s">
        <v>19</v>
      </c>
      <c r="B47" s="658"/>
      <c r="C47" s="658"/>
      <c r="D47" s="658"/>
      <c r="E47" s="658"/>
      <c r="F47" s="658"/>
      <c r="G47" s="658"/>
      <c r="H47" s="658"/>
    </row>
    <row r="48" spans="1:11" s="38" customFormat="1" ht="6" hidden="1" customHeight="1">
      <c r="A48" s="39"/>
      <c r="B48" s="39"/>
      <c r="C48" s="39"/>
      <c r="D48" s="39"/>
      <c r="E48" s="39"/>
      <c r="F48" s="39"/>
      <c r="G48" s="39"/>
      <c r="H48" s="39"/>
    </row>
    <row r="49" spans="1:9" s="38" customFormat="1" ht="29.25" hidden="1" customHeight="1">
      <c r="A49" s="655" t="s">
        <v>20</v>
      </c>
      <c r="B49" s="656"/>
      <c r="C49" s="656"/>
      <c r="D49" s="656"/>
      <c r="E49" s="656"/>
      <c r="F49" s="656"/>
      <c r="G49" s="656"/>
      <c r="H49" s="656"/>
      <c r="I49" s="656"/>
    </row>
    <row r="50" spans="1:9" s="38" customFormat="1" ht="39" hidden="1" customHeight="1">
      <c r="A50" s="655" t="s">
        <v>21</v>
      </c>
      <c r="B50" s="656"/>
      <c r="C50" s="656"/>
      <c r="D50" s="656"/>
      <c r="E50" s="656"/>
      <c r="F50" s="656"/>
      <c r="G50" s="656"/>
      <c r="H50" s="656"/>
      <c r="I50" s="656"/>
    </row>
    <row r="51" spans="1:9" s="38" customFormat="1" ht="45" hidden="1" customHeight="1">
      <c r="A51" s="655" t="s">
        <v>22</v>
      </c>
      <c r="B51" s="656"/>
      <c r="C51" s="656"/>
      <c r="D51" s="656"/>
      <c r="E51" s="656"/>
      <c r="F51" s="656"/>
      <c r="G51" s="656"/>
      <c r="H51" s="656"/>
      <c r="I51" s="656"/>
    </row>
    <row r="52" spans="1:9" s="38" customFormat="1" ht="50.25" hidden="1" customHeight="1">
      <c r="A52" s="655" t="s">
        <v>23</v>
      </c>
      <c r="B52" s="656"/>
      <c r="C52" s="656"/>
      <c r="D52" s="656"/>
      <c r="E52" s="656"/>
      <c r="F52" s="656"/>
      <c r="G52" s="656"/>
      <c r="H52" s="656"/>
      <c r="I52" s="656"/>
    </row>
    <row r="53" spans="1:9" s="38" customFormat="1" ht="48.75" hidden="1" customHeight="1">
      <c r="A53" s="655" t="s">
        <v>24</v>
      </c>
      <c r="B53" s="656"/>
      <c r="C53" s="656"/>
      <c r="D53" s="656"/>
      <c r="E53" s="656"/>
      <c r="F53" s="656"/>
      <c r="G53" s="656"/>
      <c r="H53" s="656"/>
      <c r="I53" s="656"/>
    </row>
  </sheetData>
  <mergeCells count="22">
    <mergeCell ref="G37:H37"/>
    <mergeCell ref="A4:H5"/>
    <mergeCell ref="A16:B16"/>
    <mergeCell ref="C16:H16"/>
    <mergeCell ref="A27:H27"/>
    <mergeCell ref="E29:G29"/>
    <mergeCell ref="E31:H31"/>
    <mergeCell ref="E33:F33"/>
    <mergeCell ref="G34:H34"/>
    <mergeCell ref="E35:F35"/>
    <mergeCell ref="G35:H35"/>
    <mergeCell ref="G36:H36"/>
    <mergeCell ref="A50:I50"/>
    <mergeCell ref="A51:I51"/>
    <mergeCell ref="A52:I52"/>
    <mergeCell ref="A53:I53"/>
    <mergeCell ref="A39:H40"/>
    <mergeCell ref="A43:H43"/>
    <mergeCell ref="A44:H44"/>
    <mergeCell ref="A45:H45"/>
    <mergeCell ref="A47:H47"/>
    <mergeCell ref="A49:I49"/>
  </mergeCells>
  <phoneticPr fontId="2" type="noConversion"/>
  <printOptions horizontalCentered="1"/>
  <pageMargins left="0.35433070866141736" right="0.35433070866141736" top="0.98425196850393704" bottom="0.98425196850393704" header="0.51181102362204722" footer="0.51181102362204722"/>
  <pageSetup paperSize="9" scale="94" orientation="portrait" r:id="rId1"/>
  <headerFooter alignWithMargins="0"/>
  <rowBreaks count="1" manualBreakCount="1">
    <brk id="41" max="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view="pageBreakPreview" zoomScaleNormal="100" zoomScaleSheetLayoutView="100" workbookViewId="0">
      <selection activeCell="A2" sqref="A2:G2"/>
    </sheetView>
  </sheetViews>
  <sheetFormatPr defaultRowHeight="13.5"/>
  <cols>
    <col min="1" max="1" width="11.75" style="41" customWidth="1"/>
    <col min="2" max="2" width="12.125" style="41" customWidth="1"/>
    <col min="3" max="6" width="21.75" style="41" customWidth="1"/>
    <col min="7" max="7" width="22.125" style="41" customWidth="1"/>
    <col min="8" max="8" width="6.375" style="41" customWidth="1"/>
    <col min="9" max="9" width="3.125" style="41" customWidth="1"/>
    <col min="10" max="10" width="24.5" style="41" customWidth="1"/>
    <col min="11" max="11" width="12" style="41" customWidth="1"/>
    <col min="12" max="12" width="30.875" style="41" customWidth="1"/>
    <col min="13" max="13" width="20.25" style="41" customWidth="1"/>
    <col min="14" max="14" width="15.5" style="41" customWidth="1"/>
    <col min="15" max="257" width="9" style="41"/>
    <col min="258" max="258" width="11.75" style="41" customWidth="1"/>
    <col min="259" max="259" width="12.125" style="41" customWidth="1"/>
    <col min="260" max="263" width="21.75" style="41" customWidth="1"/>
    <col min="264" max="513" width="9" style="41"/>
    <col min="514" max="514" width="11.75" style="41" customWidth="1"/>
    <col min="515" max="515" width="12.125" style="41" customWidth="1"/>
    <col min="516" max="519" width="21.75" style="41" customWidth="1"/>
    <col min="520" max="769" width="9" style="41"/>
    <col min="770" max="770" width="11.75" style="41" customWidth="1"/>
    <col min="771" max="771" width="12.125" style="41" customWidth="1"/>
    <col min="772" max="775" width="21.75" style="41" customWidth="1"/>
    <col min="776" max="1025" width="9" style="41"/>
    <col min="1026" max="1026" width="11.75" style="41" customWidth="1"/>
    <col min="1027" max="1027" width="12.125" style="41" customWidth="1"/>
    <col min="1028" max="1031" width="21.75" style="41" customWidth="1"/>
    <col min="1032" max="1281" width="9" style="41"/>
    <col min="1282" max="1282" width="11.75" style="41" customWidth="1"/>
    <col min="1283" max="1283" width="12.125" style="41" customWidth="1"/>
    <col min="1284" max="1287" width="21.75" style="41" customWidth="1"/>
    <col min="1288" max="1537" width="9" style="41"/>
    <col min="1538" max="1538" width="11.75" style="41" customWidth="1"/>
    <col min="1539" max="1539" width="12.125" style="41" customWidth="1"/>
    <col min="1540" max="1543" width="21.75" style="41" customWidth="1"/>
    <col min="1544" max="1793" width="9" style="41"/>
    <col min="1794" max="1794" width="11.75" style="41" customWidth="1"/>
    <col min="1795" max="1795" width="12.125" style="41" customWidth="1"/>
    <col min="1796" max="1799" width="21.75" style="41" customWidth="1"/>
    <col min="1800" max="2049" width="9" style="41"/>
    <col min="2050" max="2050" width="11.75" style="41" customWidth="1"/>
    <col min="2051" max="2051" width="12.125" style="41" customWidth="1"/>
    <col min="2052" max="2055" width="21.75" style="41" customWidth="1"/>
    <col min="2056" max="2305" width="9" style="41"/>
    <col min="2306" max="2306" width="11.75" style="41" customWidth="1"/>
    <col min="2307" max="2307" width="12.125" style="41" customWidth="1"/>
    <col min="2308" max="2311" width="21.75" style="41" customWidth="1"/>
    <col min="2312" max="2561" width="9" style="41"/>
    <col min="2562" max="2562" width="11.75" style="41" customWidth="1"/>
    <col min="2563" max="2563" width="12.125" style="41" customWidth="1"/>
    <col min="2564" max="2567" width="21.75" style="41" customWidth="1"/>
    <col min="2568" max="2817" width="9" style="41"/>
    <col min="2818" max="2818" width="11.75" style="41" customWidth="1"/>
    <col min="2819" max="2819" width="12.125" style="41" customWidth="1"/>
    <col min="2820" max="2823" width="21.75" style="41" customWidth="1"/>
    <col min="2824" max="3073" width="9" style="41"/>
    <col min="3074" max="3074" width="11.75" style="41" customWidth="1"/>
    <col min="3075" max="3075" width="12.125" style="41" customWidth="1"/>
    <col min="3076" max="3079" width="21.75" style="41" customWidth="1"/>
    <col min="3080" max="3329" width="9" style="41"/>
    <col min="3330" max="3330" width="11.75" style="41" customWidth="1"/>
    <col min="3331" max="3331" width="12.125" style="41" customWidth="1"/>
    <col min="3332" max="3335" width="21.75" style="41" customWidth="1"/>
    <col min="3336" max="3585" width="9" style="41"/>
    <col min="3586" max="3586" width="11.75" style="41" customWidth="1"/>
    <col min="3587" max="3587" width="12.125" style="41" customWidth="1"/>
    <col min="3588" max="3591" width="21.75" style="41" customWidth="1"/>
    <col min="3592" max="3841" width="9" style="41"/>
    <col min="3842" max="3842" width="11.75" style="41" customWidth="1"/>
    <col min="3843" max="3843" width="12.125" style="41" customWidth="1"/>
    <col min="3844" max="3847" width="21.75" style="41" customWidth="1"/>
    <col min="3848" max="4097" width="9" style="41"/>
    <col min="4098" max="4098" width="11.75" style="41" customWidth="1"/>
    <col min="4099" max="4099" width="12.125" style="41" customWidth="1"/>
    <col min="4100" max="4103" width="21.75" style="41" customWidth="1"/>
    <col min="4104" max="4353" width="9" style="41"/>
    <col min="4354" max="4354" width="11.75" style="41" customWidth="1"/>
    <col min="4355" max="4355" width="12.125" style="41" customWidth="1"/>
    <col min="4356" max="4359" width="21.75" style="41" customWidth="1"/>
    <col min="4360" max="4609" width="9" style="41"/>
    <col min="4610" max="4610" width="11.75" style="41" customWidth="1"/>
    <col min="4611" max="4611" width="12.125" style="41" customWidth="1"/>
    <col min="4612" max="4615" width="21.75" style="41" customWidth="1"/>
    <col min="4616" max="4865" width="9" style="41"/>
    <col min="4866" max="4866" width="11.75" style="41" customWidth="1"/>
    <col min="4867" max="4867" width="12.125" style="41" customWidth="1"/>
    <col min="4868" max="4871" width="21.75" style="41" customWidth="1"/>
    <col min="4872" max="5121" width="9" style="41"/>
    <col min="5122" max="5122" width="11.75" style="41" customWidth="1"/>
    <col min="5123" max="5123" width="12.125" style="41" customWidth="1"/>
    <col min="5124" max="5127" width="21.75" style="41" customWidth="1"/>
    <col min="5128" max="5377" width="9" style="41"/>
    <col min="5378" max="5378" width="11.75" style="41" customWidth="1"/>
    <col min="5379" max="5379" width="12.125" style="41" customWidth="1"/>
    <col min="5380" max="5383" width="21.75" style="41" customWidth="1"/>
    <col min="5384" max="5633" width="9" style="41"/>
    <col min="5634" max="5634" width="11.75" style="41" customWidth="1"/>
    <col min="5635" max="5635" width="12.125" style="41" customWidth="1"/>
    <col min="5636" max="5639" width="21.75" style="41" customWidth="1"/>
    <col min="5640" max="5889" width="9" style="41"/>
    <col min="5890" max="5890" width="11.75" style="41" customWidth="1"/>
    <col min="5891" max="5891" width="12.125" style="41" customWidth="1"/>
    <col min="5892" max="5895" width="21.75" style="41" customWidth="1"/>
    <col min="5896" max="6145" width="9" style="41"/>
    <col min="6146" max="6146" width="11.75" style="41" customWidth="1"/>
    <col min="6147" max="6147" width="12.125" style="41" customWidth="1"/>
    <col min="6148" max="6151" width="21.75" style="41" customWidth="1"/>
    <col min="6152" max="6401" width="9" style="41"/>
    <col min="6402" max="6402" width="11.75" style="41" customWidth="1"/>
    <col min="6403" max="6403" width="12.125" style="41" customWidth="1"/>
    <col min="6404" max="6407" width="21.75" style="41" customWidth="1"/>
    <col min="6408" max="6657" width="9" style="41"/>
    <col min="6658" max="6658" width="11.75" style="41" customWidth="1"/>
    <col min="6659" max="6659" width="12.125" style="41" customWidth="1"/>
    <col min="6660" max="6663" width="21.75" style="41" customWidth="1"/>
    <col min="6664" max="6913" width="9" style="41"/>
    <col min="6914" max="6914" width="11.75" style="41" customWidth="1"/>
    <col min="6915" max="6915" width="12.125" style="41" customWidth="1"/>
    <col min="6916" max="6919" width="21.75" style="41" customWidth="1"/>
    <col min="6920" max="7169" width="9" style="41"/>
    <col min="7170" max="7170" width="11.75" style="41" customWidth="1"/>
    <col min="7171" max="7171" width="12.125" style="41" customWidth="1"/>
    <col min="7172" max="7175" width="21.75" style="41" customWidth="1"/>
    <col min="7176" max="7425" width="9" style="41"/>
    <col min="7426" max="7426" width="11.75" style="41" customWidth="1"/>
    <col min="7427" max="7427" width="12.125" style="41" customWidth="1"/>
    <col min="7428" max="7431" width="21.75" style="41" customWidth="1"/>
    <col min="7432" max="7681" width="9" style="41"/>
    <col min="7682" max="7682" width="11.75" style="41" customWidth="1"/>
    <col min="7683" max="7683" width="12.125" style="41" customWidth="1"/>
    <col min="7684" max="7687" width="21.75" style="41" customWidth="1"/>
    <col min="7688" max="7937" width="9" style="41"/>
    <col min="7938" max="7938" width="11.75" style="41" customWidth="1"/>
    <col min="7939" max="7939" width="12.125" style="41" customWidth="1"/>
    <col min="7940" max="7943" width="21.75" style="41" customWidth="1"/>
    <col min="7944" max="8193" width="9" style="41"/>
    <col min="8194" max="8194" width="11.75" style="41" customWidth="1"/>
    <col min="8195" max="8195" width="12.125" style="41" customWidth="1"/>
    <col min="8196" max="8199" width="21.75" style="41" customWidth="1"/>
    <col min="8200" max="8449" width="9" style="41"/>
    <col min="8450" max="8450" width="11.75" style="41" customWidth="1"/>
    <col min="8451" max="8451" width="12.125" style="41" customWidth="1"/>
    <col min="8452" max="8455" width="21.75" style="41" customWidth="1"/>
    <col min="8456" max="8705" width="9" style="41"/>
    <col min="8706" max="8706" width="11.75" style="41" customWidth="1"/>
    <col min="8707" max="8707" width="12.125" style="41" customWidth="1"/>
    <col min="8708" max="8711" width="21.75" style="41" customWidth="1"/>
    <col min="8712" max="8961" width="9" style="41"/>
    <col min="8962" max="8962" width="11.75" style="41" customWidth="1"/>
    <col min="8963" max="8963" width="12.125" style="41" customWidth="1"/>
    <col min="8964" max="8967" width="21.75" style="41" customWidth="1"/>
    <col min="8968" max="9217" width="9" style="41"/>
    <col min="9218" max="9218" width="11.75" style="41" customWidth="1"/>
    <col min="9219" max="9219" width="12.125" style="41" customWidth="1"/>
    <col min="9220" max="9223" width="21.75" style="41" customWidth="1"/>
    <col min="9224" max="9473" width="9" style="41"/>
    <col min="9474" max="9474" width="11.75" style="41" customWidth="1"/>
    <col min="9475" max="9475" width="12.125" style="41" customWidth="1"/>
    <col min="9476" max="9479" width="21.75" style="41" customWidth="1"/>
    <col min="9480" max="9729" width="9" style="41"/>
    <col min="9730" max="9730" width="11.75" style="41" customWidth="1"/>
    <col min="9731" max="9731" width="12.125" style="41" customWidth="1"/>
    <col min="9732" max="9735" width="21.75" style="41" customWidth="1"/>
    <col min="9736" max="9985" width="9" style="41"/>
    <col min="9986" max="9986" width="11.75" style="41" customWidth="1"/>
    <col min="9987" max="9987" width="12.125" style="41" customWidth="1"/>
    <col min="9988" max="9991" width="21.75" style="41" customWidth="1"/>
    <col min="9992" max="10241" width="9" style="41"/>
    <col min="10242" max="10242" width="11.75" style="41" customWidth="1"/>
    <col min="10243" max="10243" width="12.125" style="41" customWidth="1"/>
    <col min="10244" max="10247" width="21.75" style="41" customWidth="1"/>
    <col min="10248" max="10497" width="9" style="41"/>
    <col min="10498" max="10498" width="11.75" style="41" customWidth="1"/>
    <col min="10499" max="10499" width="12.125" style="41" customWidth="1"/>
    <col min="10500" max="10503" width="21.75" style="41" customWidth="1"/>
    <col min="10504" max="10753" width="9" style="41"/>
    <col min="10754" max="10754" width="11.75" style="41" customWidth="1"/>
    <col min="10755" max="10755" width="12.125" style="41" customWidth="1"/>
    <col min="10756" max="10759" width="21.75" style="41" customWidth="1"/>
    <col min="10760" max="11009" width="9" style="41"/>
    <col min="11010" max="11010" width="11.75" style="41" customWidth="1"/>
    <col min="11011" max="11011" width="12.125" style="41" customWidth="1"/>
    <col min="11012" max="11015" width="21.75" style="41" customWidth="1"/>
    <col min="11016" max="11265" width="9" style="41"/>
    <col min="11266" max="11266" width="11.75" style="41" customWidth="1"/>
    <col min="11267" max="11267" width="12.125" style="41" customWidth="1"/>
    <col min="11268" max="11271" width="21.75" style="41" customWidth="1"/>
    <col min="11272" max="11521" width="9" style="41"/>
    <col min="11522" max="11522" width="11.75" style="41" customWidth="1"/>
    <col min="11523" max="11523" width="12.125" style="41" customWidth="1"/>
    <col min="11524" max="11527" width="21.75" style="41" customWidth="1"/>
    <col min="11528" max="11777" width="9" style="41"/>
    <col min="11778" max="11778" width="11.75" style="41" customWidth="1"/>
    <col min="11779" max="11779" width="12.125" style="41" customWidth="1"/>
    <col min="11780" max="11783" width="21.75" style="41" customWidth="1"/>
    <col min="11784" max="12033" width="9" style="41"/>
    <col min="12034" max="12034" width="11.75" style="41" customWidth="1"/>
    <col min="12035" max="12035" width="12.125" style="41" customWidth="1"/>
    <col min="12036" max="12039" width="21.75" style="41" customWidth="1"/>
    <col min="12040" max="12289" width="9" style="41"/>
    <col min="12290" max="12290" width="11.75" style="41" customWidth="1"/>
    <col min="12291" max="12291" width="12.125" style="41" customWidth="1"/>
    <col min="12292" max="12295" width="21.75" style="41" customWidth="1"/>
    <col min="12296" max="12545" width="9" style="41"/>
    <col min="12546" max="12546" width="11.75" style="41" customWidth="1"/>
    <col min="12547" max="12547" width="12.125" style="41" customWidth="1"/>
    <col min="12548" max="12551" width="21.75" style="41" customWidth="1"/>
    <col min="12552" max="12801" width="9" style="41"/>
    <col min="12802" max="12802" width="11.75" style="41" customWidth="1"/>
    <col min="12803" max="12803" width="12.125" style="41" customWidth="1"/>
    <col min="12804" max="12807" width="21.75" style="41" customWidth="1"/>
    <col min="12808" max="13057" width="9" style="41"/>
    <col min="13058" max="13058" width="11.75" style="41" customWidth="1"/>
    <col min="13059" max="13059" width="12.125" style="41" customWidth="1"/>
    <col min="13060" max="13063" width="21.75" style="41" customWidth="1"/>
    <col min="13064" max="13313" width="9" style="41"/>
    <col min="13314" max="13314" width="11.75" style="41" customWidth="1"/>
    <col min="13315" max="13315" width="12.125" style="41" customWidth="1"/>
    <col min="13316" max="13319" width="21.75" style="41" customWidth="1"/>
    <col min="13320" max="13569" width="9" style="41"/>
    <col min="13570" max="13570" width="11.75" style="41" customWidth="1"/>
    <col min="13571" max="13571" width="12.125" style="41" customWidth="1"/>
    <col min="13572" max="13575" width="21.75" style="41" customWidth="1"/>
    <col min="13576" max="13825" width="9" style="41"/>
    <col min="13826" max="13826" width="11.75" style="41" customWidth="1"/>
    <col min="13827" max="13827" width="12.125" style="41" customWidth="1"/>
    <col min="13828" max="13831" width="21.75" style="41" customWidth="1"/>
    <col min="13832" max="14081" width="9" style="41"/>
    <col min="14082" max="14082" width="11.75" style="41" customWidth="1"/>
    <col min="14083" max="14083" width="12.125" style="41" customWidth="1"/>
    <col min="14084" max="14087" width="21.75" style="41" customWidth="1"/>
    <col min="14088" max="14337" width="9" style="41"/>
    <col min="14338" max="14338" width="11.75" style="41" customWidth="1"/>
    <col min="14339" max="14339" width="12.125" style="41" customWidth="1"/>
    <col min="14340" max="14343" width="21.75" style="41" customWidth="1"/>
    <col min="14344" max="14593" width="9" style="41"/>
    <col min="14594" max="14594" width="11.75" style="41" customWidth="1"/>
    <col min="14595" max="14595" width="12.125" style="41" customWidth="1"/>
    <col min="14596" max="14599" width="21.75" style="41" customWidth="1"/>
    <col min="14600" max="14849" width="9" style="41"/>
    <col min="14850" max="14850" width="11.75" style="41" customWidth="1"/>
    <col min="14851" max="14851" width="12.125" style="41" customWidth="1"/>
    <col min="14852" max="14855" width="21.75" style="41" customWidth="1"/>
    <col min="14856" max="15105" width="9" style="41"/>
    <col min="15106" max="15106" width="11.75" style="41" customWidth="1"/>
    <col min="15107" max="15107" width="12.125" style="41" customWidth="1"/>
    <col min="15108" max="15111" width="21.75" style="41" customWidth="1"/>
    <col min="15112" max="15361" width="9" style="41"/>
    <col min="15362" max="15362" width="11.75" style="41" customWidth="1"/>
    <col min="15363" max="15363" width="12.125" style="41" customWidth="1"/>
    <col min="15364" max="15367" width="21.75" style="41" customWidth="1"/>
    <col min="15368" max="15617" width="9" style="41"/>
    <col min="15618" max="15618" width="11.75" style="41" customWidth="1"/>
    <col min="15619" max="15619" width="12.125" style="41" customWidth="1"/>
    <col min="15620" max="15623" width="21.75" style="41" customWidth="1"/>
    <col min="15624" max="15873" width="9" style="41"/>
    <col min="15874" max="15874" width="11.75" style="41" customWidth="1"/>
    <col min="15875" max="15875" width="12.125" style="41" customWidth="1"/>
    <col min="15876" max="15879" width="21.75" style="41" customWidth="1"/>
    <col min="15880" max="16129" width="9" style="41"/>
    <col min="16130" max="16130" width="11.75" style="41" customWidth="1"/>
    <col min="16131" max="16131" width="12.125" style="41" customWidth="1"/>
    <col min="16132" max="16135" width="21.75" style="41" customWidth="1"/>
    <col min="16136" max="16384" width="9" style="41"/>
  </cols>
  <sheetData>
    <row r="1" spans="1:14" ht="12" customHeight="1"/>
    <row r="2" spans="1:14" ht="47.25" customHeight="1">
      <c r="A2" s="673" t="str">
        <f>참여신청서!C16</f>
        <v>용역명(정식명칭) 작성</v>
      </c>
      <c r="B2" s="673"/>
      <c r="C2" s="673"/>
      <c r="D2" s="673"/>
      <c r="E2" s="673"/>
      <c r="F2" s="673"/>
      <c r="G2" s="673"/>
    </row>
    <row r="3" spans="1:14" s="42" customFormat="1" ht="27" customHeight="1" thickBot="1">
      <c r="B3" s="43"/>
      <c r="C3" s="43"/>
      <c r="D3" s="43"/>
      <c r="E3" s="43"/>
      <c r="J3" s="372" t="s">
        <v>531</v>
      </c>
    </row>
    <row r="4" spans="1:14" ht="36" customHeight="1" thickBot="1">
      <c r="A4" s="668" t="s">
        <v>37</v>
      </c>
      <c r="B4" s="668"/>
      <c r="C4" s="668"/>
      <c r="D4" s="558" t="s">
        <v>586</v>
      </c>
      <c r="E4" s="557" t="s">
        <v>587</v>
      </c>
      <c r="F4" s="558" t="s">
        <v>588</v>
      </c>
      <c r="G4" s="557" t="s">
        <v>589</v>
      </c>
      <c r="J4" s="366" t="s">
        <v>527</v>
      </c>
      <c r="K4" s="367" t="s">
        <v>523</v>
      </c>
      <c r="L4" s="419" t="s">
        <v>524</v>
      </c>
      <c r="M4" s="421" t="s">
        <v>542</v>
      </c>
      <c r="N4" s="365"/>
    </row>
    <row r="5" spans="1:14" ht="57.75" customHeight="1">
      <c r="A5" s="669" t="s">
        <v>26</v>
      </c>
      <c r="B5" s="44" t="s">
        <v>27</v>
      </c>
      <c r="C5" s="45" t="s">
        <v>594</v>
      </c>
      <c r="D5" s="556" t="s">
        <v>407</v>
      </c>
      <c r="E5" s="556" t="s">
        <v>28</v>
      </c>
      <c r="F5" s="556" t="s">
        <v>29</v>
      </c>
      <c r="G5" s="556" t="s">
        <v>444</v>
      </c>
      <c r="J5" s="368" t="s">
        <v>525</v>
      </c>
      <c r="K5" s="370" t="s">
        <v>529</v>
      </c>
      <c r="L5" s="418" t="s">
        <v>528</v>
      </c>
      <c r="M5" s="422" t="s">
        <v>543</v>
      </c>
      <c r="N5" s="365"/>
    </row>
    <row r="6" spans="1:14" ht="58.5" customHeight="1" thickBot="1">
      <c r="A6" s="670"/>
      <c r="B6" s="44" t="s">
        <v>30</v>
      </c>
      <c r="C6" s="46">
        <v>0.5</v>
      </c>
      <c r="D6" s="46">
        <v>0.2</v>
      </c>
      <c r="E6" s="46">
        <v>0.15</v>
      </c>
      <c r="F6" s="46">
        <v>0.1</v>
      </c>
      <c r="G6" s="46">
        <v>0.05</v>
      </c>
      <c r="H6" s="52">
        <f>SUM(C6:G6)</f>
        <v>1</v>
      </c>
      <c r="I6" s="52"/>
      <c r="J6" s="369" t="s">
        <v>526</v>
      </c>
      <c r="K6" s="371" t="s">
        <v>544</v>
      </c>
      <c r="L6" s="420" t="s">
        <v>530</v>
      </c>
      <c r="M6" s="423" t="s">
        <v>543</v>
      </c>
      <c r="N6" s="365"/>
    </row>
    <row r="7" spans="1:14" ht="58.5" customHeight="1">
      <c r="A7" s="671"/>
      <c r="B7" s="47" t="s">
        <v>31</v>
      </c>
      <c r="C7" s="46"/>
      <c r="D7" s="46"/>
      <c r="E7" s="46"/>
      <c r="F7" s="46"/>
      <c r="G7" s="46"/>
      <c r="J7" s="365"/>
      <c r="K7" s="600" t="s">
        <v>605</v>
      </c>
      <c r="L7" s="365"/>
      <c r="M7" s="365"/>
      <c r="N7" s="365"/>
    </row>
    <row r="8" spans="1:14" ht="58.5" customHeight="1">
      <c r="A8" s="672" t="s">
        <v>32</v>
      </c>
      <c r="B8" s="44" t="s">
        <v>33</v>
      </c>
      <c r="C8" s="46" t="s">
        <v>607</v>
      </c>
      <c r="D8" s="46" t="s">
        <v>608</v>
      </c>
      <c r="E8" s="46"/>
      <c r="F8" s="46"/>
      <c r="G8" s="46"/>
    </row>
    <row r="9" spans="1:14" ht="58.5" customHeight="1">
      <c r="A9" s="672"/>
      <c r="B9" s="44" t="s">
        <v>34</v>
      </c>
      <c r="C9" s="46" t="s">
        <v>609</v>
      </c>
      <c r="D9" s="46" t="s">
        <v>610</v>
      </c>
      <c r="E9" s="46"/>
      <c r="F9" s="46"/>
      <c r="G9" s="46"/>
    </row>
    <row r="10" spans="1:14" ht="58.5" customHeight="1">
      <c r="A10" s="672"/>
      <c r="B10" s="47" t="s">
        <v>31</v>
      </c>
      <c r="C10" s="46"/>
      <c r="D10" s="46"/>
      <c r="E10" s="46"/>
      <c r="F10" s="46"/>
      <c r="G10" s="46"/>
    </row>
    <row r="11" spans="1:14" s="50" customFormat="1" ht="19.5" customHeight="1">
      <c r="A11" s="341" t="s">
        <v>35</v>
      </c>
      <c r="B11" s="49"/>
      <c r="C11" s="49"/>
      <c r="D11" s="49"/>
      <c r="E11" s="49"/>
    </row>
    <row r="12" spans="1:14" ht="13.5" customHeight="1">
      <c r="A12" s="341" t="s">
        <v>36</v>
      </c>
      <c r="B12" s="51"/>
      <c r="C12" s="51"/>
      <c r="D12" s="51"/>
      <c r="E12" s="51"/>
    </row>
    <row r="13" spans="1:14" ht="13.5" customHeight="1">
      <c r="A13" s="521" t="s">
        <v>563</v>
      </c>
      <c r="B13" s="51"/>
      <c r="C13" s="51"/>
      <c r="D13" s="51"/>
      <c r="E13" s="51"/>
    </row>
    <row r="14" spans="1:14" ht="13.5" customHeight="1">
      <c r="B14" s="51"/>
      <c r="C14" s="51"/>
      <c r="D14" s="51"/>
      <c r="E14" s="51"/>
    </row>
    <row r="15" spans="1:14" ht="13.5" customHeight="1">
      <c r="B15" s="51"/>
      <c r="C15" s="51"/>
      <c r="D15" s="51"/>
      <c r="E15" s="51"/>
    </row>
    <row r="16" spans="1:14" ht="13.5" customHeight="1">
      <c r="B16" s="51"/>
      <c r="C16" s="51"/>
      <c r="D16" s="51"/>
      <c r="E16" s="51"/>
    </row>
    <row r="17" spans="2:5" ht="13.5" customHeight="1">
      <c r="B17" s="51"/>
      <c r="C17" s="51"/>
      <c r="D17" s="51"/>
      <c r="E17" s="51"/>
    </row>
    <row r="18" spans="2:5" ht="13.5" customHeight="1">
      <c r="B18" s="51"/>
      <c r="C18" s="51"/>
      <c r="D18" s="51"/>
      <c r="E18" s="51"/>
    </row>
    <row r="19" spans="2:5" ht="13.5" customHeight="1">
      <c r="B19" s="51"/>
      <c r="C19" s="51"/>
      <c r="D19" s="51"/>
      <c r="E19" s="51"/>
    </row>
    <row r="20" spans="2:5" ht="13.5" customHeight="1">
      <c r="B20" s="51"/>
      <c r="C20" s="51"/>
      <c r="D20" s="51"/>
      <c r="E20" s="51"/>
    </row>
    <row r="21" spans="2:5" ht="13.5" customHeight="1">
      <c r="B21" s="51"/>
      <c r="C21" s="51"/>
      <c r="D21" s="51"/>
      <c r="E21" s="51"/>
    </row>
    <row r="22" spans="2:5" ht="13.5" customHeight="1">
      <c r="B22" s="51"/>
      <c r="C22" s="51"/>
      <c r="D22" s="51"/>
      <c r="E22" s="51"/>
    </row>
    <row r="23" spans="2:5" ht="13.5" customHeight="1">
      <c r="B23" s="51"/>
      <c r="C23" s="51"/>
      <c r="D23" s="51"/>
      <c r="E23" s="51"/>
    </row>
    <row r="24" spans="2:5" ht="13.5" customHeight="1">
      <c r="B24" s="51"/>
      <c r="C24" s="51"/>
      <c r="D24" s="51"/>
      <c r="E24" s="51"/>
    </row>
    <row r="25" spans="2:5" ht="13.5" customHeight="1">
      <c r="B25" s="51"/>
      <c r="C25" s="51"/>
      <c r="D25" s="51"/>
      <c r="E25" s="51"/>
    </row>
    <row r="26" spans="2:5" ht="13.5" customHeight="1">
      <c r="B26" s="51"/>
      <c r="C26" s="51"/>
      <c r="D26" s="51"/>
      <c r="E26" s="51"/>
    </row>
    <row r="27" spans="2:5" ht="13.5" customHeight="1">
      <c r="B27" s="51"/>
      <c r="C27" s="51"/>
      <c r="D27" s="51"/>
      <c r="E27" s="51"/>
    </row>
    <row r="28" spans="2:5" ht="13.5" customHeight="1">
      <c r="B28" s="51"/>
      <c r="C28" s="51"/>
      <c r="D28" s="51"/>
      <c r="E28" s="51"/>
    </row>
    <row r="29" spans="2:5" ht="13.5" customHeight="1">
      <c r="B29" s="51"/>
      <c r="C29" s="51"/>
      <c r="D29" s="51"/>
      <c r="E29" s="51"/>
    </row>
    <row r="30" spans="2:5" ht="13.5" customHeight="1">
      <c r="B30" s="51"/>
      <c r="C30" s="51"/>
      <c r="D30" s="51"/>
      <c r="E30" s="51"/>
    </row>
    <row r="31" spans="2:5" ht="13.5" customHeight="1">
      <c r="B31" s="51"/>
      <c r="C31" s="51"/>
      <c r="D31" s="51"/>
      <c r="E31" s="51"/>
    </row>
    <row r="32" spans="2:5" ht="13.5" customHeight="1">
      <c r="B32" s="51"/>
      <c r="C32" s="51"/>
      <c r="D32" s="51"/>
      <c r="E32" s="51"/>
    </row>
    <row r="33" spans="2:5" ht="13.5" customHeight="1">
      <c r="B33" s="51"/>
      <c r="C33" s="51"/>
      <c r="D33" s="51"/>
      <c r="E33" s="51"/>
    </row>
    <row r="34" spans="2:5" ht="13.5" customHeight="1">
      <c r="B34" s="51"/>
      <c r="C34" s="51"/>
      <c r="D34" s="51"/>
      <c r="E34" s="51"/>
    </row>
    <row r="35" spans="2:5" ht="13.5" customHeight="1">
      <c r="B35" s="51"/>
      <c r="C35" s="51"/>
      <c r="D35" s="51"/>
      <c r="E35" s="51"/>
    </row>
    <row r="36" spans="2:5" ht="13.5" customHeight="1">
      <c r="B36" s="51"/>
      <c r="C36" s="51"/>
      <c r="D36" s="51"/>
      <c r="E36" s="51"/>
    </row>
    <row r="37" spans="2:5" ht="13.5" customHeight="1">
      <c r="B37" s="51"/>
      <c r="C37" s="51"/>
      <c r="D37" s="51"/>
      <c r="E37" s="51"/>
    </row>
    <row r="38" spans="2:5" ht="13.5" customHeight="1">
      <c r="B38" s="51"/>
      <c r="C38" s="51"/>
      <c r="D38" s="51"/>
      <c r="E38" s="51"/>
    </row>
    <row r="39" spans="2:5" ht="13.5" customHeight="1">
      <c r="B39" s="51"/>
      <c r="C39" s="51"/>
      <c r="D39" s="51"/>
      <c r="E39" s="51"/>
    </row>
    <row r="40" spans="2:5" ht="13.5" customHeight="1">
      <c r="B40" s="51"/>
      <c r="C40" s="51"/>
      <c r="D40" s="51"/>
      <c r="E40" s="51"/>
    </row>
    <row r="41" spans="2:5" ht="13.5" customHeight="1">
      <c r="B41" s="51"/>
      <c r="C41" s="51"/>
      <c r="D41" s="51"/>
      <c r="E41" s="51"/>
    </row>
    <row r="42" spans="2:5" ht="13.5" customHeight="1">
      <c r="B42" s="51"/>
      <c r="C42" s="51"/>
      <c r="D42" s="51"/>
      <c r="E42" s="51"/>
    </row>
    <row r="43" spans="2:5" ht="13.5" customHeight="1">
      <c r="B43" s="51"/>
      <c r="C43" s="51"/>
      <c r="D43" s="51"/>
      <c r="E43" s="51"/>
    </row>
    <row r="44" spans="2:5" ht="13.5" customHeight="1">
      <c r="B44" s="51"/>
      <c r="C44" s="51"/>
      <c r="D44" s="51"/>
      <c r="E44" s="51"/>
    </row>
    <row r="45" spans="2:5" ht="13.5" customHeight="1">
      <c r="B45" s="51"/>
      <c r="C45" s="51"/>
      <c r="D45" s="51"/>
      <c r="E45" s="51"/>
    </row>
    <row r="46" spans="2:5" ht="13.5" customHeight="1"/>
  </sheetData>
  <mergeCells count="4">
    <mergeCell ref="A4:C4"/>
    <mergeCell ref="A5:A7"/>
    <mergeCell ref="A8:A10"/>
    <mergeCell ref="A2:G2"/>
  </mergeCells>
  <phoneticPr fontId="2" type="noConversion"/>
  <hyperlinks>
    <hyperlink ref="M5" r:id="rId1"/>
    <hyperlink ref="M6" r:id="rId2"/>
  </hyperlinks>
  <printOptions horizontalCentered="1"/>
  <pageMargins left="0.74803149606299213" right="0.74803149606299213" top="0.98425196850393704" bottom="0.98425196850393704" header="0.51181102362204722" footer="0.51181102362204722"/>
  <pageSetup paperSize="9" scale="56" orientation="portrait" r:id="rId3"/>
  <headerFooter alignWithMargins="0"/>
  <colBreaks count="1" manualBreakCount="1">
    <brk id="8"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pageSetUpPr fitToPage="1"/>
  </sheetPr>
  <dimension ref="A1:T100"/>
  <sheetViews>
    <sheetView tabSelected="1" view="pageBreakPreview" zoomScaleNormal="100" zoomScaleSheetLayoutView="100" workbookViewId="0">
      <selection sqref="A1:P1"/>
    </sheetView>
  </sheetViews>
  <sheetFormatPr defaultRowHeight="16.5"/>
  <cols>
    <col min="1" max="1" width="13.75" style="408" customWidth="1"/>
    <col min="2" max="2" width="7.875" style="408" customWidth="1"/>
    <col min="3" max="3" width="12.375" style="408" customWidth="1"/>
    <col min="4" max="4" width="16.125" style="408" customWidth="1"/>
    <col min="5" max="5" width="16.625" style="408" customWidth="1"/>
    <col min="6" max="6" width="14.25" style="408" customWidth="1"/>
    <col min="7" max="7" width="19.125" style="408" customWidth="1"/>
    <col min="8" max="8" width="9" style="408"/>
    <col min="9" max="9" width="13.875" style="517" customWidth="1"/>
    <col min="10" max="10" width="15.25" style="517" customWidth="1"/>
    <col min="11" max="11" width="31.875" style="375" customWidth="1"/>
    <col min="12" max="12" width="34.625" style="375" customWidth="1"/>
    <col min="13" max="13" width="12.375" customWidth="1"/>
    <col min="14" max="14" width="10.375" customWidth="1"/>
    <col min="20" max="20" width="22.75" customWidth="1"/>
  </cols>
  <sheetData>
    <row r="1" spans="1:20" ht="33.75">
      <c r="A1" s="766" t="str">
        <f>참여신청서!C16&amp;" 종합기술제안서 정량부분"</f>
        <v>용역명(정식명칭) 작성 종합기술제안서 정량부분</v>
      </c>
      <c r="B1" s="766"/>
      <c r="C1" s="766"/>
      <c r="D1" s="766"/>
      <c r="E1" s="766"/>
      <c r="F1" s="766"/>
      <c r="G1" s="766"/>
      <c r="H1" s="766"/>
      <c r="I1" s="766"/>
      <c r="J1" s="766"/>
      <c r="K1" s="766"/>
      <c r="L1" s="766"/>
      <c r="M1" s="766"/>
      <c r="N1" s="766"/>
      <c r="O1" s="766"/>
      <c r="P1" s="766"/>
    </row>
    <row r="2" spans="1:20">
      <c r="A2" s="746" t="str">
        <f>참여업체!C5</f>
        <v>주관사풀네임</v>
      </c>
      <c r="B2" s="746"/>
      <c r="C2" s="746"/>
      <c r="D2" s="406">
        <f>참여업체!C6</f>
        <v>0.5</v>
      </c>
      <c r="E2" s="407"/>
      <c r="F2" s="407"/>
      <c r="G2" s="407"/>
      <c r="H2" s="374"/>
      <c r="I2" s="442"/>
      <c r="J2" s="442"/>
      <c r="K2" s="522" t="s">
        <v>564</v>
      </c>
      <c r="L2" s="374"/>
      <c r="N2" s="484"/>
      <c r="O2" s="483"/>
      <c r="P2" s="483"/>
      <c r="Q2" s="483"/>
      <c r="R2" s="483"/>
      <c r="S2" s="483"/>
      <c r="T2" s="483"/>
    </row>
    <row r="3" spans="1:20" ht="18.75">
      <c r="A3" s="746" t="str">
        <f>참여업체!D5</f>
        <v>㈜01엔지니어링건축사사무소</v>
      </c>
      <c r="B3" s="746"/>
      <c r="C3" s="746"/>
      <c r="D3" s="406">
        <f>참여업체!D6</f>
        <v>0.2</v>
      </c>
      <c r="E3" s="407"/>
      <c r="F3" s="407"/>
      <c r="G3" s="407"/>
      <c r="I3" s="740" t="s">
        <v>38</v>
      </c>
      <c r="J3" s="741"/>
      <c r="K3" s="376">
        <v>550</v>
      </c>
      <c r="L3" s="449"/>
      <c r="N3" s="435"/>
      <c r="O3" s="435"/>
      <c r="P3" s="435"/>
      <c r="Q3" s="435"/>
      <c r="R3" s="435"/>
      <c r="S3" s="435"/>
      <c r="T3" s="435"/>
    </row>
    <row r="4" spans="1:20">
      <c r="A4" s="746" t="str">
        <f>참여업체!E5</f>
        <v>㈜02엔지니어링건축사사무소</v>
      </c>
      <c r="B4" s="746"/>
      <c r="C4" s="746"/>
      <c r="D4" s="406">
        <f>참여업체!E6</f>
        <v>0.15</v>
      </c>
      <c r="E4" s="407"/>
      <c r="F4" s="407"/>
      <c r="G4" s="407"/>
      <c r="I4" s="742" t="s">
        <v>39</v>
      </c>
      <c r="J4" s="743"/>
      <c r="K4" s="786">
        <v>44562</v>
      </c>
      <c r="L4" s="377"/>
      <c r="N4" s="435"/>
      <c r="O4" s="435"/>
      <c r="P4" s="435"/>
      <c r="Q4" s="435"/>
      <c r="R4" s="435"/>
      <c r="S4" s="435"/>
      <c r="T4" s="435"/>
    </row>
    <row r="5" spans="1:20">
      <c r="A5" s="746" t="str">
        <f>참여업체!F5</f>
        <v>㈜03엔지니어링건축사사무소</v>
      </c>
      <c r="B5" s="746"/>
      <c r="C5" s="746"/>
      <c r="D5" s="406">
        <f>참여업체!F6</f>
        <v>0.1</v>
      </c>
      <c r="E5" s="407"/>
      <c r="F5" s="407"/>
      <c r="G5" s="407"/>
      <c r="I5" s="744"/>
      <c r="J5" s="745"/>
      <c r="K5" s="786"/>
      <c r="L5" s="377"/>
      <c r="N5" s="435"/>
      <c r="O5" s="435"/>
      <c r="P5" s="435"/>
      <c r="Q5" s="435"/>
      <c r="R5" s="435"/>
      <c r="S5" s="435"/>
      <c r="T5" s="435"/>
    </row>
    <row r="6" spans="1:20">
      <c r="A6" s="746" t="str">
        <f>참여업체!G5</f>
        <v>㈜04엔지니어링건축사사무소</v>
      </c>
      <c r="B6" s="746"/>
      <c r="C6" s="746"/>
      <c r="D6" s="406">
        <f>참여업체!G6</f>
        <v>0.05</v>
      </c>
      <c r="E6" s="407"/>
      <c r="F6" s="407"/>
      <c r="G6" s="407"/>
      <c r="H6" s="439" t="s">
        <v>555</v>
      </c>
      <c r="I6" s="485"/>
      <c r="J6" s="485"/>
      <c r="K6" s="377"/>
      <c r="L6" s="377"/>
      <c r="M6" s="785"/>
      <c r="N6" s="483"/>
      <c r="O6" s="482"/>
      <c r="P6" s="482"/>
      <c r="Q6" s="482"/>
      <c r="R6" s="482"/>
      <c r="S6" s="482"/>
      <c r="T6" s="482"/>
    </row>
    <row r="7" spans="1:20" ht="17.25" thickBot="1">
      <c r="E7" s="407"/>
      <c r="F7" s="407"/>
      <c r="G7" s="407"/>
      <c r="H7" s="409" t="s">
        <v>40</v>
      </c>
      <c r="I7" s="442">
        <f>I98</f>
        <v>52.905000000000001</v>
      </c>
      <c r="J7" s="442">
        <f>J98</f>
        <v>52.905000000000001</v>
      </c>
      <c r="K7" s="373"/>
      <c r="L7" s="373"/>
      <c r="M7" s="785"/>
    </row>
    <row r="8" spans="1:20" ht="66.75" thickBot="1">
      <c r="A8" s="472" t="s">
        <v>41</v>
      </c>
      <c r="B8" s="787" t="s">
        <v>42</v>
      </c>
      <c r="C8" s="787"/>
      <c r="D8" s="787" t="s">
        <v>43</v>
      </c>
      <c r="E8" s="787"/>
      <c r="F8" s="787" t="s">
        <v>44</v>
      </c>
      <c r="G8" s="787"/>
      <c r="H8" s="473" t="s">
        <v>45</v>
      </c>
      <c r="I8" s="486" t="s">
        <v>46</v>
      </c>
      <c r="J8" s="486" t="s">
        <v>47</v>
      </c>
      <c r="K8" s="474" t="s">
        <v>48</v>
      </c>
      <c r="L8" s="475" t="s">
        <v>561</v>
      </c>
      <c r="N8" s="434" t="s">
        <v>548</v>
      </c>
    </row>
    <row r="9" spans="1:20" ht="20.100000000000001" customHeight="1">
      <c r="A9" s="747" t="s">
        <v>534</v>
      </c>
      <c r="B9" s="753" t="s">
        <v>535</v>
      </c>
      <c r="C9" s="754"/>
      <c r="D9" s="776" t="s">
        <v>553</v>
      </c>
      <c r="E9" s="400" t="s">
        <v>691</v>
      </c>
      <c r="F9" s="401">
        <v>2</v>
      </c>
      <c r="G9" s="757">
        <f>SUM(F9*0.2,F10*0.2)*10%</f>
        <v>8.0000000000000016E-2</v>
      </c>
      <c r="H9" s="681">
        <v>1.4</v>
      </c>
      <c r="I9" s="761">
        <v>0.32</v>
      </c>
      <c r="J9" s="764">
        <f>H14-SUM(G9:G13)</f>
        <v>0.31999999999999984</v>
      </c>
      <c r="K9" s="789" t="s">
        <v>613</v>
      </c>
      <c r="L9" s="457"/>
      <c r="N9" s="428" t="s">
        <v>546</v>
      </c>
      <c r="O9" s="429"/>
      <c r="P9" s="429"/>
      <c r="Q9" s="429"/>
      <c r="R9" s="429"/>
      <c r="S9" s="429"/>
      <c r="T9" s="430"/>
    </row>
    <row r="10" spans="1:20" ht="20.100000000000001" customHeight="1">
      <c r="A10" s="747"/>
      <c r="B10" s="753"/>
      <c r="C10" s="754"/>
      <c r="D10" s="777"/>
      <c r="E10" s="399" t="s">
        <v>532</v>
      </c>
      <c r="F10" s="401">
        <v>2</v>
      </c>
      <c r="G10" s="758"/>
      <c r="H10" s="682"/>
      <c r="I10" s="762"/>
      <c r="J10" s="765"/>
      <c r="K10" s="789"/>
      <c r="L10" s="457"/>
      <c r="N10" s="431" t="s">
        <v>547</v>
      </c>
      <c r="O10" s="432"/>
      <c r="P10" s="432"/>
      <c r="Q10" s="432"/>
      <c r="R10" s="432"/>
      <c r="S10" s="432"/>
      <c r="T10" s="433"/>
    </row>
    <row r="11" spans="1:20" ht="39.950000000000003" customHeight="1">
      <c r="A11" s="747"/>
      <c r="B11" s="753"/>
      <c r="C11" s="754"/>
      <c r="D11" s="751" t="s">
        <v>545</v>
      </c>
      <c r="E11" s="752"/>
      <c r="F11" s="402">
        <v>1</v>
      </c>
      <c r="G11" s="410">
        <f>IF(AND(F11&gt;=1,F11&lt;2),4,IF(AND(F11&gt;=2,F11&lt;5),6,IF(AND(F11&gt;=5,F11&lt;10),8,IF(AND(F11&gt;=10,F11&lt;15),10,IF(AND(F11&gt;=15,F11&lt;20),12,IF(F11&gt;=20,14,0))))))*10%</f>
        <v>0.4</v>
      </c>
      <c r="H11" s="682"/>
      <c r="I11" s="762"/>
      <c r="J11" s="765"/>
      <c r="K11" s="789"/>
      <c r="L11" s="457"/>
      <c r="N11" s="779" t="s">
        <v>550</v>
      </c>
      <c r="O11" s="780"/>
      <c r="P11" s="780"/>
      <c r="Q11" s="780"/>
      <c r="R11" s="780"/>
      <c r="S11" s="780"/>
      <c r="T11" s="781"/>
    </row>
    <row r="12" spans="1:20" ht="39.950000000000003" customHeight="1">
      <c r="A12" s="747"/>
      <c r="B12" s="753"/>
      <c r="C12" s="754"/>
      <c r="D12" s="759" t="s">
        <v>551</v>
      </c>
      <c r="E12" s="760"/>
      <c r="F12" s="417">
        <v>1</v>
      </c>
      <c r="G12" s="410">
        <f>F12*3*10%</f>
        <v>0.30000000000000004</v>
      </c>
      <c r="H12" s="682"/>
      <c r="I12" s="762"/>
      <c r="J12" s="765"/>
      <c r="K12" s="789"/>
      <c r="L12" s="457"/>
      <c r="N12" s="779"/>
      <c r="O12" s="780"/>
      <c r="P12" s="780"/>
      <c r="Q12" s="780"/>
      <c r="R12" s="780"/>
      <c r="S12" s="780"/>
      <c r="T12" s="781"/>
    </row>
    <row r="13" spans="1:20" ht="39.950000000000003" customHeight="1">
      <c r="A13" s="747"/>
      <c r="B13" s="753"/>
      <c r="C13" s="754"/>
      <c r="D13" s="759" t="s">
        <v>611</v>
      </c>
      <c r="E13" s="760"/>
      <c r="F13" s="417">
        <v>1</v>
      </c>
      <c r="G13" s="410">
        <f>F13*3*10%</f>
        <v>0.30000000000000004</v>
      </c>
      <c r="H13" s="683"/>
      <c r="I13" s="763"/>
      <c r="J13" s="734"/>
      <c r="K13" s="789"/>
      <c r="L13" s="457"/>
      <c r="N13" s="779"/>
      <c r="O13" s="780"/>
      <c r="P13" s="780"/>
      <c r="Q13" s="780"/>
      <c r="R13" s="780"/>
      <c r="S13" s="780"/>
      <c r="T13" s="781"/>
    </row>
    <row r="14" spans="1:20" ht="23.25" customHeight="1" thickBot="1">
      <c r="A14" s="747"/>
      <c r="B14" s="755"/>
      <c r="C14" s="756"/>
      <c r="D14" s="723" t="s">
        <v>517</v>
      </c>
      <c r="E14" s="723"/>
      <c r="F14" s="723"/>
      <c r="G14" s="723"/>
      <c r="H14" s="378">
        <v>1.4</v>
      </c>
      <c r="I14" s="440">
        <f>I9</f>
        <v>0.32</v>
      </c>
      <c r="J14" s="440">
        <f>J9</f>
        <v>0.31999999999999984</v>
      </c>
      <c r="K14" s="790"/>
      <c r="L14" s="457"/>
      <c r="N14" s="782"/>
      <c r="O14" s="783"/>
      <c r="P14" s="783"/>
      <c r="Q14" s="783"/>
      <c r="R14" s="783"/>
      <c r="S14" s="783"/>
      <c r="T14" s="784"/>
    </row>
    <row r="15" spans="1:20" ht="16.5" customHeight="1">
      <c r="A15" s="747"/>
      <c r="B15" s="749" t="s">
        <v>552</v>
      </c>
      <c r="C15" s="722"/>
      <c r="D15" s="681" t="s">
        <v>49</v>
      </c>
      <c r="E15" s="750" t="str">
        <f>A2</f>
        <v>주관사풀네임</v>
      </c>
      <c r="F15" s="750"/>
      <c r="G15" s="379" t="s">
        <v>612</v>
      </c>
      <c r="H15" s="380">
        <f>$H$20*D2</f>
        <v>0.3</v>
      </c>
      <c r="I15" s="487">
        <v>0.25</v>
      </c>
      <c r="J15" s="488">
        <f>IF(G15="","",D2*IF(OR(G15="AAA",G15="AA+",G15="AA0",G15="AA-",G15="A+",G15="A0",G15="A-",G15="BBB+",G15="BBB0",G15="BBB-"),0.6,IF(OR(G15="BB+",G15="BB0",G15="BB-",G15="B+",G15="B0",G15="B-"),0.5,0.3)))</f>
        <v>0.25</v>
      </c>
      <c r="K15" s="803" t="s">
        <v>513</v>
      </c>
      <c r="L15" s="458"/>
    </row>
    <row r="16" spans="1:20">
      <c r="A16" s="747"/>
      <c r="B16" s="749"/>
      <c r="C16" s="722"/>
      <c r="D16" s="682"/>
      <c r="E16" s="750" t="str">
        <f>A3</f>
        <v>㈜01엔지니어링건축사사무소</v>
      </c>
      <c r="F16" s="750"/>
      <c r="G16" s="379" t="s">
        <v>397</v>
      </c>
      <c r="H16" s="380">
        <f>$H$20*D3</f>
        <v>0.12</v>
      </c>
      <c r="I16" s="487">
        <v>0.12</v>
      </c>
      <c r="J16" s="488">
        <f>IF(G16="","",D3*IF(OR(G16="AAA",G16="AA+",G16="AA0",G16="AA-",G16="A+",G16="A0",G16="A-",G16="BBB+",G16="BBB0",G16="BBB-"),0.6,IF(OR(G16="BB+",G16="BB0",G16="BB-",G16="B+",G16="B0",G16="B-"),0.5,0.3)))</f>
        <v>0.12</v>
      </c>
      <c r="K16" s="804"/>
      <c r="L16" s="459"/>
    </row>
    <row r="17" spans="1:20">
      <c r="A17" s="747"/>
      <c r="B17" s="749"/>
      <c r="C17" s="722"/>
      <c r="D17" s="682"/>
      <c r="E17" s="750" t="str">
        <f>A4</f>
        <v>㈜02엔지니어링건축사사무소</v>
      </c>
      <c r="F17" s="750"/>
      <c r="G17" s="379" t="s">
        <v>397</v>
      </c>
      <c r="H17" s="380">
        <f>$H$20*D4</f>
        <v>0.09</v>
      </c>
      <c r="I17" s="487">
        <v>0.09</v>
      </c>
      <c r="J17" s="488">
        <f>IF(G17="","",D4*IF(OR(G17="AAA",G17="AA+",G17="AA0",G17="AA-",G17="A+",G17="A0",G17="A-",G17="BBB+",G17="BBB0",G17="BBB-"),0.6,IF(OR(G17="BB+",G17="BB0",G17="BB-",G17="B+",G17="B0",G17="B-"),0.5,0.3)))</f>
        <v>0.09</v>
      </c>
      <c r="K17" s="804"/>
      <c r="L17" s="459"/>
      <c r="N17" s="518"/>
      <c r="O17" s="518"/>
      <c r="P17" s="518"/>
      <c r="Q17" s="518"/>
      <c r="R17" s="518"/>
      <c r="S17" s="518"/>
      <c r="T17" s="518"/>
    </row>
    <row r="18" spans="1:20">
      <c r="A18" s="747"/>
      <c r="B18" s="749"/>
      <c r="C18" s="722"/>
      <c r="D18" s="682"/>
      <c r="E18" s="750" t="str">
        <f>A5</f>
        <v>㈜03엔지니어링건축사사무소</v>
      </c>
      <c r="F18" s="750"/>
      <c r="G18" s="379" t="s">
        <v>397</v>
      </c>
      <c r="H18" s="380">
        <f>$H$20*D5</f>
        <v>0.06</v>
      </c>
      <c r="I18" s="487">
        <v>0.06</v>
      </c>
      <c r="J18" s="488">
        <f>IF(G18="","",D5*IF(OR(G18="AAA",G18="AA+",G18="AA0",G18="AA-",G18="A+",G18="A0",G18="A-",G18="BBB+",G18="BBB0",G18="BBB-"),0.6,IF(OR(G18="BB+",G18="BB0",G18="BB-",G18="B+",G18="B0",G18="B-"),0.5,0.3)))</f>
        <v>0.06</v>
      </c>
      <c r="K18" s="804"/>
      <c r="L18" s="459"/>
      <c r="N18" s="518"/>
      <c r="O18" s="518"/>
      <c r="P18" s="518"/>
      <c r="Q18" s="518"/>
      <c r="R18" s="518"/>
      <c r="S18" s="518"/>
      <c r="T18" s="518"/>
    </row>
    <row r="19" spans="1:20">
      <c r="A19" s="747"/>
      <c r="B19" s="749"/>
      <c r="C19" s="722"/>
      <c r="D19" s="683"/>
      <c r="E19" s="750" t="str">
        <f>A6</f>
        <v>㈜04엔지니어링건축사사무소</v>
      </c>
      <c r="F19" s="750"/>
      <c r="G19" s="379" t="s">
        <v>612</v>
      </c>
      <c r="H19" s="380">
        <f>$H$20*D6</f>
        <v>0.03</v>
      </c>
      <c r="I19" s="487">
        <v>2.5000000000000001E-2</v>
      </c>
      <c r="J19" s="488">
        <f>IF(G19="","",D6*IF(OR(G19="AAA",G19="AA+",G19="AA0",G19="AA-",G19="A+",G19="A0",G19="A-",G19="BBB+",G19="BBB0",G19="BBB-"),0.6,IF(OR(G19="BB+",G19="BB0",G19="BB-",G19="B+",G19="B0",G19="B-"),0.5,0.3)))</f>
        <v>2.5000000000000001E-2</v>
      </c>
      <c r="K19" s="804"/>
      <c r="L19" s="459"/>
      <c r="N19" s="518"/>
      <c r="O19" s="518"/>
      <c r="P19" s="518"/>
      <c r="Q19" s="518"/>
      <c r="R19" s="518"/>
      <c r="S19" s="518"/>
      <c r="T19" s="518"/>
    </row>
    <row r="20" spans="1:20">
      <c r="A20" s="747"/>
      <c r="B20" s="749"/>
      <c r="C20" s="722"/>
      <c r="D20" s="723" t="s">
        <v>430</v>
      </c>
      <c r="E20" s="723"/>
      <c r="F20" s="723"/>
      <c r="G20" s="723"/>
      <c r="H20" s="378">
        <v>0.6</v>
      </c>
      <c r="I20" s="440">
        <f>SUM(I15:I19)</f>
        <v>0.54500000000000004</v>
      </c>
      <c r="J20" s="440">
        <f>SUM(J15:J19)</f>
        <v>0.54500000000000004</v>
      </c>
      <c r="K20" s="805"/>
      <c r="L20" s="460"/>
      <c r="N20" s="518"/>
      <c r="O20" s="518"/>
      <c r="P20" s="518"/>
      <c r="Q20" s="518"/>
      <c r="R20" s="518"/>
      <c r="S20" s="518"/>
      <c r="T20" s="518"/>
    </row>
    <row r="21" spans="1:20" ht="23.25" customHeight="1" thickBot="1">
      <c r="A21" s="748"/>
      <c r="B21" s="801" t="s">
        <v>87</v>
      </c>
      <c r="C21" s="802"/>
      <c r="D21" s="802"/>
      <c r="E21" s="802"/>
      <c r="F21" s="802"/>
      <c r="G21" s="802"/>
      <c r="H21" s="404">
        <f>H14+H20</f>
        <v>2</v>
      </c>
      <c r="I21" s="441">
        <f>I14+I20</f>
        <v>0.86499999999999999</v>
      </c>
      <c r="J21" s="441">
        <f>J14+J20</f>
        <v>0.86499999999999988</v>
      </c>
      <c r="K21" s="806"/>
      <c r="L21" s="460"/>
      <c r="N21" s="518"/>
      <c r="O21" s="518"/>
      <c r="P21" s="518"/>
      <c r="Q21" s="518"/>
      <c r="R21" s="518"/>
      <c r="S21" s="518"/>
      <c r="T21" s="518"/>
    </row>
    <row r="22" spans="1:20" ht="52.5" customHeight="1">
      <c r="A22" s="791" t="s">
        <v>533</v>
      </c>
      <c r="B22" s="797" t="s">
        <v>538</v>
      </c>
      <c r="C22" s="798"/>
      <c r="D22" s="799" t="s">
        <v>597</v>
      </c>
      <c r="E22" s="798"/>
      <c r="F22" s="798"/>
      <c r="G22" s="800"/>
      <c r="H22" s="405">
        <v>4</v>
      </c>
      <c r="I22" s="628">
        <v>3.8650000000000002</v>
      </c>
      <c r="J22" s="629">
        <f>'2-1 용역평가결과'!E10</f>
        <v>3.8650000000000007</v>
      </c>
      <c r="K22" s="701" t="s">
        <v>662</v>
      </c>
      <c r="L22" s="461"/>
      <c r="N22" s="518"/>
      <c r="O22" s="518"/>
      <c r="P22" s="518"/>
      <c r="Q22" s="518"/>
      <c r="R22" s="518"/>
      <c r="S22" s="518"/>
      <c r="T22" s="518"/>
    </row>
    <row r="23" spans="1:20" ht="22.5" customHeight="1">
      <c r="A23" s="792"/>
      <c r="B23" s="794" t="s">
        <v>539</v>
      </c>
      <c r="C23" s="795"/>
      <c r="D23" s="759" t="s">
        <v>540</v>
      </c>
      <c r="E23" s="760"/>
      <c r="F23" s="721">
        <f>'2-2 기술개발 및 투자실적'!H5</f>
        <v>0.69413333333333327</v>
      </c>
      <c r="G23" s="721"/>
      <c r="H23" s="380">
        <v>0.3</v>
      </c>
      <c r="I23" s="487">
        <v>0.3</v>
      </c>
      <c r="J23" s="489">
        <f>IF(F23&gt;=0.3,0.3,F23)</f>
        <v>0.3</v>
      </c>
      <c r="K23" s="702"/>
      <c r="L23" s="462"/>
    </row>
    <row r="24" spans="1:20" ht="22.5" customHeight="1">
      <c r="A24" s="792"/>
      <c r="B24" s="755"/>
      <c r="C24" s="796"/>
      <c r="D24" s="722" t="s">
        <v>537</v>
      </c>
      <c r="E24" s="722"/>
      <c r="F24" s="814">
        <f>'2-2 기술개발 및 투자실적'!J5</f>
        <v>2.4149999999999998E-2</v>
      </c>
      <c r="G24" s="814"/>
      <c r="H24" s="380">
        <v>0.7</v>
      </c>
      <c r="I24" s="487">
        <v>0.7</v>
      </c>
      <c r="J24" s="489">
        <f>IF(F24="","",IF(F24&gt;=1.5%,0.7,IF(AND(F24&lt;1.5%,F24&gt;=1.25%),0.68,IF(AND(F24&lt;1.25%,F24&gt;=1%),0.66,IF(AND(F24&lt;1%,F24&gt;=0.75%),0.64,IF(AND(F24&lt;0.75%,F24&gt;=0.5%),0.62,0.6))))))</f>
        <v>0.7</v>
      </c>
      <c r="K24" s="702"/>
      <c r="L24" s="462"/>
    </row>
    <row r="25" spans="1:20" ht="30" customHeight="1" thickBot="1">
      <c r="A25" s="793"/>
      <c r="B25" s="801" t="s">
        <v>88</v>
      </c>
      <c r="C25" s="802"/>
      <c r="D25" s="802"/>
      <c r="E25" s="802"/>
      <c r="F25" s="802"/>
      <c r="G25" s="802"/>
      <c r="H25" s="404">
        <f>H22+H23+H24</f>
        <v>5</v>
      </c>
      <c r="I25" s="441">
        <f>I22+I23+I24</f>
        <v>4.8650000000000002</v>
      </c>
      <c r="J25" s="490">
        <f>J22+J23+J24</f>
        <v>4.8650000000000011</v>
      </c>
      <c r="K25" s="703"/>
      <c r="L25" s="462"/>
    </row>
    <row r="26" spans="1:20" ht="16.5" customHeight="1">
      <c r="A26" s="778" t="s">
        <v>541</v>
      </c>
      <c r="B26" s="816" t="s">
        <v>560</v>
      </c>
      <c r="C26" s="816"/>
      <c r="D26" s="816"/>
      <c r="E26" s="817"/>
      <c r="F26" s="818">
        <f>ROUNDDOWN('3 유사용역실적'!F11,0)</f>
        <v>122</v>
      </c>
      <c r="G26" s="819"/>
      <c r="H26" s="822">
        <v>3</v>
      </c>
      <c r="I26" s="823">
        <v>3</v>
      </c>
      <c r="J26" s="733">
        <f>IF($K$3&gt;=1000,N30,IF(AND($K$3&lt;1000,$K$3&gt;=500),N31,IF(AND($K$3&lt;500,$K$3&gt;=300),N32,IF(AND($K$3&lt;300,$K$3&gt;=100),N33,IF($K$3&lt;100,N34)))))</f>
        <v>3</v>
      </c>
      <c r="K26" s="704" t="s">
        <v>549</v>
      </c>
      <c r="L26" s="462"/>
    </row>
    <row r="27" spans="1:20" ht="30" customHeight="1">
      <c r="A27" s="747"/>
      <c r="B27" s="694"/>
      <c r="C27" s="694"/>
      <c r="D27" s="694"/>
      <c r="E27" s="695"/>
      <c r="F27" s="820"/>
      <c r="G27" s="821"/>
      <c r="H27" s="683"/>
      <c r="I27" s="763"/>
      <c r="J27" s="734"/>
      <c r="K27" s="705"/>
      <c r="L27" s="462"/>
    </row>
    <row r="28" spans="1:20" ht="26.25" customHeight="1" thickBot="1">
      <c r="A28" s="748"/>
      <c r="B28" s="815" t="s">
        <v>427</v>
      </c>
      <c r="C28" s="802"/>
      <c r="D28" s="802"/>
      <c r="E28" s="802"/>
      <c r="F28" s="802"/>
      <c r="G28" s="802"/>
      <c r="H28" s="610">
        <v>3</v>
      </c>
      <c r="I28" s="441">
        <f>I26</f>
        <v>3</v>
      </c>
      <c r="J28" s="490">
        <f>J26</f>
        <v>3</v>
      </c>
      <c r="K28" s="706"/>
      <c r="L28" s="462"/>
    </row>
    <row r="29" spans="1:20">
      <c r="A29" s="747" t="s">
        <v>554</v>
      </c>
      <c r="B29" s="692" t="s">
        <v>668</v>
      </c>
      <c r="C29" s="688"/>
      <c r="D29" s="735" t="s">
        <v>54</v>
      </c>
      <c r="E29" s="736"/>
      <c r="F29" s="737" t="str">
        <f>'4-1 참여기술인(등급)'!G8</f>
        <v>특급</v>
      </c>
      <c r="G29" s="738"/>
      <c r="H29" s="625" t="s">
        <v>55</v>
      </c>
      <c r="I29" s="608" t="s">
        <v>423</v>
      </c>
      <c r="J29" s="609" t="str">
        <f>'4-1 참여기술인(등급)'!H8</f>
        <v>적격</v>
      </c>
      <c r="K29" s="807"/>
      <c r="L29" s="463"/>
      <c r="M29" s="677" t="s">
        <v>53</v>
      </c>
      <c r="N29" s="678"/>
      <c r="O29" s="678"/>
    </row>
    <row r="30" spans="1:20">
      <c r="A30" s="747"/>
      <c r="B30" s="808" t="str">
        <f>'4-1 참여기술인(등급)'!D8</f>
        <v>책임</v>
      </c>
      <c r="C30" s="809"/>
      <c r="D30" s="810" t="s">
        <v>56</v>
      </c>
      <c r="E30" s="811"/>
      <c r="F30" s="812">
        <f>ROUNDDOWN('4-2 책임기술인'!M21/365,0)</f>
        <v>16</v>
      </c>
      <c r="G30" s="813"/>
      <c r="H30" s="382">
        <v>6.75</v>
      </c>
      <c r="I30" s="492">
        <v>6.75</v>
      </c>
      <c r="J30" s="493">
        <f>IF(F30="","",IF(F30&gt;=15,9,IF(AND(F30&lt;15,F30&gt;=13),8.1,IF(AND(F30&lt;13,F30&gt;=11),7.2,IF(AND(F30&lt;11,F30&gt;=9),6.3,5.4)))))*0.75</f>
        <v>6.75</v>
      </c>
      <c r="K30" s="807"/>
      <c r="L30" s="463"/>
      <c r="M30" s="626" t="s">
        <v>51</v>
      </c>
      <c r="N30" s="520" t="b">
        <f>IF($F$26="","",IF(AND($K$3&gt;=1000,$F$26&gt;=140),3,IF(AND($K$3&gt;=1000,$F$26&lt;140,$F$26&gt;=120),2.7,IF(AND($K$3&gt;=1000,$F$26&lt;120,$F$26&gt;=100),2.4,IF(AND($K$3&gt;=1000,$F$26&lt;100,$F$26&gt;=80),2.1,IF(AND($K$3&gt;=1000,$F$26&lt;80),1.8))))))</f>
        <v>0</v>
      </c>
    </row>
    <row r="31" spans="1:20" ht="36">
      <c r="A31" s="747"/>
      <c r="B31" s="739"/>
      <c r="C31" s="739"/>
      <c r="D31" s="620" t="s">
        <v>57</v>
      </c>
      <c r="E31" s="380" t="s">
        <v>645</v>
      </c>
      <c r="F31" s="718">
        <f>ROUNDDOWN('4-2 책임기술인'!M20/30,0)</f>
        <v>91</v>
      </c>
      <c r="G31" s="718"/>
      <c r="H31" s="617">
        <v>11.25</v>
      </c>
      <c r="I31" s="618">
        <v>11.25</v>
      </c>
      <c r="J31" s="619">
        <f>(IF(F31="","",IF(F31&gt;=84,15,IF(AND(F31&lt;84,F31&gt;=60),13.5,IF(AND(F31&lt;60,F31&gt;=36),12,IF(AND(F31&lt;36,F31&gt;=24),10.5,9))))))*0.75</f>
        <v>11.25</v>
      </c>
      <c r="K31" s="807"/>
      <c r="L31" s="463"/>
      <c r="M31" s="626" t="s">
        <v>52</v>
      </c>
      <c r="N31" s="520">
        <f>IF($F$26="","",IF(AND($K$3&gt;=500,$F$26&gt;=110),3,IF(AND($K$3&gt;=500,$F$26&lt;110,$F$26&gt;=90),2.7,IF(AND($K$3&gt;=500,$F$26&lt;90,$F$26&gt;=70),2.4,IF(AND($K$3&gt;=500,$F$26&lt;70,$F$26&gt;=50),2.1,IF(AND($K$3&gt;=50,$F$26&lt;80),1.8))))))</f>
        <v>3</v>
      </c>
    </row>
    <row r="32" spans="1:20">
      <c r="A32" s="437"/>
      <c r="B32" s="692"/>
      <c r="C32" s="692"/>
      <c r="D32" s="676" t="s">
        <v>58</v>
      </c>
      <c r="E32" s="698" t="s">
        <v>413</v>
      </c>
      <c r="F32" s="699"/>
      <c r="G32" s="675"/>
      <c r="H32" s="383">
        <v>0.375</v>
      </c>
      <c r="I32" s="492">
        <v>0.375</v>
      </c>
      <c r="J32" s="494">
        <f>'4-3 교육훈련'!J9</f>
        <v>0.375</v>
      </c>
      <c r="K32" s="807"/>
      <c r="L32" s="463"/>
      <c r="M32" s="627" t="s">
        <v>646</v>
      </c>
      <c r="N32" s="520">
        <f>IF($F$26="","",IF(AND($K$3&gt;=300,$F$26&gt;=80),3,IF(AND($K$3&gt;=300,$F$26&lt;80,$F$26&gt;=65),2.7,IF(AND($K$3&gt;=300,$F$26&lt;65,$F$26&gt;=50),2.4,IF(AND($K$3&gt;=300,$F$26&lt;50,$F$26&gt;=35),2.1,IF(AND($K$3&gt;=300,$F$26&lt;35),1.8))))))</f>
        <v>3</v>
      </c>
    </row>
    <row r="33" spans="1:14">
      <c r="A33" s="437"/>
      <c r="B33" s="692"/>
      <c r="C33" s="692"/>
      <c r="D33" s="676"/>
      <c r="E33" s="380" t="s">
        <v>59</v>
      </c>
      <c r="F33" s="700" t="s">
        <v>60</v>
      </c>
      <c r="G33" s="700"/>
      <c r="H33" s="384">
        <v>0.375</v>
      </c>
      <c r="I33" s="495">
        <v>0.375</v>
      </c>
      <c r="J33" s="496">
        <f>IF(F33="","",IF(F33="기술사",0.5,IF(F33="건축사",0.5,IF(F33="기사",0.3,IF(F33="산업기사",0.1)))))*0.75</f>
        <v>0.375</v>
      </c>
      <c r="K33" s="807"/>
      <c r="L33" s="463"/>
      <c r="M33" s="627" t="s">
        <v>647</v>
      </c>
      <c r="N33" s="520">
        <f>IF($F$26="","",IF(AND($K$3&gt;=100,$F$26&gt;=50),3,IF(AND($K$3&gt;=100,$F$26&lt;50,$F$26&gt;=40),2.7,IF(AND($K$3&gt;=100,$F$26&lt;40,$F$26&gt;=30),2.4,IF(AND($K$3&gt;=100,$F$26&lt;30,$F$26&gt;=20),2.1,IF(AND($K$3&gt;=100,$F$26&lt;20),1.8))))))</f>
        <v>3</v>
      </c>
    </row>
    <row r="34" spans="1:14" ht="17.25" thickBot="1">
      <c r="A34" s="437"/>
      <c r="B34" s="688"/>
      <c r="C34" s="689"/>
      <c r="D34" s="690" t="s">
        <v>61</v>
      </c>
      <c r="E34" s="690"/>
      <c r="F34" s="690"/>
      <c r="G34" s="690"/>
      <c r="H34" s="385">
        <f>SUM(H30:H33)</f>
        <v>18.75</v>
      </c>
      <c r="I34" s="497">
        <f>SUM(I30:I33)</f>
        <v>18.75</v>
      </c>
      <c r="J34" s="497">
        <f>SUM(J29:J33)</f>
        <v>18.75</v>
      </c>
      <c r="K34" s="807"/>
      <c r="L34" s="463"/>
      <c r="M34" s="627" t="s">
        <v>648</v>
      </c>
      <c r="N34" s="520" t="b">
        <f>IF(F26="","",IF(AND($K$3&lt;100,F26&gt;=20),3,IF(AND($K$3&lt;100,F26&lt;20,F26&gt;=15),2.7,IF(AND($K$3&lt;100,F26&lt;15,F26&gt;=10),2.4,IF(AND($K$3&lt;100,F26&lt;10,F26&gt;=5),2.1,IF(AND($K$3&lt;0,F26&lt;5),1.8))))))</f>
        <v>0</v>
      </c>
    </row>
    <row r="35" spans="1:14">
      <c r="A35" s="437"/>
      <c r="B35" s="675" t="s">
        <v>669</v>
      </c>
      <c r="C35" s="681" t="s">
        <v>54</v>
      </c>
      <c r="D35" s="380" t="s">
        <v>63</v>
      </c>
      <c r="E35" s="387" t="str">
        <f>'4-1 참여기술인(등급)'!D12</f>
        <v>건축</v>
      </c>
      <c r="F35" s="685" t="str">
        <f>'4-1 참여기술인(등급)'!G12</f>
        <v>특급</v>
      </c>
      <c r="G35" s="686"/>
      <c r="H35" s="681" t="s">
        <v>55</v>
      </c>
      <c r="I35" s="773" t="s">
        <v>55</v>
      </c>
      <c r="J35" s="498" t="str">
        <f>'4-1 참여기술인(등급)'!H12</f>
        <v>적격</v>
      </c>
      <c r="L35" s="464"/>
    </row>
    <row r="36" spans="1:14">
      <c r="A36" s="437"/>
      <c r="B36" s="675"/>
      <c r="C36" s="682"/>
      <c r="D36" s="380" t="s">
        <v>64</v>
      </c>
      <c r="E36" s="387" t="str">
        <f>'4-1 참여기술인(등급)'!D13</f>
        <v>청년</v>
      </c>
      <c r="F36" s="685" t="str">
        <f>'4-1 참여기술인(등급)'!G13</f>
        <v>초급</v>
      </c>
      <c r="G36" s="686"/>
      <c r="H36" s="682"/>
      <c r="I36" s="774"/>
      <c r="J36" s="499" t="str">
        <f>'4-1 참여기술인(등급)'!H13</f>
        <v>적격</v>
      </c>
      <c r="K36" s="444" t="s">
        <v>673</v>
      </c>
      <c r="L36" s="458"/>
    </row>
    <row r="37" spans="1:14">
      <c r="A37" s="437"/>
      <c r="B37" s="675"/>
      <c r="C37" s="682"/>
      <c r="D37" s="380" t="s">
        <v>65</v>
      </c>
      <c r="E37" s="387" t="str">
        <f>'4-1 참여기술인(등급)'!D14</f>
        <v>기계</v>
      </c>
      <c r="F37" s="685" t="str">
        <f>'4-1 참여기술인(등급)'!G14</f>
        <v>특급</v>
      </c>
      <c r="G37" s="686"/>
      <c r="H37" s="682"/>
      <c r="I37" s="774"/>
      <c r="J37" s="499" t="str">
        <f>'4-1 참여기술인(등급)'!H14</f>
        <v>적격</v>
      </c>
      <c r="K37" s="445"/>
      <c r="L37" s="465"/>
    </row>
    <row r="38" spans="1:14">
      <c r="A38" s="437"/>
      <c r="B38" s="675"/>
      <c r="C38" s="682"/>
      <c r="D38" s="380" t="s">
        <v>66</v>
      </c>
      <c r="E38" s="387" t="str">
        <f>'4-1 참여기술인(등급)'!D15</f>
        <v>토목</v>
      </c>
      <c r="F38" s="685" t="str">
        <f>'4-1 참여기술인(등급)'!G15</f>
        <v>고급</v>
      </c>
      <c r="G38" s="686"/>
      <c r="H38" s="682"/>
      <c r="I38" s="774"/>
      <c r="J38" s="499" t="str">
        <f>'4-1 참여기술인(등급)'!H15</f>
        <v>적격</v>
      </c>
      <c r="K38" s="445"/>
      <c r="L38" s="465"/>
    </row>
    <row r="39" spans="1:14">
      <c r="A39" s="437"/>
      <c r="B39" s="675"/>
      <c r="C39" s="682"/>
      <c r="D39" s="380" t="s">
        <v>67</v>
      </c>
      <c r="E39" s="387" t="str">
        <f>'4-1 참여기술인(등급)'!D16</f>
        <v>전기</v>
      </c>
      <c r="F39" s="685" t="str">
        <f>'4-1 참여기술인(등급)'!G16</f>
        <v>특급</v>
      </c>
      <c r="G39" s="686"/>
      <c r="H39" s="682"/>
      <c r="I39" s="774"/>
      <c r="J39" s="499" t="str">
        <f>'4-1 참여기술인(등급)'!H16</f>
        <v>적격</v>
      </c>
      <c r="K39" s="445"/>
      <c r="L39" s="465"/>
    </row>
    <row r="40" spans="1:14">
      <c r="A40" s="437"/>
      <c r="B40" s="675"/>
      <c r="C40" s="682"/>
      <c r="D40" s="380" t="s">
        <v>68</v>
      </c>
      <c r="E40" s="387" t="str">
        <f>'4-1 참여기술인(등급)'!D17</f>
        <v>통신</v>
      </c>
      <c r="F40" s="685" t="str">
        <f>'4-1 참여기술인(등급)'!G17</f>
        <v>고급</v>
      </c>
      <c r="G40" s="686"/>
      <c r="H40" s="682"/>
      <c r="I40" s="774"/>
      <c r="J40" s="499" t="str">
        <f>'4-1 참여기술인(등급)'!H17</f>
        <v>적격</v>
      </c>
      <c r="K40" s="445"/>
      <c r="L40" s="465"/>
    </row>
    <row r="41" spans="1:14">
      <c r="A41" s="437"/>
      <c r="B41" s="675"/>
      <c r="C41" s="682"/>
      <c r="D41" s="380" t="s">
        <v>69</v>
      </c>
      <c r="E41" s="387" t="str">
        <f>'4-1 참여기술인(등급)'!D18</f>
        <v>소방1</v>
      </c>
      <c r="F41" s="685" t="str">
        <f>'4-1 참여기술인(등급)'!G18</f>
        <v>특급</v>
      </c>
      <c r="G41" s="686"/>
      <c r="H41" s="682"/>
      <c r="I41" s="774"/>
      <c r="J41" s="499" t="str">
        <f>'4-1 참여기술인(등급)'!H18</f>
        <v>적격</v>
      </c>
      <c r="K41" s="445"/>
      <c r="L41" s="465"/>
    </row>
    <row r="42" spans="1:14">
      <c r="A42" s="437"/>
      <c r="B42" s="675"/>
      <c r="C42" s="682"/>
      <c r="D42" s="380" t="s">
        <v>70</v>
      </c>
      <c r="E42" s="387" t="str">
        <f>'4-1 참여기술인(등급)'!D19</f>
        <v>소방2</v>
      </c>
      <c r="F42" s="685" t="str">
        <f>'4-1 참여기술인(등급)'!G19</f>
        <v>고급</v>
      </c>
      <c r="G42" s="686"/>
      <c r="H42" s="682"/>
      <c r="I42" s="774"/>
      <c r="J42" s="499" t="str">
        <f>'4-1 참여기술인(등급)'!H19</f>
        <v>적격</v>
      </c>
      <c r="K42" s="445"/>
      <c r="L42" s="465"/>
    </row>
    <row r="43" spans="1:14">
      <c r="A43" s="437"/>
      <c r="B43" s="675"/>
      <c r="C43" s="682"/>
      <c r="D43" s="411" t="s">
        <v>71</v>
      </c>
      <c r="E43" s="387" t="str">
        <f>'4-1 참여기술인(등급)'!D20</f>
        <v>조경</v>
      </c>
      <c r="F43" s="685" t="str">
        <f>'4-1 참여기술인(등급)'!G20</f>
        <v>특급</v>
      </c>
      <c r="G43" s="686"/>
      <c r="H43" s="682"/>
      <c r="I43" s="774"/>
      <c r="J43" s="499" t="str">
        <f>'4-1 참여기술인(등급)'!H20</f>
        <v>적격</v>
      </c>
      <c r="K43" s="445"/>
      <c r="L43" s="465"/>
    </row>
    <row r="44" spans="1:14" ht="17.25" thickBot="1">
      <c r="A44" s="437"/>
      <c r="B44" s="675"/>
      <c r="C44" s="683"/>
      <c r="D44" s="412" t="s">
        <v>72</v>
      </c>
      <c r="E44" s="387" t="str">
        <f>'4-1 참여기술인(등급)'!D34</f>
        <v>안전</v>
      </c>
      <c r="F44" s="685" t="str">
        <f>'4-1 참여기술인(등급)'!G34</f>
        <v>초급</v>
      </c>
      <c r="G44" s="686"/>
      <c r="H44" s="683"/>
      <c r="I44" s="775"/>
      <c r="J44" s="500" t="str">
        <f>'4-1 참여기술인(등급)'!H34</f>
        <v>적격</v>
      </c>
      <c r="K44" s="445"/>
      <c r="L44" s="465"/>
    </row>
    <row r="45" spans="1:14">
      <c r="A45" s="437"/>
      <c r="B45" s="675"/>
      <c r="C45" s="676" t="s">
        <v>74</v>
      </c>
      <c r="D45" s="380" t="str">
        <f>D35</f>
        <v>건축1</v>
      </c>
      <c r="E45" s="388" t="str">
        <f>E35</f>
        <v>건축</v>
      </c>
      <c r="F45" s="687">
        <f>IF(E45="","",ROUNDDOWN('4-2 분야별기술인(건축)'!M17/365,0))</f>
        <v>28</v>
      </c>
      <c r="G45" s="687"/>
      <c r="H45" s="681">
        <v>6.75</v>
      </c>
      <c r="I45" s="487">
        <v>6.75</v>
      </c>
      <c r="J45" s="501">
        <f>IF(F45="","",IF('4-1 참여기술인(등급)'!F12="특급",'4-1 참여기술인(등급)'!M45,IF('4-1 참여기술인(등급)'!F12="고급이상",'4-1 참여기술인(등급)'!M46,IF('4-1 참여기술인(등급)'!F12="중급이상",'4-1 참여기술인(등급)'!M47,'4-1 참여기술인(등급)'!M48))))*0.75</f>
        <v>6.75</v>
      </c>
      <c r="K45" s="445"/>
      <c r="L45" s="465"/>
    </row>
    <row r="46" spans="1:14">
      <c r="A46" s="437"/>
      <c r="B46" s="675"/>
      <c r="C46" s="676"/>
      <c r="D46" s="380" t="str">
        <f t="shared" ref="D46:E48" si="0">D37</f>
        <v>기계1</v>
      </c>
      <c r="E46" s="388" t="str">
        <f t="shared" si="0"/>
        <v>기계</v>
      </c>
      <c r="F46" s="687">
        <f>IF(E46="","",ROUNDDOWN('4-2 분야별기술인(기계)'!M17/365,0))</f>
        <v>27</v>
      </c>
      <c r="G46" s="687"/>
      <c r="H46" s="682"/>
      <c r="I46" s="487">
        <v>6.75</v>
      </c>
      <c r="J46" s="501">
        <f>IF(F46="","",IF('4-1 참여기술인(등급)'!F14="특급",'4-1 참여기술인(등급)'!M50,IF('4-1 참여기술인(등급)'!F14="고급이상",'4-1 참여기술인(등급)'!M51,IF('4-1 참여기술인(등급)'!F14="중급이상",'4-1 참여기술인(등급)'!M52,'4-1 참여기술인(등급)'!M53))))*0.75</f>
        <v>6.75</v>
      </c>
      <c r="K46" s="445"/>
      <c r="L46" s="465"/>
    </row>
    <row r="47" spans="1:14">
      <c r="A47" s="437"/>
      <c r="B47" s="675"/>
      <c r="C47" s="676"/>
      <c r="D47" s="380" t="str">
        <f t="shared" si="0"/>
        <v>토목1</v>
      </c>
      <c r="E47" s="388" t="str">
        <f t="shared" si="0"/>
        <v>토목</v>
      </c>
      <c r="F47" s="687">
        <f>IF(E47="","",ROUNDDOWN('4-2 분야별기술인(토목)'!M30/365,0))</f>
        <v>27</v>
      </c>
      <c r="G47" s="687"/>
      <c r="H47" s="682"/>
      <c r="I47" s="487">
        <v>6.75</v>
      </c>
      <c r="J47" s="501">
        <f>IF(F47="","",IF('4-1 참여기술인(등급)'!F15="특급",'4-1 참여기술인(등급)'!M55,IF('4-1 참여기술인(등급)'!F15="고급이상",'4-1 참여기술인(등급)'!M56,IF('4-1 참여기술인(등급)'!F15="중급이상",'4-1 참여기술인(등급)'!M57,'4-1 참여기술인(등급)'!M58))))*0.75</f>
        <v>6.75</v>
      </c>
      <c r="K47" s="445"/>
      <c r="L47" s="465"/>
    </row>
    <row r="48" spans="1:14">
      <c r="A48" s="437"/>
      <c r="B48" s="675"/>
      <c r="C48" s="676"/>
      <c r="D48" s="380" t="str">
        <f t="shared" si="0"/>
        <v>전기1</v>
      </c>
      <c r="E48" s="388" t="str">
        <f t="shared" si="0"/>
        <v>전기</v>
      </c>
      <c r="F48" s="687">
        <f>IF(E48="","",ROUNDDOWN('4-2 분야별기술인(전기)'!M31/365,0))</f>
        <v>14</v>
      </c>
      <c r="G48" s="687"/>
      <c r="H48" s="682"/>
      <c r="I48" s="487">
        <v>6.75</v>
      </c>
      <c r="J48" s="501">
        <f>IF(F48="","",IF('4-1 참여기술인(등급)'!F16="특급",'4-1 참여기술인(등급)'!M60,IF('4-1 참여기술인(등급)'!F16="고급이상",'4-1 참여기술인(등급)'!M61,IF('4-1 참여기술인(등급)'!F16="중급이상",'4-1 참여기술인(등급)'!M62,'4-1 참여기술인(등급)'!M63))))*0.75</f>
        <v>6.75</v>
      </c>
      <c r="K48" s="445"/>
      <c r="L48" s="465"/>
    </row>
    <row r="49" spans="1:12">
      <c r="A49" s="437"/>
      <c r="B49" s="675"/>
      <c r="C49" s="676"/>
      <c r="D49" s="606" t="s">
        <v>616</v>
      </c>
      <c r="E49" s="607" t="str">
        <f>E44</f>
        <v>안전</v>
      </c>
      <c r="F49" s="679">
        <f>IF(E49="","",ROUNDDOWN('4-2 분야별기술인(안전)'!M30/365,0))</f>
        <v>4</v>
      </c>
      <c r="G49" s="680"/>
      <c r="H49" s="683"/>
      <c r="I49" s="487">
        <v>6.75</v>
      </c>
      <c r="J49" s="501">
        <f>IF(F49="","",IF('4-1 참여기술인(등급)'!F34="특급",'4-1 참여기술인(등급)'!M65,IF('4-1 참여기술인(등급)'!F34="고급이상",'4-1 참여기술인(등급)'!M66,IF('4-1 참여기술인(등급)'!F34="중급이상",'4-1 참여기술인(등급)'!M67,'4-1 참여기술인(등급)'!M68))))*0.75</f>
        <v>6.75</v>
      </c>
      <c r="K49" s="445"/>
      <c r="L49" s="465"/>
    </row>
    <row r="50" spans="1:12">
      <c r="A50" s="437"/>
      <c r="B50" s="675"/>
      <c r="C50" s="676"/>
      <c r="D50" s="723" t="s">
        <v>50</v>
      </c>
      <c r="E50" s="723"/>
      <c r="F50" s="723"/>
      <c r="G50" s="723"/>
      <c r="H50" s="389">
        <f>H45</f>
        <v>6.75</v>
      </c>
      <c r="I50" s="502">
        <f>AVERAGE(I45:I49)</f>
        <v>6.75</v>
      </c>
      <c r="J50" s="502">
        <f>AVERAGE(J45:J49)</f>
        <v>6.75</v>
      </c>
      <c r="K50" s="445"/>
      <c r="L50" s="465"/>
    </row>
    <row r="51" spans="1:12">
      <c r="A51" s="437"/>
      <c r="B51" s="675"/>
      <c r="C51" s="676" t="s">
        <v>565</v>
      </c>
      <c r="D51" s="380" t="str">
        <f>D35</f>
        <v>건축1</v>
      </c>
      <c r="E51" s="388" t="str">
        <f>E45</f>
        <v>건축</v>
      </c>
      <c r="F51" s="718">
        <f>IF(E51="","",ROUNDDOWN('4-2 분야별기술인(건축)'!M16/30,0))</f>
        <v>60</v>
      </c>
      <c r="G51" s="718"/>
      <c r="H51" s="728">
        <v>11.25</v>
      </c>
      <c r="I51" s="487">
        <v>11.25</v>
      </c>
      <c r="J51" s="488">
        <f>IF(F51="","",IF('4-1 참여기술인(등급)'!F12="특급",'4-1 참여기술인(등급)'!Q45,IF('4-1 참여기술인(등급)'!F12="고급이상",'4-1 참여기술인(등급)'!Q46,IF('4-1 참여기술인(등급)'!F12="중급이상",'4-1 참여기술인(등급)'!Q47,'4-1 참여기술인(등급)'!Q48))))*0.75</f>
        <v>11.25</v>
      </c>
      <c r="K51" s="446"/>
      <c r="L51" s="466"/>
    </row>
    <row r="52" spans="1:12">
      <c r="A52" s="437"/>
      <c r="B52" s="675"/>
      <c r="C52" s="676"/>
      <c r="D52" s="380" t="str">
        <f>D37</f>
        <v>기계1</v>
      </c>
      <c r="E52" s="388" t="str">
        <f>E46</f>
        <v>기계</v>
      </c>
      <c r="F52" s="719">
        <f>IF(E52="","",ROUNDDOWN('4-2 분야별기술인(기계)'!M16/30,0))</f>
        <v>60</v>
      </c>
      <c r="G52" s="720"/>
      <c r="H52" s="729"/>
      <c r="I52" s="487">
        <v>11.25</v>
      </c>
      <c r="J52" s="488">
        <f>IF(F52="","",IF('4-1 참여기술인(등급)'!F14="특급",'4-1 참여기술인(등급)'!Q50,IF('4-1 참여기술인(등급)'!F14="고급이상",'4-1 참여기술인(등급)'!Q51,IF('4-1 참여기술인(등급)'!F14="중급이상",'4-1 참여기술인(등급)'!Q52,'4-1 참여기술인(등급)'!Q53))))*0.75</f>
        <v>11.25</v>
      </c>
      <c r="K52" s="443"/>
      <c r="L52" s="463"/>
    </row>
    <row r="53" spans="1:12">
      <c r="A53" s="437"/>
      <c r="B53" s="675"/>
      <c r="C53" s="676"/>
      <c r="D53" s="380" t="str">
        <f>D38</f>
        <v>토목1</v>
      </c>
      <c r="E53" s="388" t="str">
        <f>E47</f>
        <v>토목</v>
      </c>
      <c r="F53" s="719">
        <f>IF(E53="","",ROUNDDOWN('4-2 분야별기술인(토목)'!M29/30,0))</f>
        <v>101</v>
      </c>
      <c r="G53" s="720"/>
      <c r="H53" s="729"/>
      <c r="I53" s="487">
        <v>11.25</v>
      </c>
      <c r="J53" s="488">
        <f>IF(F53="","",IF('4-1 참여기술인(등급)'!F15="특급",'4-1 참여기술인(등급)'!Q55,IF('4-1 참여기술인(등급)'!F15="고급이상",'4-1 참여기술인(등급)'!Q56,IF('4-1 참여기술인(등급)'!F15="중급이상",'4-1 참여기술인(등급)'!Q57,'4-1 참여기술인(등급)'!Q58))))*0.75</f>
        <v>11.25</v>
      </c>
      <c r="K53" s="443"/>
      <c r="L53" s="463"/>
    </row>
    <row r="54" spans="1:12">
      <c r="A54" s="437"/>
      <c r="B54" s="675"/>
      <c r="C54" s="676"/>
      <c r="D54" s="380" t="str">
        <f>D39</f>
        <v>전기1</v>
      </c>
      <c r="E54" s="388" t="str">
        <f>E48</f>
        <v>전기</v>
      </c>
      <c r="F54" s="719">
        <f>IF(E54="","",ROUNDDOWN('4-2 분야별기술인(전기)'!M19/30,0))</f>
        <v>25</v>
      </c>
      <c r="G54" s="720"/>
      <c r="H54" s="729"/>
      <c r="I54" s="487">
        <v>9</v>
      </c>
      <c r="J54" s="488">
        <f>IF(F54="","",IF('4-1 참여기술인(등급)'!F16="특급",'4-1 참여기술인(등급)'!Q60,IF('4-1 참여기술인(등급)'!F16="고급이상",'4-1 참여기술인(등급)'!Q61,IF('4-1 참여기술인(등급)'!F16="중급이상",'4-1 참여기술인(등급)'!Q62,'4-1 참여기술인(등급)'!Q63))))*0.75</f>
        <v>9</v>
      </c>
      <c r="K54" s="443"/>
      <c r="L54" s="463"/>
    </row>
    <row r="55" spans="1:12">
      <c r="A55" s="437"/>
      <c r="B55" s="675"/>
      <c r="C55" s="676"/>
      <c r="D55" s="620" t="s">
        <v>649</v>
      </c>
      <c r="E55" s="621" t="str">
        <f>E49</f>
        <v>안전</v>
      </c>
      <c r="F55" s="719">
        <f>IF(E55="","",ROUNDDOWN('4-2 분야별기술인(안전)'!M29/30,0))</f>
        <v>37</v>
      </c>
      <c r="G55" s="720"/>
      <c r="H55" s="730"/>
      <c r="I55" s="487">
        <v>11.25</v>
      </c>
      <c r="J55" s="488">
        <f>IF(F55="","",IF('4-1 참여기술인(등급)'!F34="특급",'4-1 참여기술인(등급)'!Q65,IF('4-1 참여기술인(등급)'!F34="고급이상",'4-1 참여기술인(등급)'!Q66,IF('4-1 참여기술인(등급)'!F34="중급이상",'4-1 참여기술인(등급)'!Q67,'4-1 참여기술인(등급)'!Q68))))*0.75</f>
        <v>11.25</v>
      </c>
      <c r="K55" s="443"/>
      <c r="L55" s="463"/>
    </row>
    <row r="56" spans="1:12">
      <c r="A56" s="437"/>
      <c r="B56" s="675"/>
      <c r="C56" s="676"/>
      <c r="D56" s="723" t="s">
        <v>50</v>
      </c>
      <c r="E56" s="723"/>
      <c r="F56" s="723"/>
      <c r="G56" s="723"/>
      <c r="H56" s="390">
        <f>H51</f>
        <v>11.25</v>
      </c>
      <c r="I56" s="502">
        <f>AVERAGE(I51:I55)</f>
        <v>10.8</v>
      </c>
      <c r="J56" s="502">
        <f>AVERAGE(J51:J55)</f>
        <v>10.8</v>
      </c>
      <c r="K56" s="447"/>
      <c r="L56" s="467"/>
    </row>
    <row r="57" spans="1:12">
      <c r="A57" s="437"/>
      <c r="B57" s="675"/>
      <c r="C57" s="676" t="s">
        <v>75</v>
      </c>
      <c r="D57" s="676"/>
      <c r="E57" s="724" t="s">
        <v>414</v>
      </c>
      <c r="F57" s="725"/>
      <c r="G57" s="726"/>
      <c r="H57" s="391">
        <v>0.75</v>
      </c>
      <c r="I57" s="503">
        <v>0.375</v>
      </c>
      <c r="J57" s="504">
        <f>'4-3 교육훈련'!J18</f>
        <v>0.375</v>
      </c>
      <c r="K57" s="443"/>
      <c r="L57" s="463"/>
    </row>
    <row r="58" spans="1:12">
      <c r="A58" s="437"/>
      <c r="B58" s="675"/>
      <c r="C58" s="727" t="s">
        <v>76</v>
      </c>
      <c r="D58" s="727"/>
      <c r="E58" s="727"/>
      <c r="F58" s="727"/>
      <c r="G58" s="727"/>
      <c r="H58" s="393">
        <f>H50+H56+H57</f>
        <v>18.75</v>
      </c>
      <c r="I58" s="505">
        <f>I50+I56+I57</f>
        <v>17.925000000000001</v>
      </c>
      <c r="J58" s="506">
        <f>J50+J56+J57</f>
        <v>17.925000000000001</v>
      </c>
      <c r="K58" s="450"/>
      <c r="L58" s="468"/>
    </row>
    <row r="59" spans="1:12">
      <c r="A59" s="437"/>
      <c r="B59" s="675" t="s">
        <v>667</v>
      </c>
      <c r="C59" s="676" t="s">
        <v>54</v>
      </c>
      <c r="D59" s="380" t="s">
        <v>77</v>
      </c>
      <c r="E59" s="387" t="str">
        <f>'4-1 참여기술인(등급)'!D24</f>
        <v>건1</v>
      </c>
      <c r="F59" s="684" t="str">
        <f>'4-1 참여기술인(등급)'!G24</f>
        <v>특급</v>
      </c>
      <c r="G59" s="684"/>
      <c r="H59" s="681">
        <v>2.25</v>
      </c>
      <c r="I59" s="487">
        <v>2.25</v>
      </c>
      <c r="J59" s="489">
        <f>IF(F59="","",IF(F59="특급",3,IF(AND($K$3&gt;=300,OR(F59="고급",F59="중급",F59="초급")),2,IF(AND($K$3&lt;300,F59="고급"),3,IF(AND($K$3&lt;300,OR(F59="중급",F59="초급")),2,0)))))*0.75</f>
        <v>2.25</v>
      </c>
      <c r="K59" s="446" t="s">
        <v>78</v>
      </c>
      <c r="L59" s="466"/>
    </row>
    <row r="60" spans="1:12">
      <c r="A60" s="437"/>
      <c r="B60" s="675"/>
      <c r="C60" s="676"/>
      <c r="D60" s="380" t="s">
        <v>79</v>
      </c>
      <c r="E60" s="387" t="str">
        <f>'4-1 참여기술인(등급)'!D25</f>
        <v>기1</v>
      </c>
      <c r="F60" s="684" t="str">
        <f>'4-1 참여기술인(등급)'!G25</f>
        <v>특급</v>
      </c>
      <c r="G60" s="684"/>
      <c r="H60" s="682"/>
      <c r="I60" s="487">
        <v>2.25</v>
      </c>
      <c r="J60" s="489">
        <f>IF(F60="","",IF(F60="특급",3,IF(AND($K$3&gt;=300,OR(F60="고급",F60="중급",F60="초급")),2,IF(AND($K$3&lt;300,F60="고급"),3,IF(AND($K$3&lt;300,OR(F60="중급",F60="초급")),2,0)))))*0.75</f>
        <v>2.25</v>
      </c>
      <c r="K60" s="443" t="s">
        <v>80</v>
      </c>
      <c r="L60" s="463"/>
    </row>
    <row r="61" spans="1:12">
      <c r="A61" s="437"/>
      <c r="B61" s="675"/>
      <c r="C61" s="676"/>
      <c r="D61" s="380" t="s">
        <v>81</v>
      </c>
      <c r="E61" s="387" t="str">
        <f>'4-1 참여기술인(등급)'!D26</f>
        <v>토1</v>
      </c>
      <c r="F61" s="684" t="str">
        <f>'4-1 참여기술인(등급)'!G26</f>
        <v>특급</v>
      </c>
      <c r="G61" s="684"/>
      <c r="H61" s="682"/>
      <c r="I61" s="487">
        <v>2.25</v>
      </c>
      <c r="J61" s="489">
        <f>IF(F61="","",IF(F61="특급",3,IF(AND($K$3&gt;=300,OR(F61="고급",F61="중급",F61="초급")),2,IF(AND($K$3&lt;300,F61="고급"),3,IF(AND($K$3&lt;300,OR(F61="중급",F61="초급")),2,0)))))*0.75</f>
        <v>2.25</v>
      </c>
      <c r="K61" s="443"/>
      <c r="L61" s="463"/>
    </row>
    <row r="62" spans="1:12">
      <c r="A62" s="437"/>
      <c r="B62" s="675"/>
      <c r="C62" s="676"/>
      <c r="D62" s="380" t="s">
        <v>82</v>
      </c>
      <c r="E62" s="387" t="str">
        <f>'4-1 참여기술인(등급)'!D27</f>
        <v>전1</v>
      </c>
      <c r="F62" s="684" t="str">
        <f>'4-1 참여기술인(등급)'!G27</f>
        <v>특급</v>
      </c>
      <c r="G62" s="684"/>
      <c r="H62" s="682"/>
      <c r="I62" s="487">
        <v>2.25</v>
      </c>
      <c r="J62" s="489">
        <f>IF(F62="","",IF(F62="특급",3,IF(AND($K$3&gt;=300,OR(F62="고급",F62="중급",F62="초급")),2,IF(AND($K$3&lt;300,F62="고급"),3,IF(AND($K$3&lt;300,OR(F62="중급",F62="초급")),2,0)))))*0.75</f>
        <v>2.25</v>
      </c>
      <c r="K62" s="443"/>
      <c r="L62" s="463"/>
    </row>
    <row r="63" spans="1:12">
      <c r="A63" s="437"/>
      <c r="B63" s="675"/>
      <c r="C63" s="676"/>
      <c r="D63" s="380" t="s">
        <v>83</v>
      </c>
      <c r="E63" s="387" t="str">
        <f>'4-1 참여기술인(등급)'!D30</f>
        <v>조1</v>
      </c>
      <c r="F63" s="685" t="str">
        <f>'4-1 참여기술인(등급)'!G30</f>
        <v>특급</v>
      </c>
      <c r="G63" s="686"/>
      <c r="H63" s="683"/>
      <c r="I63" s="507" t="s">
        <v>424</v>
      </c>
      <c r="J63" s="508" t="s">
        <v>435</v>
      </c>
      <c r="K63" s="443"/>
      <c r="L63" s="463"/>
    </row>
    <row r="64" spans="1:12">
      <c r="A64" s="437"/>
      <c r="B64" s="675"/>
      <c r="C64" s="676"/>
      <c r="D64" s="723" t="s">
        <v>84</v>
      </c>
      <c r="E64" s="723"/>
      <c r="F64" s="723"/>
      <c r="G64" s="723"/>
      <c r="H64" s="389">
        <f>H59</f>
        <v>2.25</v>
      </c>
      <c r="I64" s="502">
        <f>AVERAGE(I59:I62)</f>
        <v>2.25</v>
      </c>
      <c r="J64" s="502">
        <f>AVERAGE(J59:J62)</f>
        <v>2.25</v>
      </c>
      <c r="K64" s="443"/>
      <c r="L64" s="463"/>
    </row>
    <row r="65" spans="1:12">
      <c r="A65" s="437"/>
      <c r="B65" s="675"/>
      <c r="C65" s="676" t="s">
        <v>650</v>
      </c>
      <c r="D65" s="380" t="str">
        <f>D59</f>
        <v>건축</v>
      </c>
      <c r="E65" s="388" t="str">
        <f>E59</f>
        <v>건1</v>
      </c>
      <c r="F65" s="718">
        <f>IF(E65="","",ROUNDDOWN('4-2 기술지원기술인(기술지원)'!M16/30,0))</f>
        <v>158</v>
      </c>
      <c r="G65" s="718"/>
      <c r="H65" s="681">
        <v>4.5</v>
      </c>
      <c r="I65" s="487">
        <v>4.5</v>
      </c>
      <c r="J65" s="488">
        <f>IF(F65="","",IF(F65&gt;=60,6,IF(AND(F65&lt;60,F65&gt;=48),5.4,IF(AND(F65&lt;48,F65&gt;=36),4.8,IF(AND(F65&lt;36,F65&gt;=24),4.2,IF(F65&lt;24,3.6))))))*0.75</f>
        <v>4.5</v>
      </c>
      <c r="K65" s="443"/>
      <c r="L65" s="463"/>
    </row>
    <row r="66" spans="1:12">
      <c r="A66" s="437"/>
      <c r="B66" s="675"/>
      <c r="C66" s="676"/>
      <c r="D66" s="380" t="str">
        <f>D60</f>
        <v>기계</v>
      </c>
      <c r="E66" s="388" t="str">
        <f t="shared" ref="E66:E68" si="1">E60</f>
        <v>기1</v>
      </c>
      <c r="F66" s="718">
        <f>IF(E66="","",ROUNDDOWN('4-2 기술지원기술인(기술지원)'!M32/30,0))</f>
        <v>170</v>
      </c>
      <c r="G66" s="718"/>
      <c r="H66" s="682"/>
      <c r="I66" s="487">
        <v>4.5</v>
      </c>
      <c r="J66" s="488">
        <f>IF(F66="","",IF(F66&gt;=60,6,IF(AND(F66&lt;60,F66&gt;=48),5.4,IF(AND(F66&lt;48,F66&gt;=36),4.8,IF(AND(F66&lt;36,F66&gt;=24),4.2,IF(F66&lt;24,3.6))))))*0.75</f>
        <v>4.5</v>
      </c>
      <c r="K66" s="443"/>
      <c r="L66" s="463"/>
    </row>
    <row r="67" spans="1:12">
      <c r="A67" s="437"/>
      <c r="B67" s="675"/>
      <c r="C67" s="676"/>
      <c r="D67" s="380" t="str">
        <f>D61</f>
        <v>토목</v>
      </c>
      <c r="E67" s="388" t="str">
        <f t="shared" si="1"/>
        <v>토1</v>
      </c>
      <c r="F67" s="718">
        <f>IF(E67="","",ROUNDDOWN('4-2 기술지원기술인(기술지원)'!M61/30,0))</f>
        <v>83</v>
      </c>
      <c r="G67" s="718"/>
      <c r="H67" s="682"/>
      <c r="I67" s="487">
        <v>4.5</v>
      </c>
      <c r="J67" s="488">
        <f>IF(F67="","",IF(F67&gt;=60,6,IF(AND(F67&lt;60,F67&gt;=48),5.4,IF(AND(F67&lt;48,F67&gt;=36),4.8,IF(AND(F67&lt;36,F67&gt;=24),4.2,IF(F67&lt;24,3.6))))))*0.75</f>
        <v>4.5</v>
      </c>
      <c r="K67" s="443"/>
      <c r="L67" s="463"/>
    </row>
    <row r="68" spans="1:12">
      <c r="A68" s="437"/>
      <c r="B68" s="675"/>
      <c r="C68" s="676"/>
      <c r="D68" s="380" t="str">
        <f>D62</f>
        <v>전기</v>
      </c>
      <c r="E68" s="388" t="str">
        <f t="shared" si="1"/>
        <v>전1</v>
      </c>
      <c r="F68" s="718">
        <f>IF(E68="","",ROUNDDOWN('4-2 기술지원기술인(기술지원)'!M76/30,0))</f>
        <v>109</v>
      </c>
      <c r="G68" s="718"/>
      <c r="H68" s="682"/>
      <c r="I68" s="487">
        <v>4.5</v>
      </c>
      <c r="J68" s="488">
        <f>IF(F68="","",IF(F68&gt;=60,6,IF(AND(F68&lt;60,F68&gt;=48),5.4,IF(AND(F68&lt;48,F68&gt;=36),4.8,IF(AND(F68&lt;36,F68&gt;=24),4.2,IF(F68&lt;24,3.6))))))*0.75</f>
        <v>4.5</v>
      </c>
      <c r="K68" s="443"/>
      <c r="L68" s="463"/>
    </row>
    <row r="69" spans="1:12">
      <c r="A69" s="437"/>
      <c r="B69" s="675"/>
      <c r="C69" s="676"/>
      <c r="D69" s="723" t="s">
        <v>50</v>
      </c>
      <c r="E69" s="723"/>
      <c r="F69" s="723"/>
      <c r="G69" s="723"/>
      <c r="H69" s="389">
        <f>H65</f>
        <v>4.5</v>
      </c>
      <c r="I69" s="502">
        <f>SUM(I65:I68)/(COUNT(I65:I68))</f>
        <v>4.5</v>
      </c>
      <c r="J69" s="502">
        <f>SUM(J65:J68)/(COUNT(J65:J68))</f>
        <v>4.5</v>
      </c>
      <c r="K69" s="443"/>
      <c r="L69" s="463"/>
    </row>
    <row r="70" spans="1:12">
      <c r="A70" s="437"/>
      <c r="B70" s="675"/>
      <c r="C70" s="676" t="s">
        <v>58</v>
      </c>
      <c r="D70" s="698" t="s">
        <v>434</v>
      </c>
      <c r="E70" s="699"/>
      <c r="F70" s="699"/>
      <c r="G70" s="675"/>
      <c r="H70" s="380">
        <v>0.375</v>
      </c>
      <c r="I70" s="487">
        <v>0.375</v>
      </c>
      <c r="J70" s="509">
        <f>'4-3 교육훈련'!J27</f>
        <v>0.375</v>
      </c>
      <c r="K70" s="443"/>
      <c r="L70" s="463"/>
    </row>
    <row r="71" spans="1:12">
      <c r="A71" s="437"/>
      <c r="B71" s="675"/>
      <c r="C71" s="676"/>
      <c r="D71" s="676" t="s">
        <v>85</v>
      </c>
      <c r="E71" s="676"/>
      <c r="F71" s="700" t="s">
        <v>86</v>
      </c>
      <c r="G71" s="700"/>
      <c r="H71" s="380">
        <v>0.375</v>
      </c>
      <c r="I71" s="487">
        <v>0.375</v>
      </c>
      <c r="J71" s="489">
        <f>IF(F71="","",IF(F71="기술사",0.5,IF(F71="건축사",0.5,IF(F71="기사",0.3,IF(F71="산업기사",0.1)))))*0.75</f>
        <v>0.375</v>
      </c>
      <c r="K71" s="443"/>
      <c r="L71" s="463"/>
    </row>
    <row r="72" spans="1:12">
      <c r="A72" s="437"/>
      <c r="B72" s="675"/>
      <c r="C72" s="676"/>
      <c r="D72" s="723" t="s">
        <v>50</v>
      </c>
      <c r="E72" s="723"/>
      <c r="F72" s="723"/>
      <c r="G72" s="723"/>
      <c r="H72" s="389">
        <f>SUM(H70:H71)</f>
        <v>0.75</v>
      </c>
      <c r="I72" s="502">
        <f>SUM(I70:I71)</f>
        <v>0.75</v>
      </c>
      <c r="J72" s="502">
        <f>SUM(J70:J71)</f>
        <v>0.75</v>
      </c>
      <c r="K72" s="443"/>
      <c r="L72" s="463"/>
    </row>
    <row r="73" spans="1:12">
      <c r="A73" s="437"/>
      <c r="B73" s="675"/>
      <c r="C73" s="727" t="s">
        <v>61</v>
      </c>
      <c r="D73" s="727"/>
      <c r="E73" s="727"/>
      <c r="F73" s="727"/>
      <c r="G73" s="727"/>
      <c r="H73" s="394">
        <f>H64+H69+H72</f>
        <v>7.5</v>
      </c>
      <c r="I73" s="505">
        <f>I64+I69+I72</f>
        <v>7.5</v>
      </c>
      <c r="J73" s="506">
        <f>J64+J69+J72</f>
        <v>7.5</v>
      </c>
      <c r="K73" s="392"/>
      <c r="L73" s="437"/>
    </row>
    <row r="74" spans="1:12" ht="17.25" thickBot="1">
      <c r="A74" s="438"/>
      <c r="B74" s="696" t="s">
        <v>428</v>
      </c>
      <c r="C74" s="697"/>
      <c r="D74" s="697"/>
      <c r="E74" s="697"/>
      <c r="F74" s="697"/>
      <c r="G74" s="697"/>
      <c r="H74" s="381">
        <f>H34+H58+H73</f>
        <v>45</v>
      </c>
      <c r="I74" s="510">
        <f>I34+I58+I73</f>
        <v>44.174999999999997</v>
      </c>
      <c r="J74" s="491">
        <f>J34+J58+J73</f>
        <v>44.174999999999997</v>
      </c>
      <c r="K74" s="451"/>
      <c r="L74" s="468"/>
    </row>
    <row r="75" spans="1:12" ht="16.5" customHeight="1">
      <c r="A75" s="436" t="s">
        <v>426</v>
      </c>
      <c r="B75" s="675" t="s">
        <v>668</v>
      </c>
      <c r="C75" s="676"/>
      <c r="D75" s="676"/>
      <c r="E75" s="676"/>
      <c r="F75" s="674">
        <v>0</v>
      </c>
      <c r="G75" s="674"/>
      <c r="H75" s="691" t="s">
        <v>73</v>
      </c>
      <c r="I75" s="511" t="str">
        <f>J75</f>
        <v>적합</v>
      </c>
      <c r="J75" s="512" t="str">
        <f>IF(F75&gt;0,"실격","적합")</f>
        <v>적합</v>
      </c>
      <c r="K75" s="767" t="s">
        <v>670</v>
      </c>
      <c r="L75" s="469"/>
    </row>
    <row r="76" spans="1:12">
      <c r="A76" s="395"/>
      <c r="B76" s="692" t="s">
        <v>669</v>
      </c>
      <c r="C76" s="693"/>
      <c r="D76" s="403" t="s">
        <v>63</v>
      </c>
      <c r="E76" s="396" t="str">
        <f t="shared" ref="E76:E84" si="2">E35</f>
        <v>건축</v>
      </c>
      <c r="F76" s="674">
        <v>0</v>
      </c>
      <c r="G76" s="674"/>
      <c r="H76" s="691"/>
      <c r="I76" s="511" t="str">
        <f>J76</f>
        <v>적합</v>
      </c>
      <c r="J76" s="513" t="str">
        <f t="shared" ref="J76:J84" si="3">IF(F76&gt;0,"실격","적합")</f>
        <v>적합</v>
      </c>
      <c r="K76" s="768"/>
      <c r="L76" s="469"/>
    </row>
    <row r="77" spans="1:12">
      <c r="A77" s="395"/>
      <c r="B77" s="692"/>
      <c r="C77" s="693"/>
      <c r="D77" s="380" t="s">
        <v>419</v>
      </c>
      <c r="E77" s="396" t="str">
        <f t="shared" si="2"/>
        <v>청년</v>
      </c>
      <c r="F77" s="731">
        <v>0</v>
      </c>
      <c r="G77" s="732"/>
      <c r="H77" s="691"/>
      <c r="I77" s="511" t="str">
        <f t="shared" ref="I77:I91" si="4">J77</f>
        <v>적합</v>
      </c>
      <c r="J77" s="513" t="str">
        <f t="shared" si="3"/>
        <v>적합</v>
      </c>
      <c r="K77" s="448"/>
      <c r="L77" s="470"/>
    </row>
    <row r="78" spans="1:12">
      <c r="A78" s="395"/>
      <c r="B78" s="692"/>
      <c r="C78" s="693"/>
      <c r="D78" s="380" t="s">
        <v>89</v>
      </c>
      <c r="E78" s="396" t="str">
        <f t="shared" si="2"/>
        <v>기계</v>
      </c>
      <c r="F78" s="674">
        <v>0</v>
      </c>
      <c r="G78" s="674"/>
      <c r="H78" s="691"/>
      <c r="I78" s="511" t="str">
        <f t="shared" si="4"/>
        <v>적합</v>
      </c>
      <c r="J78" s="513" t="str">
        <f t="shared" si="3"/>
        <v>적합</v>
      </c>
      <c r="K78" s="448"/>
      <c r="L78" s="470"/>
    </row>
    <row r="79" spans="1:12">
      <c r="A79" s="395"/>
      <c r="B79" s="692"/>
      <c r="C79" s="693"/>
      <c r="D79" s="380" t="s">
        <v>90</v>
      </c>
      <c r="E79" s="396" t="str">
        <f t="shared" si="2"/>
        <v>토목</v>
      </c>
      <c r="F79" s="674">
        <v>0</v>
      </c>
      <c r="G79" s="674"/>
      <c r="H79" s="691"/>
      <c r="I79" s="511" t="str">
        <f t="shared" si="4"/>
        <v>적합</v>
      </c>
      <c r="J79" s="513" t="str">
        <f t="shared" si="3"/>
        <v>적합</v>
      </c>
      <c r="K79" s="448"/>
      <c r="L79" s="470"/>
    </row>
    <row r="80" spans="1:12">
      <c r="A80" s="395"/>
      <c r="B80" s="692"/>
      <c r="C80" s="693"/>
      <c r="D80" s="380" t="s">
        <v>91</v>
      </c>
      <c r="E80" s="396" t="str">
        <f t="shared" si="2"/>
        <v>전기</v>
      </c>
      <c r="F80" s="674">
        <v>0</v>
      </c>
      <c r="G80" s="674"/>
      <c r="H80" s="691"/>
      <c r="I80" s="511" t="str">
        <f t="shared" si="4"/>
        <v>적합</v>
      </c>
      <c r="J80" s="513" t="str">
        <f t="shared" si="3"/>
        <v>적합</v>
      </c>
      <c r="K80" s="448"/>
      <c r="L80" s="470"/>
    </row>
    <row r="81" spans="1:12">
      <c r="A81" s="395"/>
      <c r="B81" s="692"/>
      <c r="C81" s="693"/>
      <c r="D81" s="380" t="s">
        <v>92</v>
      </c>
      <c r="E81" s="396" t="str">
        <f t="shared" si="2"/>
        <v>통신</v>
      </c>
      <c r="F81" s="674">
        <v>0</v>
      </c>
      <c r="G81" s="674"/>
      <c r="H81" s="691"/>
      <c r="I81" s="511" t="str">
        <f t="shared" si="4"/>
        <v>적합</v>
      </c>
      <c r="J81" s="513" t="str">
        <f t="shared" si="3"/>
        <v>적합</v>
      </c>
      <c r="K81" s="448"/>
      <c r="L81" s="470"/>
    </row>
    <row r="82" spans="1:12">
      <c r="A82" s="395"/>
      <c r="B82" s="692"/>
      <c r="C82" s="693"/>
      <c r="D82" s="380" t="s">
        <v>69</v>
      </c>
      <c r="E82" s="396" t="str">
        <f t="shared" si="2"/>
        <v>소방1</v>
      </c>
      <c r="F82" s="674">
        <v>0</v>
      </c>
      <c r="G82" s="674"/>
      <c r="H82" s="691"/>
      <c r="I82" s="511" t="str">
        <f t="shared" si="4"/>
        <v>적합</v>
      </c>
      <c r="J82" s="513" t="str">
        <f t="shared" si="3"/>
        <v>적합</v>
      </c>
      <c r="K82" s="448"/>
      <c r="L82" s="470"/>
    </row>
    <row r="83" spans="1:12">
      <c r="A83" s="395"/>
      <c r="B83" s="692"/>
      <c r="C83" s="693"/>
      <c r="D83" s="380" t="s">
        <v>70</v>
      </c>
      <c r="E83" s="396" t="str">
        <f t="shared" si="2"/>
        <v>소방2</v>
      </c>
      <c r="F83" s="674">
        <v>1</v>
      </c>
      <c r="G83" s="674"/>
      <c r="H83" s="691"/>
      <c r="I83" s="511" t="str">
        <f t="shared" si="4"/>
        <v>실격</v>
      </c>
      <c r="J83" s="513" t="str">
        <f t="shared" si="3"/>
        <v>실격</v>
      </c>
      <c r="K83" s="448"/>
      <c r="L83" s="470"/>
    </row>
    <row r="84" spans="1:12">
      <c r="A84" s="395"/>
      <c r="B84" s="694"/>
      <c r="C84" s="695"/>
      <c r="D84" s="380" t="s">
        <v>83</v>
      </c>
      <c r="E84" s="396" t="str">
        <f t="shared" si="2"/>
        <v>조경</v>
      </c>
      <c r="F84" s="674">
        <v>1</v>
      </c>
      <c r="G84" s="674"/>
      <c r="H84" s="691"/>
      <c r="I84" s="511" t="str">
        <f t="shared" si="4"/>
        <v>실격</v>
      </c>
      <c r="J84" s="513" t="str">
        <f t="shared" si="3"/>
        <v>실격</v>
      </c>
      <c r="K84" s="448"/>
      <c r="L84" s="470"/>
    </row>
    <row r="85" spans="1:12">
      <c r="A85" s="395"/>
      <c r="B85" s="717" t="s">
        <v>671</v>
      </c>
      <c r="C85" s="716"/>
      <c r="D85" s="380" t="str">
        <f>'4-1 참여기술인(등급)'!A24</f>
        <v>건축</v>
      </c>
      <c r="E85" s="396" t="str">
        <f>'4-1 참여기술인(등급)'!D24</f>
        <v>건1</v>
      </c>
      <c r="F85" s="674">
        <v>0</v>
      </c>
      <c r="G85" s="674"/>
      <c r="H85" s="691"/>
      <c r="I85" s="511" t="str">
        <f t="shared" si="4"/>
        <v>적합</v>
      </c>
      <c r="J85" s="513" t="str">
        <f>IF(E85="","",IF(F85&lt;10,"적합","실격"))</f>
        <v>적합</v>
      </c>
      <c r="K85" s="448"/>
      <c r="L85" s="470"/>
    </row>
    <row r="86" spans="1:12">
      <c r="A86" s="395"/>
      <c r="B86" s="692"/>
      <c r="C86" s="693"/>
      <c r="D86" s="380" t="str">
        <f>'4-1 참여기술인(등급)'!A25</f>
        <v>기계</v>
      </c>
      <c r="E86" s="396" t="str">
        <f>'4-1 참여기술인(등급)'!D25</f>
        <v>기1</v>
      </c>
      <c r="F86" s="674">
        <v>0</v>
      </c>
      <c r="G86" s="674"/>
      <c r="H86" s="691"/>
      <c r="I86" s="511" t="str">
        <f t="shared" si="4"/>
        <v>적합</v>
      </c>
      <c r="J86" s="513" t="str">
        <f t="shared" ref="J86:J91" si="5">IF(E86="","",IF(F86&lt;10,"적합","실격"))</f>
        <v>적합</v>
      </c>
      <c r="K86" s="448"/>
      <c r="L86" s="470"/>
    </row>
    <row r="87" spans="1:12">
      <c r="A87" s="395"/>
      <c r="B87" s="692"/>
      <c r="C87" s="693"/>
      <c r="D87" s="380" t="str">
        <f>'4-1 참여기술인(등급)'!A26</f>
        <v>토목</v>
      </c>
      <c r="E87" s="396" t="str">
        <f>'4-1 참여기술인(등급)'!D26</f>
        <v>토1</v>
      </c>
      <c r="F87" s="674">
        <v>5</v>
      </c>
      <c r="G87" s="674"/>
      <c r="H87" s="691"/>
      <c r="I87" s="511" t="str">
        <f t="shared" si="4"/>
        <v>적합</v>
      </c>
      <c r="J87" s="513" t="str">
        <f t="shared" si="5"/>
        <v>적합</v>
      </c>
      <c r="K87" s="448"/>
      <c r="L87" s="470"/>
    </row>
    <row r="88" spans="1:12">
      <c r="A88" s="395"/>
      <c r="B88" s="692"/>
      <c r="C88" s="693"/>
      <c r="D88" s="380" t="str">
        <f>'4-1 참여기술인(등급)'!A27</f>
        <v>전기</v>
      </c>
      <c r="E88" s="396" t="str">
        <f>'4-1 참여기술인(등급)'!D27</f>
        <v>전1</v>
      </c>
      <c r="F88" s="674">
        <v>9</v>
      </c>
      <c r="G88" s="674"/>
      <c r="H88" s="691"/>
      <c r="I88" s="511" t="str">
        <f t="shared" si="4"/>
        <v>적합</v>
      </c>
      <c r="J88" s="513" t="str">
        <f t="shared" si="5"/>
        <v>적합</v>
      </c>
      <c r="K88" s="448"/>
      <c r="L88" s="470"/>
    </row>
    <row r="89" spans="1:12">
      <c r="A89" s="395"/>
      <c r="B89" s="692"/>
      <c r="C89" s="693"/>
      <c r="D89" s="380" t="str">
        <f>'4-1 참여기술인(등급)'!A28</f>
        <v>소방1</v>
      </c>
      <c r="E89" s="396" t="str">
        <f>'4-1 참여기술인(등급)'!D28</f>
        <v>소1</v>
      </c>
      <c r="F89" s="674">
        <v>10</v>
      </c>
      <c r="G89" s="674"/>
      <c r="H89" s="691"/>
      <c r="I89" s="511" t="str">
        <f t="shared" si="4"/>
        <v>실격</v>
      </c>
      <c r="J89" s="513" t="str">
        <f t="shared" si="5"/>
        <v>실격</v>
      </c>
      <c r="K89" s="448"/>
      <c r="L89" s="470"/>
    </row>
    <row r="90" spans="1:12">
      <c r="A90" s="395"/>
      <c r="B90" s="692"/>
      <c r="C90" s="693"/>
      <c r="D90" s="380" t="str">
        <f>'4-1 참여기술인(등급)'!A29</f>
        <v>소방2</v>
      </c>
      <c r="E90" s="396" t="str">
        <f>'4-1 참여기술인(등급)'!D29</f>
        <v>소2</v>
      </c>
      <c r="F90" s="731">
        <v>11</v>
      </c>
      <c r="G90" s="732"/>
      <c r="H90" s="691"/>
      <c r="I90" s="511" t="str">
        <f t="shared" si="4"/>
        <v>실격</v>
      </c>
      <c r="J90" s="513" t="str">
        <f t="shared" si="5"/>
        <v>실격</v>
      </c>
      <c r="K90" s="448"/>
      <c r="L90" s="470"/>
    </row>
    <row r="91" spans="1:12">
      <c r="A91" s="397"/>
      <c r="B91" s="694"/>
      <c r="C91" s="695"/>
      <c r="D91" s="380" t="str">
        <f>'4-1 참여기술인(등급)'!A30</f>
        <v>조경</v>
      </c>
      <c r="E91" s="396" t="str">
        <f>'4-1 참여기술인(등급)'!D30</f>
        <v>조1</v>
      </c>
      <c r="F91" s="674">
        <v>6</v>
      </c>
      <c r="G91" s="674"/>
      <c r="H91" s="691"/>
      <c r="I91" s="511" t="str">
        <f t="shared" si="4"/>
        <v>적합</v>
      </c>
      <c r="J91" s="513" t="str">
        <f t="shared" si="5"/>
        <v>적합</v>
      </c>
      <c r="K91" s="448"/>
      <c r="L91" s="470"/>
    </row>
    <row r="92" spans="1:12" ht="61.5" customHeight="1">
      <c r="A92" s="398" t="s">
        <v>425</v>
      </c>
      <c r="B92" s="712" t="s">
        <v>95</v>
      </c>
      <c r="C92" s="713"/>
      <c r="D92" s="712" t="s">
        <v>672</v>
      </c>
      <c r="E92" s="713"/>
      <c r="F92" s="715" t="s">
        <v>652</v>
      </c>
      <c r="G92" s="716"/>
      <c r="H92" s="633">
        <v>2</v>
      </c>
      <c r="I92" s="514">
        <v>2</v>
      </c>
      <c r="J92" s="515">
        <f>'5 (가점)건설기술인 신규고용율'!F5</f>
        <v>2</v>
      </c>
      <c r="K92" s="452" t="s">
        <v>420</v>
      </c>
      <c r="L92" s="466"/>
    </row>
    <row r="93" spans="1:12" ht="16.5" customHeight="1">
      <c r="A93" s="386"/>
      <c r="B93" s="714"/>
      <c r="C93" s="693"/>
      <c r="D93" s="698" t="s">
        <v>96</v>
      </c>
      <c r="E93" s="699"/>
      <c r="F93" s="699"/>
      <c r="G93" s="675"/>
      <c r="H93" s="634">
        <v>-2</v>
      </c>
      <c r="I93" s="487">
        <v>0</v>
      </c>
      <c r="J93" s="489">
        <f t="shared" ref="J93:J95" si="6">I93</f>
        <v>0</v>
      </c>
      <c r="K93" s="453" t="s">
        <v>514</v>
      </c>
      <c r="L93" s="466"/>
    </row>
    <row r="94" spans="1:12" ht="16.5" customHeight="1">
      <c r="A94" s="386"/>
      <c r="B94" s="715" t="s">
        <v>97</v>
      </c>
      <c r="C94" s="717"/>
      <c r="D94" s="676" t="s">
        <v>98</v>
      </c>
      <c r="E94" s="676"/>
      <c r="F94" s="676"/>
      <c r="G94" s="380">
        <v>-10</v>
      </c>
      <c r="H94" s="710">
        <v>-10</v>
      </c>
      <c r="I94" s="559">
        <v>-1</v>
      </c>
      <c r="J94" s="560">
        <f t="shared" si="6"/>
        <v>-1</v>
      </c>
      <c r="K94" s="453" t="s">
        <v>516</v>
      </c>
      <c r="L94" s="466"/>
    </row>
    <row r="95" spans="1:12" ht="16.5" customHeight="1">
      <c r="A95" s="386"/>
      <c r="B95" s="714"/>
      <c r="C95" s="692"/>
      <c r="D95" s="676" t="s">
        <v>99</v>
      </c>
      <c r="E95" s="676"/>
      <c r="F95" s="676"/>
      <c r="G95" s="380">
        <v>-1</v>
      </c>
      <c r="H95" s="711"/>
      <c r="I95" s="561">
        <v>-1</v>
      </c>
      <c r="J95" s="387">
        <f t="shared" si="6"/>
        <v>-1</v>
      </c>
      <c r="K95" s="454" t="s">
        <v>515</v>
      </c>
      <c r="L95" s="466"/>
    </row>
    <row r="96" spans="1:12" ht="16.5" customHeight="1">
      <c r="A96" s="386"/>
      <c r="B96" s="771"/>
      <c r="C96" s="694"/>
      <c r="D96" s="772" t="s">
        <v>431</v>
      </c>
      <c r="E96" s="772"/>
      <c r="F96" s="772"/>
      <c r="G96" s="772"/>
      <c r="H96" s="772"/>
      <c r="I96" s="562">
        <f>IF((I94+I95)&gt;=-10,(I94+I95),-10)</f>
        <v>-2</v>
      </c>
      <c r="J96" s="562">
        <f>IF((J94+J95)&gt;=-10,(J94+J95),-10)</f>
        <v>-2</v>
      </c>
      <c r="K96" s="446"/>
      <c r="L96" s="466"/>
    </row>
    <row r="97" spans="1:12" ht="16.5" customHeight="1">
      <c r="A97" s="413"/>
      <c r="B97" s="769" t="s">
        <v>429</v>
      </c>
      <c r="C97" s="770"/>
      <c r="D97" s="770"/>
      <c r="E97" s="770"/>
      <c r="F97" s="770"/>
      <c r="G97" s="770"/>
      <c r="H97" s="696"/>
      <c r="I97" s="635">
        <f>SUM(I92,I93,I96)</f>
        <v>0</v>
      </c>
      <c r="J97" s="635">
        <f>SUM(J92,J93,J96)</f>
        <v>0</v>
      </c>
      <c r="K97" s="455"/>
      <c r="L97" s="437"/>
    </row>
    <row r="98" spans="1:12" ht="29.25" customHeight="1" thickBot="1">
      <c r="A98" s="707" t="s">
        <v>100</v>
      </c>
      <c r="B98" s="708"/>
      <c r="C98" s="708"/>
      <c r="D98" s="708"/>
      <c r="E98" s="709"/>
      <c r="F98" s="414"/>
      <c r="G98" s="415"/>
      <c r="H98" s="416">
        <v>55</v>
      </c>
      <c r="I98" s="516">
        <f>I21+I25+I28+I74+I97</f>
        <v>52.905000000000001</v>
      </c>
      <c r="J98" s="516">
        <f>J21+J25+J28+J74+J97</f>
        <v>52.905000000000001</v>
      </c>
      <c r="K98" s="456"/>
      <c r="L98" s="471"/>
    </row>
    <row r="99" spans="1:12">
      <c r="A99" s="788"/>
      <c r="B99" s="788"/>
      <c r="C99" s="788"/>
      <c r="D99" s="788"/>
      <c r="E99" s="788"/>
      <c r="F99" s="788"/>
      <c r="G99" s="788"/>
      <c r="H99" s="788"/>
      <c r="I99" s="788"/>
      <c r="J99" s="788"/>
      <c r="K99" s="788"/>
      <c r="L99" s="788"/>
    </row>
    <row r="100" spans="1:12">
      <c r="A100" s="788"/>
      <c r="B100" s="788"/>
      <c r="C100" s="788"/>
      <c r="D100" s="788"/>
      <c r="E100" s="788"/>
      <c r="F100" s="788"/>
      <c r="G100" s="788"/>
      <c r="H100" s="788"/>
      <c r="I100" s="788"/>
      <c r="J100" s="788"/>
      <c r="K100" s="788"/>
      <c r="L100" s="788"/>
    </row>
  </sheetData>
  <mergeCells count="162">
    <mergeCell ref="A99:L100"/>
    <mergeCell ref="K9:K14"/>
    <mergeCell ref="E19:F19"/>
    <mergeCell ref="D15:D19"/>
    <mergeCell ref="A22:A25"/>
    <mergeCell ref="B23:C24"/>
    <mergeCell ref="D23:E23"/>
    <mergeCell ref="B22:C22"/>
    <mergeCell ref="D22:G22"/>
    <mergeCell ref="F38:G38"/>
    <mergeCell ref="F43:G43"/>
    <mergeCell ref="B21:G21"/>
    <mergeCell ref="K15:K21"/>
    <mergeCell ref="K29:K34"/>
    <mergeCell ref="B30:C30"/>
    <mergeCell ref="D30:E30"/>
    <mergeCell ref="F30:G30"/>
    <mergeCell ref="B25:G25"/>
    <mergeCell ref="F24:G24"/>
    <mergeCell ref="B28:G28"/>
    <mergeCell ref="B26:E27"/>
    <mergeCell ref="F26:G27"/>
    <mergeCell ref="H26:H27"/>
    <mergeCell ref="I26:I27"/>
    <mergeCell ref="A1:P1"/>
    <mergeCell ref="K75:K76"/>
    <mergeCell ref="B97:H97"/>
    <mergeCell ref="B94:C96"/>
    <mergeCell ref="D96:H96"/>
    <mergeCell ref="I35:I44"/>
    <mergeCell ref="H35:H44"/>
    <mergeCell ref="F77:G77"/>
    <mergeCell ref="F37:G37"/>
    <mergeCell ref="F36:G36"/>
    <mergeCell ref="D9:D10"/>
    <mergeCell ref="A26:A28"/>
    <mergeCell ref="N11:T14"/>
    <mergeCell ref="A29:A31"/>
    <mergeCell ref="M6:M7"/>
    <mergeCell ref="A2:C2"/>
    <mergeCell ref="A3:C3"/>
    <mergeCell ref="A4:C4"/>
    <mergeCell ref="A5:C5"/>
    <mergeCell ref="K4:K5"/>
    <mergeCell ref="D12:E12"/>
    <mergeCell ref="B8:C8"/>
    <mergeCell ref="D8:E8"/>
    <mergeCell ref="F8:G8"/>
    <mergeCell ref="I3:J3"/>
    <mergeCell ref="I4:J5"/>
    <mergeCell ref="A6:C6"/>
    <mergeCell ref="A9:A21"/>
    <mergeCell ref="B15:C20"/>
    <mergeCell ref="E15:F15"/>
    <mergeCell ref="E16:F16"/>
    <mergeCell ref="E17:F17"/>
    <mergeCell ref="E18:F18"/>
    <mergeCell ref="D20:G20"/>
    <mergeCell ref="D11:E11"/>
    <mergeCell ref="B9:C14"/>
    <mergeCell ref="D14:G14"/>
    <mergeCell ref="G9:G10"/>
    <mergeCell ref="D13:E13"/>
    <mergeCell ref="H9:H13"/>
    <mergeCell ref="I9:I13"/>
    <mergeCell ref="J9:J13"/>
    <mergeCell ref="F76:G76"/>
    <mergeCell ref="F79:G79"/>
    <mergeCell ref="F55:G55"/>
    <mergeCell ref="H51:H55"/>
    <mergeCell ref="F90:G90"/>
    <mergeCell ref="J26:J27"/>
    <mergeCell ref="B29:C29"/>
    <mergeCell ref="D29:E29"/>
    <mergeCell ref="F29:G29"/>
    <mergeCell ref="E32:G32"/>
    <mergeCell ref="B33:C33"/>
    <mergeCell ref="F33:G33"/>
    <mergeCell ref="B31:C31"/>
    <mergeCell ref="F31:G31"/>
    <mergeCell ref="D72:G72"/>
    <mergeCell ref="C73:G73"/>
    <mergeCell ref="H65:H68"/>
    <mergeCell ref="F66:G66"/>
    <mergeCell ref="F67:G67"/>
    <mergeCell ref="F68:G68"/>
    <mergeCell ref="D69:G69"/>
    <mergeCell ref="H59:H63"/>
    <mergeCell ref="F60:G60"/>
    <mergeCell ref="F61:G61"/>
    <mergeCell ref="F23:G23"/>
    <mergeCell ref="D24:E24"/>
    <mergeCell ref="F63:G63"/>
    <mergeCell ref="D64:G64"/>
    <mergeCell ref="D56:G56"/>
    <mergeCell ref="C57:D57"/>
    <mergeCell ref="E57:G57"/>
    <mergeCell ref="C58:G58"/>
    <mergeCell ref="C51:C56"/>
    <mergeCell ref="F51:G51"/>
    <mergeCell ref="F52:G52"/>
    <mergeCell ref="F54:G54"/>
    <mergeCell ref="F46:G46"/>
    <mergeCell ref="D50:G50"/>
    <mergeCell ref="C35:C44"/>
    <mergeCell ref="F35:G35"/>
    <mergeCell ref="F39:G39"/>
    <mergeCell ref="F40:G40"/>
    <mergeCell ref="F41:G41"/>
    <mergeCell ref="F42:G42"/>
    <mergeCell ref="F47:G47"/>
    <mergeCell ref="F48:G48"/>
    <mergeCell ref="B32:C32"/>
    <mergeCell ref="D32:D33"/>
    <mergeCell ref="K22:K25"/>
    <mergeCell ref="K26:K28"/>
    <mergeCell ref="A98:E98"/>
    <mergeCell ref="H94:H95"/>
    <mergeCell ref="D94:F94"/>
    <mergeCell ref="D95:F95"/>
    <mergeCell ref="D93:G93"/>
    <mergeCell ref="F91:G91"/>
    <mergeCell ref="B92:C93"/>
    <mergeCell ref="D92:E92"/>
    <mergeCell ref="F92:G92"/>
    <mergeCell ref="F81:G81"/>
    <mergeCell ref="F82:G82"/>
    <mergeCell ref="F83:G83"/>
    <mergeCell ref="F84:G84"/>
    <mergeCell ref="B85:C91"/>
    <mergeCell ref="F85:G85"/>
    <mergeCell ref="F86:G86"/>
    <mergeCell ref="B59:B73"/>
    <mergeCell ref="C59:C64"/>
    <mergeCell ref="F59:G59"/>
    <mergeCell ref="C65:C69"/>
    <mergeCell ref="F65:G65"/>
    <mergeCell ref="F53:G53"/>
    <mergeCell ref="F87:G87"/>
    <mergeCell ref="F88:G88"/>
    <mergeCell ref="F89:G89"/>
    <mergeCell ref="F80:G80"/>
    <mergeCell ref="B75:E75"/>
    <mergeCell ref="F75:G75"/>
    <mergeCell ref="M29:O29"/>
    <mergeCell ref="F49:G49"/>
    <mergeCell ref="H45:H49"/>
    <mergeCell ref="F62:G62"/>
    <mergeCell ref="F78:G78"/>
    <mergeCell ref="B35:B58"/>
    <mergeCell ref="F44:G44"/>
    <mergeCell ref="C45:C50"/>
    <mergeCell ref="F45:G45"/>
    <mergeCell ref="B34:C34"/>
    <mergeCell ref="D34:G34"/>
    <mergeCell ref="H75:H91"/>
    <mergeCell ref="B76:C84"/>
    <mergeCell ref="B74:G74"/>
    <mergeCell ref="C70:C72"/>
    <mergeCell ref="D70:G70"/>
    <mergeCell ref="D71:E71"/>
    <mergeCell ref="F71:G71"/>
  </mergeCells>
  <phoneticPr fontId="2" type="noConversion"/>
  <conditionalFormatting sqref="I75:J91">
    <cfRule type="containsText" dxfId="8" priority="1" operator="containsText" text="실격">
      <formula>NOT(ISERROR(SEARCH("실격",I75)))</formula>
    </cfRule>
  </conditionalFormatting>
  <pageMargins left="7.874015748031496E-2" right="7.874015748031496E-2" top="7.874015748031496E-2" bottom="7.874015748031496E-2" header="0" footer="0"/>
  <pageSetup paperSize="9" scale="45"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sheetPr>
  <dimension ref="A1:J23"/>
  <sheetViews>
    <sheetView workbookViewId="0">
      <selection activeCell="A2" sqref="A2:I2"/>
    </sheetView>
  </sheetViews>
  <sheetFormatPr defaultRowHeight="13.5"/>
  <cols>
    <col min="1" max="1" width="8.375" style="32" customWidth="1"/>
    <col min="2" max="2" width="21.125" style="32" customWidth="1"/>
    <col min="3" max="3" width="18.625" style="32" bestFit="1" customWidth="1"/>
    <col min="4" max="4" width="11" style="32" customWidth="1"/>
    <col min="5" max="5" width="21" style="32" customWidth="1"/>
    <col min="6" max="6" width="9" style="32"/>
    <col min="7" max="7" width="17" style="32" bestFit="1" customWidth="1"/>
    <col min="8" max="256" width="9" style="32"/>
    <col min="257" max="257" width="8.375" style="32" customWidth="1"/>
    <col min="258" max="258" width="21.125" style="32" customWidth="1"/>
    <col min="259" max="259" width="18.625" style="32" bestFit="1" customWidth="1"/>
    <col min="260" max="260" width="11" style="32" customWidth="1"/>
    <col min="261" max="261" width="21" style="32" customWidth="1"/>
    <col min="262" max="262" width="9" style="32"/>
    <col min="263" max="263" width="17" style="32" bestFit="1" customWidth="1"/>
    <col min="264" max="512" width="9" style="32"/>
    <col min="513" max="513" width="8.375" style="32" customWidth="1"/>
    <col min="514" max="514" width="21.125" style="32" customWidth="1"/>
    <col min="515" max="515" width="18.625" style="32" bestFit="1" customWidth="1"/>
    <col min="516" max="516" width="11" style="32" customWidth="1"/>
    <col min="517" max="517" width="21" style="32" customWidth="1"/>
    <col min="518" max="518" width="9" style="32"/>
    <col min="519" max="519" width="17" style="32" bestFit="1" customWidth="1"/>
    <col min="520" max="768" width="9" style="32"/>
    <col min="769" max="769" width="8.375" style="32" customWidth="1"/>
    <col min="770" max="770" width="21.125" style="32" customWidth="1"/>
    <col min="771" max="771" width="18.625" style="32" bestFit="1" customWidth="1"/>
    <col min="772" max="772" width="11" style="32" customWidth="1"/>
    <col min="773" max="773" width="21" style="32" customWidth="1"/>
    <col min="774" max="774" width="9" style="32"/>
    <col min="775" max="775" width="17" style="32" bestFit="1" customWidth="1"/>
    <col min="776" max="1024" width="9" style="32"/>
    <col min="1025" max="1025" width="8.375" style="32" customWidth="1"/>
    <col min="1026" max="1026" width="21.125" style="32" customWidth="1"/>
    <col min="1027" max="1027" width="18.625" style="32" bestFit="1" customWidth="1"/>
    <col min="1028" max="1028" width="11" style="32" customWidth="1"/>
    <col min="1029" max="1029" width="21" style="32" customWidth="1"/>
    <col min="1030" max="1030" width="9" style="32"/>
    <col min="1031" max="1031" width="17" style="32" bestFit="1" customWidth="1"/>
    <col min="1032" max="1280" width="9" style="32"/>
    <col min="1281" max="1281" width="8.375" style="32" customWidth="1"/>
    <col min="1282" max="1282" width="21.125" style="32" customWidth="1"/>
    <col min="1283" max="1283" width="18.625" style="32" bestFit="1" customWidth="1"/>
    <col min="1284" max="1284" width="11" style="32" customWidth="1"/>
    <col min="1285" max="1285" width="21" style="32" customWidth="1"/>
    <col min="1286" max="1286" width="9" style="32"/>
    <col min="1287" max="1287" width="17" style="32" bestFit="1" customWidth="1"/>
    <col min="1288" max="1536" width="9" style="32"/>
    <col min="1537" max="1537" width="8.375" style="32" customWidth="1"/>
    <col min="1538" max="1538" width="21.125" style="32" customWidth="1"/>
    <col min="1539" max="1539" width="18.625" style="32" bestFit="1" customWidth="1"/>
    <col min="1540" max="1540" width="11" style="32" customWidth="1"/>
    <col min="1541" max="1541" width="21" style="32" customWidth="1"/>
    <col min="1542" max="1542" width="9" style="32"/>
    <col min="1543" max="1543" width="17" style="32" bestFit="1" customWidth="1"/>
    <col min="1544" max="1792" width="9" style="32"/>
    <col min="1793" max="1793" width="8.375" style="32" customWidth="1"/>
    <col min="1794" max="1794" width="21.125" style="32" customWidth="1"/>
    <col min="1795" max="1795" width="18.625" style="32" bestFit="1" customWidth="1"/>
    <col min="1796" max="1796" width="11" style="32" customWidth="1"/>
    <col min="1797" max="1797" width="21" style="32" customWidth="1"/>
    <col min="1798" max="1798" width="9" style="32"/>
    <col min="1799" max="1799" width="17" style="32" bestFit="1" customWidth="1"/>
    <col min="1800" max="2048" width="9" style="32"/>
    <col min="2049" max="2049" width="8.375" style="32" customWidth="1"/>
    <col min="2050" max="2050" width="21.125" style="32" customWidth="1"/>
    <col min="2051" max="2051" width="18.625" style="32" bestFit="1" customWidth="1"/>
    <col min="2052" max="2052" width="11" style="32" customWidth="1"/>
    <col min="2053" max="2053" width="21" style="32" customWidth="1"/>
    <col min="2054" max="2054" width="9" style="32"/>
    <col min="2055" max="2055" width="17" style="32" bestFit="1" customWidth="1"/>
    <col min="2056" max="2304" width="9" style="32"/>
    <col min="2305" max="2305" width="8.375" style="32" customWidth="1"/>
    <col min="2306" max="2306" width="21.125" style="32" customWidth="1"/>
    <col min="2307" max="2307" width="18.625" style="32" bestFit="1" customWidth="1"/>
    <col min="2308" max="2308" width="11" style="32" customWidth="1"/>
    <col min="2309" max="2309" width="21" style="32" customWidth="1"/>
    <col min="2310" max="2310" width="9" style="32"/>
    <col min="2311" max="2311" width="17" style="32" bestFit="1" customWidth="1"/>
    <col min="2312" max="2560" width="9" style="32"/>
    <col min="2561" max="2561" width="8.375" style="32" customWidth="1"/>
    <col min="2562" max="2562" width="21.125" style="32" customWidth="1"/>
    <col min="2563" max="2563" width="18.625" style="32" bestFit="1" customWidth="1"/>
    <col min="2564" max="2564" width="11" style="32" customWidth="1"/>
    <col min="2565" max="2565" width="21" style="32" customWidth="1"/>
    <col min="2566" max="2566" width="9" style="32"/>
    <col min="2567" max="2567" width="17" style="32" bestFit="1" customWidth="1"/>
    <col min="2568" max="2816" width="9" style="32"/>
    <col min="2817" max="2817" width="8.375" style="32" customWidth="1"/>
    <col min="2818" max="2818" width="21.125" style="32" customWidth="1"/>
    <col min="2819" max="2819" width="18.625" style="32" bestFit="1" customWidth="1"/>
    <col min="2820" max="2820" width="11" style="32" customWidth="1"/>
    <col min="2821" max="2821" width="21" style="32" customWidth="1"/>
    <col min="2822" max="2822" width="9" style="32"/>
    <col min="2823" max="2823" width="17" style="32" bestFit="1" customWidth="1"/>
    <col min="2824" max="3072" width="9" style="32"/>
    <col min="3073" max="3073" width="8.375" style="32" customWidth="1"/>
    <col min="3074" max="3074" width="21.125" style="32" customWidth="1"/>
    <col min="3075" max="3075" width="18.625" style="32" bestFit="1" customWidth="1"/>
    <col min="3076" max="3076" width="11" style="32" customWidth="1"/>
    <col min="3077" max="3077" width="21" style="32" customWidth="1"/>
    <col min="3078" max="3078" width="9" style="32"/>
    <col min="3079" max="3079" width="17" style="32" bestFit="1" customWidth="1"/>
    <col min="3080" max="3328" width="9" style="32"/>
    <col min="3329" max="3329" width="8.375" style="32" customWidth="1"/>
    <col min="3330" max="3330" width="21.125" style="32" customWidth="1"/>
    <col min="3331" max="3331" width="18.625" style="32" bestFit="1" customWidth="1"/>
    <col min="3332" max="3332" width="11" style="32" customWidth="1"/>
    <col min="3333" max="3333" width="21" style="32" customWidth="1"/>
    <col min="3334" max="3334" width="9" style="32"/>
    <col min="3335" max="3335" width="17" style="32" bestFit="1" customWidth="1"/>
    <col min="3336" max="3584" width="9" style="32"/>
    <col min="3585" max="3585" width="8.375" style="32" customWidth="1"/>
    <col min="3586" max="3586" width="21.125" style="32" customWidth="1"/>
    <col min="3587" max="3587" width="18.625" style="32" bestFit="1" customWidth="1"/>
    <col min="3588" max="3588" width="11" style="32" customWidth="1"/>
    <col min="3589" max="3589" width="21" style="32" customWidth="1"/>
    <col min="3590" max="3590" width="9" style="32"/>
    <col min="3591" max="3591" width="17" style="32" bestFit="1" customWidth="1"/>
    <col min="3592" max="3840" width="9" style="32"/>
    <col min="3841" max="3841" width="8.375" style="32" customWidth="1"/>
    <col min="3842" max="3842" width="21.125" style="32" customWidth="1"/>
    <col min="3843" max="3843" width="18.625" style="32" bestFit="1" customWidth="1"/>
    <col min="3844" max="3844" width="11" style="32" customWidth="1"/>
    <col min="3845" max="3845" width="21" style="32" customWidth="1"/>
    <col min="3846" max="3846" width="9" style="32"/>
    <col min="3847" max="3847" width="17" style="32" bestFit="1" customWidth="1"/>
    <col min="3848" max="4096" width="9" style="32"/>
    <col min="4097" max="4097" width="8.375" style="32" customWidth="1"/>
    <col min="4098" max="4098" width="21.125" style="32" customWidth="1"/>
    <col min="4099" max="4099" width="18.625" style="32" bestFit="1" customWidth="1"/>
    <col min="4100" max="4100" width="11" style="32" customWidth="1"/>
    <col min="4101" max="4101" width="21" style="32" customWidth="1"/>
    <col min="4102" max="4102" width="9" style="32"/>
    <col min="4103" max="4103" width="17" style="32" bestFit="1" customWidth="1"/>
    <col min="4104" max="4352" width="9" style="32"/>
    <col min="4353" max="4353" width="8.375" style="32" customWidth="1"/>
    <col min="4354" max="4354" width="21.125" style="32" customWidth="1"/>
    <col min="4355" max="4355" width="18.625" style="32" bestFit="1" customWidth="1"/>
    <col min="4356" max="4356" width="11" style="32" customWidth="1"/>
    <col min="4357" max="4357" width="21" style="32" customWidth="1"/>
    <col min="4358" max="4358" width="9" style="32"/>
    <col min="4359" max="4359" width="17" style="32" bestFit="1" customWidth="1"/>
    <col min="4360" max="4608" width="9" style="32"/>
    <col min="4609" max="4609" width="8.375" style="32" customWidth="1"/>
    <col min="4610" max="4610" width="21.125" style="32" customWidth="1"/>
    <col min="4611" max="4611" width="18.625" style="32" bestFit="1" customWidth="1"/>
    <col min="4612" max="4612" width="11" style="32" customWidth="1"/>
    <col min="4613" max="4613" width="21" style="32" customWidth="1"/>
    <col min="4614" max="4614" width="9" style="32"/>
    <col min="4615" max="4615" width="17" style="32" bestFit="1" customWidth="1"/>
    <col min="4616" max="4864" width="9" style="32"/>
    <col min="4865" max="4865" width="8.375" style="32" customWidth="1"/>
    <col min="4866" max="4866" width="21.125" style="32" customWidth="1"/>
    <col min="4867" max="4867" width="18.625" style="32" bestFit="1" customWidth="1"/>
    <col min="4868" max="4868" width="11" style="32" customWidth="1"/>
    <col min="4869" max="4869" width="21" style="32" customWidth="1"/>
    <col min="4870" max="4870" width="9" style="32"/>
    <col min="4871" max="4871" width="17" style="32" bestFit="1" customWidth="1"/>
    <col min="4872" max="5120" width="9" style="32"/>
    <col min="5121" max="5121" width="8.375" style="32" customWidth="1"/>
    <col min="5122" max="5122" width="21.125" style="32" customWidth="1"/>
    <col min="5123" max="5123" width="18.625" style="32" bestFit="1" customWidth="1"/>
    <col min="5124" max="5124" width="11" style="32" customWidth="1"/>
    <col min="5125" max="5125" width="21" style="32" customWidth="1"/>
    <col min="5126" max="5126" width="9" style="32"/>
    <col min="5127" max="5127" width="17" style="32" bestFit="1" customWidth="1"/>
    <col min="5128" max="5376" width="9" style="32"/>
    <col min="5377" max="5377" width="8.375" style="32" customWidth="1"/>
    <col min="5378" max="5378" width="21.125" style="32" customWidth="1"/>
    <col min="5379" max="5379" width="18.625" style="32" bestFit="1" customWidth="1"/>
    <col min="5380" max="5380" width="11" style="32" customWidth="1"/>
    <col min="5381" max="5381" width="21" style="32" customWidth="1"/>
    <col min="5382" max="5382" width="9" style="32"/>
    <col min="5383" max="5383" width="17" style="32" bestFit="1" customWidth="1"/>
    <col min="5384" max="5632" width="9" style="32"/>
    <col min="5633" max="5633" width="8.375" style="32" customWidth="1"/>
    <col min="5634" max="5634" width="21.125" style="32" customWidth="1"/>
    <col min="5635" max="5635" width="18.625" style="32" bestFit="1" customWidth="1"/>
    <col min="5636" max="5636" width="11" style="32" customWidth="1"/>
    <col min="5637" max="5637" width="21" style="32" customWidth="1"/>
    <col min="5638" max="5638" width="9" style="32"/>
    <col min="5639" max="5639" width="17" style="32" bestFit="1" customWidth="1"/>
    <col min="5640" max="5888" width="9" style="32"/>
    <col min="5889" max="5889" width="8.375" style="32" customWidth="1"/>
    <col min="5890" max="5890" width="21.125" style="32" customWidth="1"/>
    <col min="5891" max="5891" width="18.625" style="32" bestFit="1" customWidth="1"/>
    <col min="5892" max="5892" width="11" style="32" customWidth="1"/>
    <col min="5893" max="5893" width="21" style="32" customWidth="1"/>
    <col min="5894" max="5894" width="9" style="32"/>
    <col min="5895" max="5895" width="17" style="32" bestFit="1" customWidth="1"/>
    <col min="5896" max="6144" width="9" style="32"/>
    <col min="6145" max="6145" width="8.375" style="32" customWidth="1"/>
    <col min="6146" max="6146" width="21.125" style="32" customWidth="1"/>
    <col min="6147" max="6147" width="18.625" style="32" bestFit="1" customWidth="1"/>
    <col min="6148" max="6148" width="11" style="32" customWidth="1"/>
    <col min="6149" max="6149" width="21" style="32" customWidth="1"/>
    <col min="6150" max="6150" width="9" style="32"/>
    <col min="6151" max="6151" width="17" style="32" bestFit="1" customWidth="1"/>
    <col min="6152" max="6400" width="9" style="32"/>
    <col min="6401" max="6401" width="8.375" style="32" customWidth="1"/>
    <col min="6402" max="6402" width="21.125" style="32" customWidth="1"/>
    <col min="6403" max="6403" width="18.625" style="32" bestFit="1" customWidth="1"/>
    <col min="6404" max="6404" width="11" style="32" customWidth="1"/>
    <col min="6405" max="6405" width="21" style="32" customWidth="1"/>
    <col min="6406" max="6406" width="9" style="32"/>
    <col min="6407" max="6407" width="17" style="32" bestFit="1" customWidth="1"/>
    <col min="6408" max="6656" width="9" style="32"/>
    <col min="6657" max="6657" width="8.375" style="32" customWidth="1"/>
    <col min="6658" max="6658" width="21.125" style="32" customWidth="1"/>
    <col min="6659" max="6659" width="18.625" style="32" bestFit="1" customWidth="1"/>
    <col min="6660" max="6660" width="11" style="32" customWidth="1"/>
    <col min="6661" max="6661" width="21" style="32" customWidth="1"/>
    <col min="6662" max="6662" width="9" style="32"/>
    <col min="6663" max="6663" width="17" style="32" bestFit="1" customWidth="1"/>
    <col min="6664" max="6912" width="9" style="32"/>
    <col min="6913" max="6913" width="8.375" style="32" customWidth="1"/>
    <col min="6914" max="6914" width="21.125" style="32" customWidth="1"/>
    <col min="6915" max="6915" width="18.625" style="32" bestFit="1" customWidth="1"/>
    <col min="6916" max="6916" width="11" style="32" customWidth="1"/>
    <col min="6917" max="6917" width="21" style="32" customWidth="1"/>
    <col min="6918" max="6918" width="9" style="32"/>
    <col min="6919" max="6919" width="17" style="32" bestFit="1" customWidth="1"/>
    <col min="6920" max="7168" width="9" style="32"/>
    <col min="7169" max="7169" width="8.375" style="32" customWidth="1"/>
    <col min="7170" max="7170" width="21.125" style="32" customWidth="1"/>
    <col min="7171" max="7171" width="18.625" style="32" bestFit="1" customWidth="1"/>
    <col min="7172" max="7172" width="11" style="32" customWidth="1"/>
    <col min="7173" max="7173" width="21" style="32" customWidth="1"/>
    <col min="7174" max="7174" width="9" style="32"/>
    <col min="7175" max="7175" width="17" style="32" bestFit="1" customWidth="1"/>
    <col min="7176" max="7424" width="9" style="32"/>
    <col min="7425" max="7425" width="8.375" style="32" customWidth="1"/>
    <col min="7426" max="7426" width="21.125" style="32" customWidth="1"/>
    <col min="7427" max="7427" width="18.625" style="32" bestFit="1" customWidth="1"/>
    <col min="7428" max="7428" width="11" style="32" customWidth="1"/>
    <col min="7429" max="7429" width="21" style="32" customWidth="1"/>
    <col min="7430" max="7430" width="9" style="32"/>
    <col min="7431" max="7431" width="17" style="32" bestFit="1" customWidth="1"/>
    <col min="7432" max="7680" width="9" style="32"/>
    <col min="7681" max="7681" width="8.375" style="32" customWidth="1"/>
    <col min="7682" max="7682" width="21.125" style="32" customWidth="1"/>
    <col min="7683" max="7683" width="18.625" style="32" bestFit="1" customWidth="1"/>
    <col min="7684" max="7684" width="11" style="32" customWidth="1"/>
    <col min="7685" max="7685" width="21" style="32" customWidth="1"/>
    <col min="7686" max="7686" width="9" style="32"/>
    <col min="7687" max="7687" width="17" style="32" bestFit="1" customWidth="1"/>
    <col min="7688" max="7936" width="9" style="32"/>
    <col min="7937" max="7937" width="8.375" style="32" customWidth="1"/>
    <col min="7938" max="7938" width="21.125" style="32" customWidth="1"/>
    <col min="7939" max="7939" width="18.625" style="32" bestFit="1" customWidth="1"/>
    <col min="7940" max="7940" width="11" style="32" customWidth="1"/>
    <col min="7941" max="7941" width="21" style="32" customWidth="1"/>
    <col min="7942" max="7942" width="9" style="32"/>
    <col min="7943" max="7943" width="17" style="32" bestFit="1" customWidth="1"/>
    <col min="7944" max="8192" width="9" style="32"/>
    <col min="8193" max="8193" width="8.375" style="32" customWidth="1"/>
    <col min="8194" max="8194" width="21.125" style="32" customWidth="1"/>
    <col min="8195" max="8195" width="18.625" style="32" bestFit="1" customWidth="1"/>
    <col min="8196" max="8196" width="11" style="32" customWidth="1"/>
    <col min="8197" max="8197" width="21" style="32" customWidth="1"/>
    <col min="8198" max="8198" width="9" style="32"/>
    <col min="8199" max="8199" width="17" style="32" bestFit="1" customWidth="1"/>
    <col min="8200" max="8448" width="9" style="32"/>
    <col min="8449" max="8449" width="8.375" style="32" customWidth="1"/>
    <col min="8450" max="8450" width="21.125" style="32" customWidth="1"/>
    <col min="8451" max="8451" width="18.625" style="32" bestFit="1" customWidth="1"/>
    <col min="8452" max="8452" width="11" style="32" customWidth="1"/>
    <col min="8453" max="8453" width="21" style="32" customWidth="1"/>
    <col min="8454" max="8454" width="9" style="32"/>
    <col min="8455" max="8455" width="17" style="32" bestFit="1" customWidth="1"/>
    <col min="8456" max="8704" width="9" style="32"/>
    <col min="8705" max="8705" width="8.375" style="32" customWidth="1"/>
    <col min="8706" max="8706" width="21.125" style="32" customWidth="1"/>
    <col min="8707" max="8707" width="18.625" style="32" bestFit="1" customWidth="1"/>
    <col min="8708" max="8708" width="11" style="32" customWidth="1"/>
    <col min="8709" max="8709" width="21" style="32" customWidth="1"/>
    <col min="8710" max="8710" width="9" style="32"/>
    <col min="8711" max="8711" width="17" style="32" bestFit="1" customWidth="1"/>
    <col min="8712" max="8960" width="9" style="32"/>
    <col min="8961" max="8961" width="8.375" style="32" customWidth="1"/>
    <col min="8962" max="8962" width="21.125" style="32" customWidth="1"/>
    <col min="8963" max="8963" width="18.625" style="32" bestFit="1" customWidth="1"/>
    <col min="8964" max="8964" width="11" style="32" customWidth="1"/>
    <col min="8965" max="8965" width="21" style="32" customWidth="1"/>
    <col min="8966" max="8966" width="9" style="32"/>
    <col min="8967" max="8967" width="17" style="32" bestFit="1" customWidth="1"/>
    <col min="8968" max="9216" width="9" style="32"/>
    <col min="9217" max="9217" width="8.375" style="32" customWidth="1"/>
    <col min="9218" max="9218" width="21.125" style="32" customWidth="1"/>
    <col min="9219" max="9219" width="18.625" style="32" bestFit="1" customWidth="1"/>
    <col min="9220" max="9220" width="11" style="32" customWidth="1"/>
    <col min="9221" max="9221" width="21" style="32" customWidth="1"/>
    <col min="9222" max="9222" width="9" style="32"/>
    <col min="9223" max="9223" width="17" style="32" bestFit="1" customWidth="1"/>
    <col min="9224" max="9472" width="9" style="32"/>
    <col min="9473" max="9473" width="8.375" style="32" customWidth="1"/>
    <col min="9474" max="9474" width="21.125" style="32" customWidth="1"/>
    <col min="9475" max="9475" width="18.625" style="32" bestFit="1" customWidth="1"/>
    <col min="9476" max="9476" width="11" style="32" customWidth="1"/>
    <col min="9477" max="9477" width="21" style="32" customWidth="1"/>
    <col min="9478" max="9478" width="9" style="32"/>
    <col min="9479" max="9479" width="17" style="32" bestFit="1" customWidth="1"/>
    <col min="9480" max="9728" width="9" style="32"/>
    <col min="9729" max="9729" width="8.375" style="32" customWidth="1"/>
    <col min="9730" max="9730" width="21.125" style="32" customWidth="1"/>
    <col min="9731" max="9731" width="18.625" style="32" bestFit="1" customWidth="1"/>
    <col min="9732" max="9732" width="11" style="32" customWidth="1"/>
    <col min="9733" max="9733" width="21" style="32" customWidth="1"/>
    <col min="9734" max="9734" width="9" style="32"/>
    <col min="9735" max="9735" width="17" style="32" bestFit="1" customWidth="1"/>
    <col min="9736" max="9984" width="9" style="32"/>
    <col min="9985" max="9985" width="8.375" style="32" customWidth="1"/>
    <col min="9986" max="9986" width="21.125" style="32" customWidth="1"/>
    <col min="9987" max="9987" width="18.625" style="32" bestFit="1" customWidth="1"/>
    <col min="9988" max="9988" width="11" style="32" customWidth="1"/>
    <col min="9989" max="9989" width="21" style="32" customWidth="1"/>
    <col min="9990" max="9990" width="9" style="32"/>
    <col min="9991" max="9991" width="17" style="32" bestFit="1" customWidth="1"/>
    <col min="9992" max="10240" width="9" style="32"/>
    <col min="10241" max="10241" width="8.375" style="32" customWidth="1"/>
    <col min="10242" max="10242" width="21.125" style="32" customWidth="1"/>
    <col min="10243" max="10243" width="18.625" style="32" bestFit="1" customWidth="1"/>
    <col min="10244" max="10244" width="11" style="32" customWidth="1"/>
    <col min="10245" max="10245" width="21" style="32" customWidth="1"/>
    <col min="10246" max="10246" width="9" style="32"/>
    <col min="10247" max="10247" width="17" style="32" bestFit="1" customWidth="1"/>
    <col min="10248" max="10496" width="9" style="32"/>
    <col min="10497" max="10497" width="8.375" style="32" customWidth="1"/>
    <col min="10498" max="10498" width="21.125" style="32" customWidth="1"/>
    <col min="10499" max="10499" width="18.625" style="32" bestFit="1" customWidth="1"/>
    <col min="10500" max="10500" width="11" style="32" customWidth="1"/>
    <col min="10501" max="10501" width="21" style="32" customWidth="1"/>
    <col min="10502" max="10502" width="9" style="32"/>
    <col min="10503" max="10503" width="17" style="32" bestFit="1" customWidth="1"/>
    <col min="10504" max="10752" width="9" style="32"/>
    <col min="10753" max="10753" width="8.375" style="32" customWidth="1"/>
    <col min="10754" max="10754" width="21.125" style="32" customWidth="1"/>
    <col min="10755" max="10755" width="18.625" style="32" bestFit="1" customWidth="1"/>
    <col min="10756" max="10756" width="11" style="32" customWidth="1"/>
    <col min="10757" max="10757" width="21" style="32" customWidth="1"/>
    <col min="10758" max="10758" width="9" style="32"/>
    <col min="10759" max="10759" width="17" style="32" bestFit="1" customWidth="1"/>
    <col min="10760" max="11008" width="9" style="32"/>
    <col min="11009" max="11009" width="8.375" style="32" customWidth="1"/>
    <col min="11010" max="11010" width="21.125" style="32" customWidth="1"/>
    <col min="11011" max="11011" width="18.625" style="32" bestFit="1" customWidth="1"/>
    <col min="11012" max="11012" width="11" style="32" customWidth="1"/>
    <col min="11013" max="11013" width="21" style="32" customWidth="1"/>
    <col min="11014" max="11014" width="9" style="32"/>
    <col min="11015" max="11015" width="17" style="32" bestFit="1" customWidth="1"/>
    <col min="11016" max="11264" width="9" style="32"/>
    <col min="11265" max="11265" width="8.375" style="32" customWidth="1"/>
    <col min="11266" max="11266" width="21.125" style="32" customWidth="1"/>
    <col min="11267" max="11267" width="18.625" style="32" bestFit="1" customWidth="1"/>
    <col min="11268" max="11268" width="11" style="32" customWidth="1"/>
    <col min="11269" max="11269" width="21" style="32" customWidth="1"/>
    <col min="11270" max="11270" width="9" style="32"/>
    <col min="11271" max="11271" width="17" style="32" bestFit="1" customWidth="1"/>
    <col min="11272" max="11520" width="9" style="32"/>
    <col min="11521" max="11521" width="8.375" style="32" customWidth="1"/>
    <col min="11522" max="11522" width="21.125" style="32" customWidth="1"/>
    <col min="11523" max="11523" width="18.625" style="32" bestFit="1" customWidth="1"/>
    <col min="11524" max="11524" width="11" style="32" customWidth="1"/>
    <col min="11525" max="11525" width="21" style="32" customWidth="1"/>
    <col min="11526" max="11526" width="9" style="32"/>
    <col min="11527" max="11527" width="17" style="32" bestFit="1" customWidth="1"/>
    <col min="11528" max="11776" width="9" style="32"/>
    <col min="11777" max="11777" width="8.375" style="32" customWidth="1"/>
    <col min="11778" max="11778" width="21.125" style="32" customWidth="1"/>
    <col min="11779" max="11779" width="18.625" style="32" bestFit="1" customWidth="1"/>
    <col min="11780" max="11780" width="11" style="32" customWidth="1"/>
    <col min="11781" max="11781" width="21" style="32" customWidth="1"/>
    <col min="11782" max="11782" width="9" style="32"/>
    <col min="11783" max="11783" width="17" style="32" bestFit="1" customWidth="1"/>
    <col min="11784" max="12032" width="9" style="32"/>
    <col min="12033" max="12033" width="8.375" style="32" customWidth="1"/>
    <col min="12034" max="12034" width="21.125" style="32" customWidth="1"/>
    <col min="12035" max="12035" width="18.625" style="32" bestFit="1" customWidth="1"/>
    <col min="12036" max="12036" width="11" style="32" customWidth="1"/>
    <col min="12037" max="12037" width="21" style="32" customWidth="1"/>
    <col min="12038" max="12038" width="9" style="32"/>
    <col min="12039" max="12039" width="17" style="32" bestFit="1" customWidth="1"/>
    <col min="12040" max="12288" width="9" style="32"/>
    <col min="12289" max="12289" width="8.375" style="32" customWidth="1"/>
    <col min="12290" max="12290" width="21.125" style="32" customWidth="1"/>
    <col min="12291" max="12291" width="18.625" style="32" bestFit="1" customWidth="1"/>
    <col min="12292" max="12292" width="11" style="32" customWidth="1"/>
    <col min="12293" max="12293" width="21" style="32" customWidth="1"/>
    <col min="12294" max="12294" width="9" style="32"/>
    <col min="12295" max="12295" width="17" style="32" bestFit="1" customWidth="1"/>
    <col min="12296" max="12544" width="9" style="32"/>
    <col min="12545" max="12545" width="8.375" style="32" customWidth="1"/>
    <col min="12546" max="12546" width="21.125" style="32" customWidth="1"/>
    <col min="12547" max="12547" width="18.625" style="32" bestFit="1" customWidth="1"/>
    <col min="12548" max="12548" width="11" style="32" customWidth="1"/>
    <col min="12549" max="12549" width="21" style="32" customWidth="1"/>
    <col min="12550" max="12550" width="9" style="32"/>
    <col min="12551" max="12551" width="17" style="32" bestFit="1" customWidth="1"/>
    <col min="12552" max="12800" width="9" style="32"/>
    <col min="12801" max="12801" width="8.375" style="32" customWidth="1"/>
    <col min="12802" max="12802" width="21.125" style="32" customWidth="1"/>
    <col min="12803" max="12803" width="18.625" style="32" bestFit="1" customWidth="1"/>
    <col min="12804" max="12804" width="11" style="32" customWidth="1"/>
    <col min="12805" max="12805" width="21" style="32" customWidth="1"/>
    <col min="12806" max="12806" width="9" style="32"/>
    <col min="12807" max="12807" width="17" style="32" bestFit="1" customWidth="1"/>
    <col min="12808" max="13056" width="9" style="32"/>
    <col min="13057" max="13057" width="8.375" style="32" customWidth="1"/>
    <col min="13058" max="13058" width="21.125" style="32" customWidth="1"/>
    <col min="13059" max="13059" width="18.625" style="32" bestFit="1" customWidth="1"/>
    <col min="13060" max="13060" width="11" style="32" customWidth="1"/>
    <col min="13061" max="13061" width="21" style="32" customWidth="1"/>
    <col min="13062" max="13062" width="9" style="32"/>
    <col min="13063" max="13063" width="17" style="32" bestFit="1" customWidth="1"/>
    <col min="13064" max="13312" width="9" style="32"/>
    <col min="13313" max="13313" width="8.375" style="32" customWidth="1"/>
    <col min="13314" max="13314" width="21.125" style="32" customWidth="1"/>
    <col min="13315" max="13315" width="18.625" style="32" bestFit="1" customWidth="1"/>
    <col min="13316" max="13316" width="11" style="32" customWidth="1"/>
    <col min="13317" max="13317" width="21" style="32" customWidth="1"/>
    <col min="13318" max="13318" width="9" style="32"/>
    <col min="13319" max="13319" width="17" style="32" bestFit="1" customWidth="1"/>
    <col min="13320" max="13568" width="9" style="32"/>
    <col min="13569" max="13569" width="8.375" style="32" customWidth="1"/>
    <col min="13570" max="13570" width="21.125" style="32" customWidth="1"/>
    <col min="13571" max="13571" width="18.625" style="32" bestFit="1" customWidth="1"/>
    <col min="13572" max="13572" width="11" style="32" customWidth="1"/>
    <col min="13573" max="13573" width="21" style="32" customWidth="1"/>
    <col min="13574" max="13574" width="9" style="32"/>
    <col min="13575" max="13575" width="17" style="32" bestFit="1" customWidth="1"/>
    <col min="13576" max="13824" width="9" style="32"/>
    <col min="13825" max="13825" width="8.375" style="32" customWidth="1"/>
    <col min="13826" max="13826" width="21.125" style="32" customWidth="1"/>
    <col min="13827" max="13827" width="18.625" style="32" bestFit="1" customWidth="1"/>
    <col min="13828" max="13828" width="11" style="32" customWidth="1"/>
    <col min="13829" max="13829" width="21" style="32" customWidth="1"/>
    <col min="13830" max="13830" width="9" style="32"/>
    <col min="13831" max="13831" width="17" style="32" bestFit="1" customWidth="1"/>
    <col min="13832" max="14080" width="9" style="32"/>
    <col min="14081" max="14081" width="8.375" style="32" customWidth="1"/>
    <col min="14082" max="14082" width="21.125" style="32" customWidth="1"/>
    <col min="14083" max="14083" width="18.625" style="32" bestFit="1" customWidth="1"/>
    <col min="14084" max="14084" width="11" style="32" customWidth="1"/>
    <col min="14085" max="14085" width="21" style="32" customWidth="1"/>
    <col min="14086" max="14086" width="9" style="32"/>
    <col min="14087" max="14087" width="17" style="32" bestFit="1" customWidth="1"/>
    <col min="14088" max="14336" width="9" style="32"/>
    <col min="14337" max="14337" width="8.375" style="32" customWidth="1"/>
    <col min="14338" max="14338" width="21.125" style="32" customWidth="1"/>
    <col min="14339" max="14339" width="18.625" style="32" bestFit="1" customWidth="1"/>
    <col min="14340" max="14340" width="11" style="32" customWidth="1"/>
    <col min="14341" max="14341" width="21" style="32" customWidth="1"/>
    <col min="14342" max="14342" width="9" style="32"/>
    <col min="14343" max="14343" width="17" style="32" bestFit="1" customWidth="1"/>
    <col min="14344" max="14592" width="9" style="32"/>
    <col min="14593" max="14593" width="8.375" style="32" customWidth="1"/>
    <col min="14594" max="14594" width="21.125" style="32" customWidth="1"/>
    <col min="14595" max="14595" width="18.625" style="32" bestFit="1" customWidth="1"/>
    <col min="14596" max="14596" width="11" style="32" customWidth="1"/>
    <col min="14597" max="14597" width="21" style="32" customWidth="1"/>
    <col min="14598" max="14598" width="9" style="32"/>
    <col min="14599" max="14599" width="17" style="32" bestFit="1" customWidth="1"/>
    <col min="14600" max="14848" width="9" style="32"/>
    <col min="14849" max="14849" width="8.375" style="32" customWidth="1"/>
    <col min="14850" max="14850" width="21.125" style="32" customWidth="1"/>
    <col min="14851" max="14851" width="18.625" style="32" bestFit="1" customWidth="1"/>
    <col min="14852" max="14852" width="11" style="32" customWidth="1"/>
    <col min="14853" max="14853" width="21" style="32" customWidth="1"/>
    <col min="14854" max="14854" width="9" style="32"/>
    <col min="14855" max="14855" width="17" style="32" bestFit="1" customWidth="1"/>
    <col min="14856" max="15104" width="9" style="32"/>
    <col min="15105" max="15105" width="8.375" style="32" customWidth="1"/>
    <col min="15106" max="15106" width="21.125" style="32" customWidth="1"/>
    <col min="15107" max="15107" width="18.625" style="32" bestFit="1" customWidth="1"/>
    <col min="15108" max="15108" width="11" style="32" customWidth="1"/>
    <col min="15109" max="15109" width="21" style="32" customWidth="1"/>
    <col min="15110" max="15110" width="9" style="32"/>
    <col min="15111" max="15111" width="17" style="32" bestFit="1" customWidth="1"/>
    <col min="15112" max="15360" width="9" style="32"/>
    <col min="15361" max="15361" width="8.375" style="32" customWidth="1"/>
    <col min="15362" max="15362" width="21.125" style="32" customWidth="1"/>
    <col min="15363" max="15363" width="18.625" style="32" bestFit="1" customWidth="1"/>
    <col min="15364" max="15364" width="11" style="32" customWidth="1"/>
    <col min="15365" max="15365" width="21" style="32" customWidth="1"/>
    <col min="15366" max="15366" width="9" style="32"/>
    <col min="15367" max="15367" width="17" style="32" bestFit="1" customWidth="1"/>
    <col min="15368" max="15616" width="9" style="32"/>
    <col min="15617" max="15617" width="8.375" style="32" customWidth="1"/>
    <col min="15618" max="15618" width="21.125" style="32" customWidth="1"/>
    <col min="15619" max="15619" width="18.625" style="32" bestFit="1" customWidth="1"/>
    <col min="15620" max="15620" width="11" style="32" customWidth="1"/>
    <col min="15621" max="15621" width="21" style="32" customWidth="1"/>
    <col min="15622" max="15622" width="9" style="32"/>
    <col min="15623" max="15623" width="17" style="32" bestFit="1" customWidth="1"/>
    <col min="15624" max="15872" width="9" style="32"/>
    <col min="15873" max="15873" width="8.375" style="32" customWidth="1"/>
    <col min="15874" max="15874" width="21.125" style="32" customWidth="1"/>
    <col min="15875" max="15875" width="18.625" style="32" bestFit="1" customWidth="1"/>
    <col min="15876" max="15876" width="11" style="32" customWidth="1"/>
    <col min="15877" max="15877" width="21" style="32" customWidth="1"/>
    <col min="15878" max="15878" width="9" style="32"/>
    <col min="15879" max="15879" width="17" style="32" bestFit="1" customWidth="1"/>
    <col min="15880" max="16128" width="9" style="32"/>
    <col min="16129" max="16129" width="8.375" style="32" customWidth="1"/>
    <col min="16130" max="16130" width="21.125" style="32" customWidth="1"/>
    <col min="16131" max="16131" width="18.625" style="32" bestFit="1" customWidth="1"/>
    <col min="16132" max="16132" width="11" style="32" customWidth="1"/>
    <col min="16133" max="16133" width="21" style="32" customWidth="1"/>
    <col min="16134" max="16134" width="9" style="32"/>
    <col min="16135" max="16135" width="17" style="32" bestFit="1" customWidth="1"/>
    <col min="16136" max="16384" width="9" style="32"/>
  </cols>
  <sheetData>
    <row r="1" spans="1:10" ht="63.75" customHeight="1">
      <c r="A1" s="313" t="s">
        <v>406</v>
      </c>
      <c r="D1" s="826" t="s">
        <v>674</v>
      </c>
      <c r="E1" s="826"/>
      <c r="F1" s="826"/>
      <c r="G1" s="826"/>
      <c r="H1" s="826"/>
      <c r="I1" s="826"/>
    </row>
    <row r="2" spans="1:10" ht="38.25" customHeight="1">
      <c r="A2" s="827" t="str">
        <f>"주관사 : "&amp;참여업체!C5</f>
        <v>주관사 : 주관사풀네임</v>
      </c>
      <c r="B2" s="827"/>
      <c r="C2" s="827"/>
      <c r="D2" s="827"/>
      <c r="E2" s="827"/>
      <c r="F2" s="827"/>
      <c r="G2" s="827"/>
      <c r="H2" s="827"/>
      <c r="I2" s="827"/>
    </row>
    <row r="3" spans="1:10" ht="23.25" customHeight="1">
      <c r="A3" s="234"/>
      <c r="B3" s="567"/>
      <c r="C3" s="567"/>
      <c r="D3" s="235"/>
      <c r="E3" s="235"/>
      <c r="F3" s="235"/>
      <c r="G3" s="235"/>
      <c r="H3" s="235"/>
    </row>
    <row r="4" spans="1:10" ht="18.95" customHeight="1">
      <c r="A4" s="828" t="s">
        <v>263</v>
      </c>
      <c r="B4" s="829"/>
      <c r="C4" s="526" t="s">
        <v>264</v>
      </c>
      <c r="D4" s="526" t="s">
        <v>265</v>
      </c>
      <c r="E4" s="527" t="s">
        <v>266</v>
      </c>
      <c r="F4" s="237" t="s">
        <v>282</v>
      </c>
      <c r="G4" s="237" t="s">
        <v>283</v>
      </c>
      <c r="H4" s="236" t="s">
        <v>284</v>
      </c>
      <c r="I4" s="236" t="s">
        <v>285</v>
      </c>
    </row>
    <row r="5" spans="1:10" ht="18.95" customHeight="1">
      <c r="A5" s="830" t="s">
        <v>268</v>
      </c>
      <c r="B5" s="236" t="s">
        <v>286</v>
      </c>
      <c r="C5" s="238" t="str">
        <f>'4-1 참여기술인(등급)'!D8</f>
        <v>책임</v>
      </c>
      <c r="D5" s="238">
        <f>'4-1 참여기술인(등급)'!E8</f>
        <v>6504</v>
      </c>
      <c r="E5" s="247"/>
      <c r="F5" s="247" t="s">
        <v>287</v>
      </c>
      <c r="G5" s="247" t="s">
        <v>288</v>
      </c>
      <c r="H5" s="247" t="s">
        <v>289</v>
      </c>
      <c r="I5" s="247"/>
    </row>
    <row r="6" spans="1:10" ht="18.95" customHeight="1">
      <c r="A6" s="830"/>
      <c r="B6" s="236" t="s">
        <v>290</v>
      </c>
      <c r="C6" s="238" t="str">
        <f>IF('4-1 참여기술인(등급)'!D12="","",'4-1 참여기술인(등급)'!D12)</f>
        <v>건축</v>
      </c>
      <c r="D6" s="238">
        <f>IF('4-1 참여기술인(등급)'!E12="","",'4-1 참여기술인(등급)'!E12)</f>
        <v>6504</v>
      </c>
      <c r="E6" s="247"/>
      <c r="F6" s="248"/>
      <c r="G6" s="247"/>
      <c r="H6" s="247"/>
      <c r="I6" s="247"/>
    </row>
    <row r="7" spans="1:10" ht="18.95" customHeight="1">
      <c r="A7" s="830"/>
      <c r="B7" s="236" t="s">
        <v>566</v>
      </c>
      <c r="C7" s="238" t="str">
        <f>IF('4-1 참여기술인(등급)'!D13="","",'4-1 참여기술인(등급)'!D13)</f>
        <v>청년</v>
      </c>
      <c r="D7" s="238">
        <f>IF('4-1 참여기술인(등급)'!E13="","",'4-1 참여기술인(등급)'!E13)</f>
        <v>6504</v>
      </c>
      <c r="E7" s="247"/>
      <c r="F7" s="247"/>
      <c r="G7" s="247"/>
      <c r="H7" s="247"/>
      <c r="I7" s="247"/>
    </row>
    <row r="8" spans="1:10" ht="18.95" customHeight="1">
      <c r="A8" s="830"/>
      <c r="B8" s="236" t="s">
        <v>291</v>
      </c>
      <c r="C8" s="238" t="str">
        <f>IF('4-1 참여기술인(등급)'!D14="","",'4-1 참여기술인(등급)'!D14)</f>
        <v>기계</v>
      </c>
      <c r="D8" s="238">
        <f>IF('4-1 참여기술인(등급)'!E14="","",'4-1 참여기술인(등급)'!E14)</f>
        <v>6504</v>
      </c>
      <c r="E8" s="247"/>
      <c r="F8" s="247"/>
      <c r="G8" s="247"/>
      <c r="H8" s="247"/>
      <c r="I8" s="247"/>
    </row>
    <row r="9" spans="1:10" ht="18.95" customHeight="1">
      <c r="A9" s="830"/>
      <c r="B9" s="236" t="s">
        <v>292</v>
      </c>
      <c r="C9" s="238" t="str">
        <f>IF('4-1 참여기술인(등급)'!D15="","",'4-1 참여기술인(등급)'!D15)</f>
        <v>토목</v>
      </c>
      <c r="D9" s="238">
        <f>IF('4-1 참여기술인(등급)'!E15="","",'4-1 참여기술인(등급)'!E15)</f>
        <v>6504</v>
      </c>
      <c r="E9" s="247"/>
      <c r="F9" s="247"/>
      <c r="G9" s="247"/>
      <c r="H9" s="247"/>
      <c r="I9" s="247"/>
    </row>
    <row r="10" spans="1:10" ht="18.95" customHeight="1">
      <c r="A10" s="830"/>
      <c r="B10" s="236" t="s">
        <v>269</v>
      </c>
      <c r="C10" s="238" t="str">
        <f>IF('4-1 참여기술인(등급)'!D16="","",'4-1 참여기술인(등급)'!D16)</f>
        <v>전기</v>
      </c>
      <c r="D10" s="238">
        <f>IF('4-1 참여기술인(등급)'!E16="","",'4-1 참여기술인(등급)'!E16)</f>
        <v>6504</v>
      </c>
      <c r="E10" s="247"/>
      <c r="F10" s="247"/>
      <c r="G10" s="247"/>
      <c r="H10" s="247"/>
      <c r="I10" s="247"/>
    </row>
    <row r="11" spans="1:10" ht="18.95" customHeight="1">
      <c r="A11" s="830"/>
      <c r="B11" s="236" t="s">
        <v>270</v>
      </c>
      <c r="C11" s="238" t="str">
        <f>IF('4-1 참여기술인(등급)'!D17="","",'4-1 참여기술인(등급)'!D17)</f>
        <v>통신</v>
      </c>
      <c r="D11" s="238">
        <f>IF('4-1 참여기술인(등급)'!E17="","",'4-1 참여기술인(등급)'!E17)</f>
        <v>6504</v>
      </c>
      <c r="E11" s="247"/>
      <c r="F11" s="247"/>
      <c r="G11" s="247"/>
      <c r="H11" s="247"/>
      <c r="I11" s="247"/>
    </row>
    <row r="12" spans="1:10" ht="18.95" customHeight="1">
      <c r="A12" s="830"/>
      <c r="B12" s="526" t="s">
        <v>293</v>
      </c>
      <c r="C12" s="238" t="str">
        <f>IF('4-1 참여기술인(등급)'!D18="","",'4-1 참여기술인(등급)'!D18)</f>
        <v>소방1</v>
      </c>
      <c r="D12" s="238">
        <f>IF('4-1 참여기술인(등급)'!E18="","",'4-1 참여기술인(등급)'!E18)</f>
        <v>6504</v>
      </c>
      <c r="E12" s="249"/>
      <c r="F12" s="249"/>
      <c r="G12" s="249"/>
      <c r="H12" s="249"/>
      <c r="I12" s="249"/>
    </row>
    <row r="13" spans="1:10" ht="18.95" customHeight="1">
      <c r="A13" s="830"/>
      <c r="B13" s="236" t="s">
        <v>294</v>
      </c>
      <c r="C13" s="238" t="str">
        <f>IF('4-1 참여기술인(등급)'!D20="","",'4-1 참여기술인(등급)'!D20)</f>
        <v>조경</v>
      </c>
      <c r="D13" s="238">
        <f>IF('4-1 참여기술인(등급)'!E20="","",'4-1 참여기술인(등급)'!E20)</f>
        <v>6504</v>
      </c>
      <c r="E13" s="247"/>
      <c r="F13" s="247"/>
      <c r="G13" s="247"/>
      <c r="H13" s="247"/>
      <c r="I13" s="247"/>
    </row>
    <row r="14" spans="1:10" ht="18.95" customHeight="1">
      <c r="A14" s="824" t="s">
        <v>271</v>
      </c>
      <c r="B14" s="237" t="s">
        <v>272</v>
      </c>
      <c r="C14" s="238" t="str">
        <f>IF('4-1 참여기술인(등급)'!D24="","",'4-1 참여기술인(등급)'!D24)</f>
        <v>건1</v>
      </c>
      <c r="D14" s="238">
        <f>IF('4-1 참여기술인(등급)'!E24="","",'4-1 참여기술인(등급)'!E24)</f>
        <v>6504</v>
      </c>
      <c r="E14" s="250"/>
      <c r="F14" s="250"/>
      <c r="G14" s="250"/>
      <c r="H14" s="250"/>
      <c r="I14" s="250"/>
      <c r="J14" s="242"/>
    </row>
    <row r="15" spans="1:10" ht="18.95" customHeight="1">
      <c r="A15" s="824"/>
      <c r="B15" s="237" t="s">
        <v>273</v>
      </c>
      <c r="C15" s="238" t="str">
        <f>IF('4-1 참여기술인(등급)'!D25="","",'4-1 참여기술인(등급)'!D25)</f>
        <v>기1</v>
      </c>
      <c r="D15" s="238">
        <f>IF('4-1 참여기술인(등급)'!E25="","",'4-1 참여기술인(등급)'!E25)</f>
        <v>6504</v>
      </c>
      <c r="E15" s="247"/>
      <c r="F15" s="247"/>
      <c r="G15" s="247"/>
      <c r="H15" s="247"/>
      <c r="I15" s="247"/>
    </row>
    <row r="16" spans="1:10" ht="18.95" customHeight="1">
      <c r="A16" s="824"/>
      <c r="B16" s="237" t="s">
        <v>274</v>
      </c>
      <c r="C16" s="238" t="str">
        <f>IF('4-1 참여기술인(등급)'!D26="","",'4-1 참여기술인(등급)'!D26)</f>
        <v>토1</v>
      </c>
      <c r="D16" s="238">
        <f>IF('4-1 참여기술인(등급)'!E26="","",'4-1 참여기술인(등급)'!E26)</f>
        <v>6504</v>
      </c>
      <c r="E16" s="247"/>
      <c r="F16" s="247"/>
      <c r="G16" s="247"/>
      <c r="H16" s="247"/>
      <c r="I16" s="247"/>
    </row>
    <row r="17" spans="1:9" ht="18.95" customHeight="1">
      <c r="A17" s="824"/>
      <c r="B17" s="237" t="s">
        <v>275</v>
      </c>
      <c r="C17" s="238" t="str">
        <f>IF('4-1 참여기술인(등급)'!D27="","",'4-1 참여기술인(등급)'!D27)</f>
        <v>전1</v>
      </c>
      <c r="D17" s="238">
        <f>IF('4-1 참여기술인(등급)'!E27="","",'4-1 참여기술인(등급)'!E27)</f>
        <v>6504</v>
      </c>
      <c r="E17" s="247"/>
      <c r="F17" s="247"/>
      <c r="G17" s="247"/>
      <c r="H17" s="247"/>
      <c r="I17" s="247"/>
    </row>
    <row r="18" spans="1:9" ht="18.95" customHeight="1">
      <c r="A18" s="824"/>
      <c r="B18" s="237" t="s">
        <v>276</v>
      </c>
      <c r="C18" s="238" t="str">
        <f>IF('4-1 참여기술인(등급)'!D28="","",'4-1 참여기술인(등급)'!D28)</f>
        <v>소1</v>
      </c>
      <c r="D18" s="238">
        <f>IF('4-1 참여기술인(등급)'!E28="","",'4-1 참여기술인(등급)'!E28)</f>
        <v>6504</v>
      </c>
      <c r="E18" s="247"/>
      <c r="F18" s="247"/>
      <c r="G18" s="247"/>
      <c r="H18" s="247"/>
      <c r="I18" s="247"/>
    </row>
    <row r="19" spans="1:9" ht="18.95" customHeight="1">
      <c r="A19" s="824"/>
      <c r="B19" s="527" t="s">
        <v>277</v>
      </c>
      <c r="C19" s="238" t="str">
        <f>IF('4-1 참여기술인(등급)'!D29="","",'4-1 참여기술인(등급)'!D29)</f>
        <v>소2</v>
      </c>
      <c r="D19" s="238">
        <f>IF('4-1 참여기술인(등급)'!E29="","",'4-1 참여기술인(등급)'!E29)</f>
        <v>6504</v>
      </c>
      <c r="E19" s="247"/>
      <c r="F19" s="247"/>
      <c r="G19" s="247"/>
      <c r="H19" s="247"/>
      <c r="I19" s="247"/>
    </row>
    <row r="20" spans="1:9" ht="17.25" customHeight="1">
      <c r="A20" s="824"/>
      <c r="B20" s="237" t="s">
        <v>278</v>
      </c>
      <c r="C20" s="238" t="str">
        <f>IF('4-1 참여기술인(등급)'!D30="","",'4-1 참여기술인(등급)'!D30)</f>
        <v>조1</v>
      </c>
      <c r="D20" s="238">
        <f>IF('4-1 참여기술인(등급)'!E30="","",'4-1 참여기술인(등급)'!E30)</f>
        <v>6504</v>
      </c>
      <c r="E20" s="239"/>
      <c r="F20" s="239"/>
      <c r="G20" s="239"/>
      <c r="H20" s="239"/>
      <c r="I20" s="239"/>
    </row>
    <row r="21" spans="1:9" ht="18.75">
      <c r="A21" s="825"/>
      <c r="B21" s="825"/>
      <c r="C21" s="825"/>
      <c r="D21" s="825"/>
      <c r="E21" s="825"/>
    </row>
    <row r="22" spans="1:9" ht="18.75">
      <c r="A22" s="240"/>
      <c r="B22" s="241"/>
      <c r="C22" s="241"/>
      <c r="D22" s="241"/>
    </row>
    <row r="23" spans="1:9">
      <c r="A23" s="242"/>
      <c r="B23" s="242"/>
      <c r="C23" s="242"/>
      <c r="D23" s="242"/>
    </row>
  </sheetData>
  <mergeCells count="6">
    <mergeCell ref="A14:A20"/>
    <mergeCell ref="A21:E21"/>
    <mergeCell ref="D1:I1"/>
    <mergeCell ref="A2:I2"/>
    <mergeCell ref="A4:B4"/>
    <mergeCell ref="A5:A13"/>
  </mergeCells>
  <phoneticPr fontId="2" type="noConversion"/>
  <pageMargins left="0.7" right="0.7" top="0.75" bottom="0.75" header="0.3" footer="0.3"/>
  <pageSetup paperSize="9"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0"/>
  <sheetViews>
    <sheetView view="pageBreakPreview" zoomScale="85" zoomScaleNormal="85" zoomScaleSheetLayoutView="85" workbookViewId="0">
      <pane ySplit="10" topLeftCell="A11" activePane="bottomLeft" state="frozen"/>
      <selection pane="bottomLeft"/>
    </sheetView>
  </sheetViews>
  <sheetFormatPr defaultRowHeight="16.5"/>
  <cols>
    <col min="1" max="1" width="31.625" customWidth="1"/>
    <col min="2" max="2" width="14.75" customWidth="1"/>
    <col min="3" max="3" width="68.875" customWidth="1"/>
    <col min="4" max="4" width="18.125" customWidth="1"/>
    <col min="5" max="5" width="13.25" bestFit="1" customWidth="1"/>
    <col min="6" max="6" width="19.5" customWidth="1"/>
    <col min="7" max="7" width="22.125" customWidth="1"/>
    <col min="8" max="8" width="13.25" bestFit="1" customWidth="1"/>
    <col min="9" max="9" width="19" customWidth="1"/>
    <col min="10" max="10" width="9" customWidth="1"/>
    <col min="12" max="12" width="12.125" bestFit="1" customWidth="1"/>
  </cols>
  <sheetData>
    <row r="1" spans="1:15" ht="111" customHeight="1" thickBot="1">
      <c r="A1" s="313" t="s">
        <v>536</v>
      </c>
      <c r="C1" s="831" t="s">
        <v>615</v>
      </c>
      <c r="D1" s="832"/>
      <c r="E1" s="832"/>
      <c r="F1" s="832"/>
      <c r="G1" s="833"/>
      <c r="J1" s="343"/>
      <c r="K1" s="343"/>
      <c r="L1" s="343"/>
      <c r="M1" s="343"/>
      <c r="N1" s="343"/>
      <c r="O1" s="343"/>
    </row>
    <row r="2" spans="1:15" ht="8.25" customHeight="1">
      <c r="J2" s="343"/>
      <c r="K2" s="343"/>
      <c r="L2" s="343"/>
      <c r="M2" s="343"/>
      <c r="N2" s="343"/>
      <c r="O2" s="343"/>
    </row>
    <row r="3" spans="1:15" ht="8.25" customHeight="1">
      <c r="A3" s="106"/>
      <c r="B3" s="106"/>
      <c r="C3" s="107"/>
      <c r="D3" s="108"/>
      <c r="E3" s="107"/>
      <c r="F3" s="107"/>
      <c r="G3" s="107"/>
      <c r="H3" s="107"/>
      <c r="I3" s="107"/>
      <c r="J3" s="343"/>
      <c r="K3" s="343"/>
      <c r="L3" s="343"/>
      <c r="M3" s="343"/>
      <c r="N3" s="343"/>
      <c r="O3" s="343"/>
    </row>
    <row r="4" spans="1:15" ht="27.75" customHeight="1">
      <c r="A4" s="111" t="s">
        <v>155</v>
      </c>
      <c r="B4" s="148" t="s">
        <v>162</v>
      </c>
      <c r="C4" s="111" t="s">
        <v>171</v>
      </c>
      <c r="D4" s="111" t="s">
        <v>30</v>
      </c>
      <c r="E4" s="111" t="s">
        <v>172</v>
      </c>
      <c r="F4" s="110"/>
      <c r="G4" s="110"/>
      <c r="H4" s="147" t="s">
        <v>39</v>
      </c>
      <c r="I4" s="117">
        <f>자기평가서!K4</f>
        <v>44562</v>
      </c>
      <c r="J4" s="343"/>
      <c r="K4" s="343"/>
      <c r="L4" s="343"/>
      <c r="M4" s="343"/>
      <c r="N4" s="343"/>
      <c r="O4" s="343"/>
    </row>
    <row r="5" spans="1:15" ht="22.5" customHeight="1">
      <c r="A5" s="112" t="str">
        <f>참여업체!C5</f>
        <v>주관사풀네임</v>
      </c>
      <c r="B5" s="601">
        <f>I12</f>
        <v>91.136204535078377</v>
      </c>
      <c r="C5" s="149">
        <f>IF(B5=0,3.7,IF(B5&gt;=89,4,IF(B5&gt;=87,3.7,IF(B5&gt;=85,3.4,IF(B5&gt;=83,3.1,2.8)))))</f>
        <v>4</v>
      </c>
      <c r="D5" s="114">
        <f>참여업체!C6</f>
        <v>0.5</v>
      </c>
      <c r="E5" s="342">
        <f>C5*D5</f>
        <v>2</v>
      </c>
      <c r="F5" s="116"/>
      <c r="G5" s="116"/>
      <c r="H5" s="116"/>
      <c r="I5" s="116"/>
      <c r="J5" s="343"/>
      <c r="K5" s="343"/>
      <c r="L5" s="343"/>
      <c r="M5" s="343"/>
      <c r="N5" s="343"/>
      <c r="O5" s="343"/>
    </row>
    <row r="6" spans="1:15" ht="22.5" customHeight="1">
      <c r="A6" s="112" t="str">
        <f>참여업체!D5</f>
        <v>㈜01엔지니어링건축사사무소</v>
      </c>
      <c r="B6" s="601">
        <f>I22</f>
        <v>0</v>
      </c>
      <c r="C6" s="149">
        <f t="shared" ref="C6:C9" si="0">IF(B6=0,3.7,IF(B6&gt;=89,4,IF(B6&gt;=87,3.7,IF(B6&gt;=85,3.4,IF(B6&gt;=83,3.1,2.8)))))</f>
        <v>3.7</v>
      </c>
      <c r="D6" s="114">
        <f>참여업체!D6</f>
        <v>0.2</v>
      </c>
      <c r="E6" s="342">
        <f t="shared" ref="E6:E9" si="1">C6*D6</f>
        <v>0.7400000000000001</v>
      </c>
      <c r="F6" s="118"/>
      <c r="G6" s="118"/>
      <c r="H6" s="118"/>
      <c r="I6" s="118"/>
      <c r="J6" s="343"/>
      <c r="K6" s="343"/>
      <c r="L6" s="343"/>
      <c r="M6" s="343"/>
      <c r="N6" s="343"/>
      <c r="O6" s="343"/>
    </row>
    <row r="7" spans="1:15" ht="22.5" customHeight="1">
      <c r="A7" s="112" t="str">
        <f>참여업체!E5</f>
        <v>㈜02엔지니어링건축사사무소</v>
      </c>
      <c r="B7" s="601">
        <f>I32</f>
        <v>0</v>
      </c>
      <c r="C7" s="149">
        <f t="shared" si="0"/>
        <v>3.7</v>
      </c>
      <c r="D7" s="114">
        <f>참여업체!E6</f>
        <v>0.15</v>
      </c>
      <c r="E7" s="342">
        <f t="shared" si="1"/>
        <v>0.55500000000000005</v>
      </c>
      <c r="F7" s="118"/>
      <c r="G7" s="118"/>
      <c r="H7" s="118"/>
      <c r="I7" s="118"/>
      <c r="J7" s="343"/>
      <c r="K7" s="343"/>
      <c r="L7" s="343"/>
      <c r="M7" s="343"/>
      <c r="N7" s="343"/>
      <c r="O7" s="343"/>
    </row>
    <row r="8" spans="1:15" ht="22.5" customHeight="1">
      <c r="A8" s="112" t="str">
        <f>참여업체!F5</f>
        <v>㈜03엔지니어링건축사사무소</v>
      </c>
      <c r="B8" s="601">
        <f>I42</f>
        <v>88.251930598736337</v>
      </c>
      <c r="C8" s="149">
        <f t="shared" si="0"/>
        <v>3.7</v>
      </c>
      <c r="D8" s="114">
        <f>참여업체!F6</f>
        <v>0.1</v>
      </c>
      <c r="E8" s="342">
        <f t="shared" si="1"/>
        <v>0.37000000000000005</v>
      </c>
      <c r="F8" s="118"/>
      <c r="G8" s="118"/>
      <c r="H8" s="118"/>
      <c r="I8" s="118"/>
      <c r="J8" s="343"/>
      <c r="K8" s="343"/>
      <c r="L8" s="343"/>
      <c r="M8" s="343"/>
      <c r="N8" s="343"/>
      <c r="O8" s="343"/>
    </row>
    <row r="9" spans="1:15" ht="22.5" customHeight="1">
      <c r="A9" s="112" t="str">
        <f>참여업체!G5</f>
        <v>㈜04엔지니어링건축사사무소</v>
      </c>
      <c r="B9" s="601">
        <f>I52</f>
        <v>91.316618192758995</v>
      </c>
      <c r="C9" s="149">
        <f t="shared" si="0"/>
        <v>4</v>
      </c>
      <c r="D9" s="114">
        <f>참여업체!G6</f>
        <v>0.05</v>
      </c>
      <c r="E9" s="342">
        <f t="shared" si="1"/>
        <v>0.2</v>
      </c>
      <c r="F9" s="118"/>
      <c r="G9" s="118"/>
      <c r="H9" s="118"/>
      <c r="I9" s="118"/>
      <c r="J9" s="343"/>
      <c r="K9" s="343"/>
      <c r="L9" s="343"/>
      <c r="M9" s="343"/>
      <c r="N9" s="343"/>
      <c r="O9" s="343"/>
    </row>
    <row r="10" spans="1:15" ht="25.5" customHeight="1">
      <c r="A10" s="112" t="s">
        <v>156</v>
      </c>
      <c r="B10" s="113"/>
      <c r="C10" s="119"/>
      <c r="D10" s="115"/>
      <c r="E10" s="605">
        <f>SUM(E5:E9)</f>
        <v>3.8650000000000007</v>
      </c>
      <c r="F10" s="107"/>
      <c r="G10" s="107"/>
      <c r="H10" s="107"/>
      <c r="I10" s="107"/>
      <c r="J10" s="343"/>
      <c r="K10" s="343"/>
      <c r="L10" s="343"/>
      <c r="M10" s="343"/>
      <c r="N10" s="343"/>
      <c r="O10" s="343"/>
    </row>
    <row r="12" spans="1:15" ht="25.5">
      <c r="A12" s="123" t="s">
        <v>614</v>
      </c>
      <c r="B12" s="118"/>
      <c r="C12" s="131"/>
      <c r="D12" s="834" t="str">
        <f>A5</f>
        <v>주관사풀네임</v>
      </c>
      <c r="E12" s="834"/>
      <c r="F12" s="834"/>
      <c r="G12" s="834"/>
      <c r="H12" s="146" t="s">
        <v>162</v>
      </c>
      <c r="I12" s="604">
        <f>I20/G20</f>
        <v>91.136204535078377</v>
      </c>
      <c r="J12" s="131"/>
      <c r="K12" s="124"/>
      <c r="L12" s="125"/>
    </row>
    <row r="13" spans="1:15">
      <c r="A13" s="133" t="s">
        <v>159</v>
      </c>
      <c r="B13" s="122" t="s">
        <v>160</v>
      </c>
      <c r="C13" s="122" t="s">
        <v>158</v>
      </c>
      <c r="D13" s="122" t="s">
        <v>157</v>
      </c>
      <c r="E13" s="122" t="s">
        <v>163</v>
      </c>
      <c r="F13" s="122" t="s">
        <v>167</v>
      </c>
      <c r="G13" s="122" t="s">
        <v>398</v>
      </c>
      <c r="H13" s="122" t="s">
        <v>162</v>
      </c>
      <c r="I13" s="134" t="s">
        <v>170</v>
      </c>
      <c r="J13" s="126"/>
      <c r="K13" s="127"/>
      <c r="L13" s="128"/>
    </row>
    <row r="14" spans="1:15" ht="30" customHeight="1">
      <c r="A14" s="133">
        <v>1</v>
      </c>
      <c r="B14" s="120" t="s">
        <v>168</v>
      </c>
      <c r="C14" s="120" t="s">
        <v>166</v>
      </c>
      <c r="D14" s="135" t="s">
        <v>161</v>
      </c>
      <c r="E14" s="136">
        <v>43605</v>
      </c>
      <c r="F14" s="137">
        <v>30000</v>
      </c>
      <c r="G14" s="312">
        <f>IF(F14="","",IF(I14=0,0,F14))</f>
        <v>30000</v>
      </c>
      <c r="H14" s="120">
        <v>93</v>
      </c>
      <c r="I14" s="602">
        <f>IF(E14&gt;$I$4,0,F14*H14)</f>
        <v>2790000</v>
      </c>
      <c r="J14" s="126"/>
      <c r="K14" s="127"/>
      <c r="L14" s="128"/>
    </row>
    <row r="15" spans="1:15" ht="30" customHeight="1">
      <c r="A15" s="139">
        <v>2</v>
      </c>
      <c r="B15" s="140" t="s">
        <v>169</v>
      </c>
      <c r="C15" s="120" t="s">
        <v>166</v>
      </c>
      <c r="D15" s="135" t="s">
        <v>161</v>
      </c>
      <c r="E15" s="136">
        <v>43282</v>
      </c>
      <c r="F15" s="137">
        <v>2568</v>
      </c>
      <c r="G15" s="312">
        <f t="shared" ref="G15:G19" si="2">IF(F15="","",IF(I15=0,0,F15))</f>
        <v>2568</v>
      </c>
      <c r="H15" s="142">
        <v>86</v>
      </c>
      <c r="I15" s="602">
        <f t="shared" ref="I15:I19" si="3">IF(E15&gt;$I$4,0,F15*H15)</f>
        <v>220848</v>
      </c>
      <c r="J15" s="129"/>
      <c r="K15" s="129"/>
      <c r="L15" s="129"/>
    </row>
    <row r="16" spans="1:15" ht="30" customHeight="1">
      <c r="A16" s="139">
        <v>3</v>
      </c>
      <c r="B16" s="120" t="s">
        <v>173</v>
      </c>
      <c r="C16" s="120" t="s">
        <v>166</v>
      </c>
      <c r="D16" s="135" t="s">
        <v>161</v>
      </c>
      <c r="E16" s="136">
        <v>43621</v>
      </c>
      <c r="F16" s="137">
        <v>20000</v>
      </c>
      <c r="G16" s="312">
        <f t="shared" si="2"/>
        <v>20000</v>
      </c>
      <c r="H16" s="142">
        <v>89</v>
      </c>
      <c r="I16" s="602">
        <f t="shared" si="3"/>
        <v>1780000</v>
      </c>
      <c r="J16" s="129"/>
      <c r="K16" s="129"/>
      <c r="L16" s="129"/>
    </row>
    <row r="17" spans="1:12" ht="30" customHeight="1">
      <c r="A17" s="139">
        <v>4</v>
      </c>
      <c r="B17" s="140"/>
      <c r="C17" s="120"/>
      <c r="D17" s="135" t="s">
        <v>161</v>
      </c>
      <c r="E17" s="136"/>
      <c r="F17" s="137"/>
      <c r="G17" s="312" t="str">
        <f t="shared" si="2"/>
        <v/>
      </c>
      <c r="H17" s="142"/>
      <c r="I17" s="602">
        <f>IF(E17&gt;$I$4,0,F17*H17)</f>
        <v>0</v>
      </c>
      <c r="J17" s="129"/>
      <c r="K17" s="129"/>
      <c r="L17" s="129"/>
    </row>
    <row r="18" spans="1:12" ht="30" customHeight="1">
      <c r="A18" s="139">
        <v>5</v>
      </c>
      <c r="B18" s="120"/>
      <c r="C18" s="120"/>
      <c r="D18" s="135" t="s">
        <v>161</v>
      </c>
      <c r="E18" s="136"/>
      <c r="F18" s="137"/>
      <c r="G18" s="312" t="str">
        <f t="shared" si="2"/>
        <v/>
      </c>
      <c r="H18" s="142"/>
      <c r="I18" s="602">
        <f t="shared" si="3"/>
        <v>0</v>
      </c>
      <c r="J18" s="129"/>
      <c r="K18" s="129"/>
      <c r="L18" s="129"/>
    </row>
    <row r="19" spans="1:12" ht="30" customHeight="1">
      <c r="A19" s="139">
        <v>6</v>
      </c>
      <c r="B19" s="120"/>
      <c r="C19" s="120"/>
      <c r="D19" s="135" t="s">
        <v>161</v>
      </c>
      <c r="E19" s="136"/>
      <c r="F19" s="137"/>
      <c r="G19" s="312" t="str">
        <f t="shared" si="2"/>
        <v/>
      </c>
      <c r="H19" s="142"/>
      <c r="I19" s="602">
        <f t="shared" si="3"/>
        <v>0</v>
      </c>
      <c r="J19" s="129"/>
      <c r="K19" s="129"/>
      <c r="L19" s="129"/>
    </row>
    <row r="20" spans="1:12" ht="30" customHeight="1">
      <c r="A20" s="835" t="s">
        <v>165</v>
      </c>
      <c r="B20" s="836"/>
      <c r="C20" s="836"/>
      <c r="D20" s="836"/>
      <c r="E20" s="836"/>
      <c r="F20" s="837"/>
      <c r="G20" s="143">
        <f>IF(SUM(G14:G19)=0,1,SUM(G14:G19))</f>
        <v>52568</v>
      </c>
      <c r="H20" s="144"/>
      <c r="I20" s="603">
        <f>SUM(I14:I19)</f>
        <v>4790848</v>
      </c>
      <c r="J20" s="129"/>
      <c r="K20" s="129"/>
      <c r="L20" s="129"/>
    </row>
    <row r="21" spans="1:12" ht="16.5" customHeight="1">
      <c r="A21" s="145"/>
      <c r="B21" s="145"/>
      <c r="C21" s="145"/>
      <c r="D21" s="145"/>
      <c r="E21" s="145"/>
      <c r="F21" s="145"/>
      <c r="G21" s="145"/>
      <c r="H21" s="145"/>
      <c r="I21" s="129"/>
      <c r="J21" s="129"/>
      <c r="K21" s="129"/>
      <c r="L21" s="129"/>
    </row>
    <row r="22" spans="1:12" ht="30" customHeight="1">
      <c r="A22" s="123" t="s">
        <v>400</v>
      </c>
      <c r="B22" s="118"/>
      <c r="C22" s="131"/>
      <c r="D22" s="834" t="str">
        <f>A6</f>
        <v>㈜01엔지니어링건축사사무소</v>
      </c>
      <c r="E22" s="834"/>
      <c r="F22" s="834"/>
      <c r="G22" s="834"/>
      <c r="H22" s="146" t="s">
        <v>162</v>
      </c>
      <c r="I22" s="604">
        <f>I30/G30</f>
        <v>0</v>
      </c>
      <c r="J22" s="129"/>
      <c r="K22" s="129"/>
      <c r="L22" s="129"/>
    </row>
    <row r="23" spans="1:12" ht="30" customHeight="1">
      <c r="A23" s="133" t="s">
        <v>159</v>
      </c>
      <c r="B23" s="122" t="s">
        <v>160</v>
      </c>
      <c r="C23" s="122" t="s">
        <v>158</v>
      </c>
      <c r="D23" s="122" t="s">
        <v>157</v>
      </c>
      <c r="E23" s="122" t="s">
        <v>163</v>
      </c>
      <c r="F23" s="122" t="s">
        <v>167</v>
      </c>
      <c r="G23" s="122" t="s">
        <v>398</v>
      </c>
      <c r="H23" s="122" t="s">
        <v>162</v>
      </c>
      <c r="I23" s="134" t="s">
        <v>164</v>
      </c>
      <c r="J23" s="132"/>
      <c r="K23" s="132"/>
      <c r="L23" s="130"/>
    </row>
    <row r="24" spans="1:12" ht="30" customHeight="1">
      <c r="A24" s="133">
        <v>1</v>
      </c>
      <c r="B24" s="120" t="s">
        <v>168</v>
      </c>
      <c r="C24" s="120" t="s">
        <v>166</v>
      </c>
      <c r="D24" s="135" t="s">
        <v>161</v>
      </c>
      <c r="E24" s="136">
        <v>44048</v>
      </c>
      <c r="F24" s="137"/>
      <c r="G24" s="312" t="str">
        <f>IF(F24="","",IF(I24=0,0,F24))</f>
        <v/>
      </c>
      <c r="H24" s="120"/>
      <c r="I24" s="138">
        <f t="shared" ref="I24:I29" si="4">IF(E24&gt;$I$4,0,F24*H24)</f>
        <v>0</v>
      </c>
      <c r="J24" s="110"/>
      <c r="K24" s="121"/>
      <c r="L24" s="109"/>
    </row>
    <row r="25" spans="1:12" ht="30" customHeight="1">
      <c r="A25" s="139">
        <v>2</v>
      </c>
      <c r="B25" s="140" t="s">
        <v>169</v>
      </c>
      <c r="C25" s="120" t="s">
        <v>166</v>
      </c>
      <c r="D25" s="135" t="s">
        <v>161</v>
      </c>
      <c r="E25" s="136">
        <v>44099</v>
      </c>
      <c r="F25" s="137"/>
      <c r="G25" s="312" t="str">
        <f t="shared" ref="G25:G29" si="5">IF(F25="","",IF(I25=0,0,F25))</f>
        <v/>
      </c>
      <c r="H25" s="142"/>
      <c r="I25" s="138">
        <f t="shared" si="4"/>
        <v>0</v>
      </c>
    </row>
    <row r="26" spans="1:12" ht="30" customHeight="1">
      <c r="A26" s="139">
        <v>3</v>
      </c>
      <c r="B26" s="120" t="s">
        <v>173</v>
      </c>
      <c r="C26" s="120" t="s">
        <v>166</v>
      </c>
      <c r="D26" s="135" t="s">
        <v>161</v>
      </c>
      <c r="E26" s="136">
        <v>44227</v>
      </c>
      <c r="F26" s="137"/>
      <c r="G26" s="312" t="str">
        <f t="shared" si="5"/>
        <v/>
      </c>
      <c r="H26" s="142"/>
      <c r="I26" s="138">
        <f t="shared" si="4"/>
        <v>0</v>
      </c>
    </row>
    <row r="27" spans="1:12" ht="30" customHeight="1">
      <c r="A27" s="139">
        <v>4</v>
      </c>
      <c r="B27" s="120"/>
      <c r="C27" s="120"/>
      <c r="D27" s="135" t="s">
        <v>161</v>
      </c>
      <c r="E27" s="136"/>
      <c r="F27" s="137"/>
      <c r="G27" s="312" t="str">
        <f t="shared" si="5"/>
        <v/>
      </c>
      <c r="H27" s="142"/>
      <c r="I27" s="138">
        <f t="shared" si="4"/>
        <v>0</v>
      </c>
    </row>
    <row r="28" spans="1:12" ht="30" customHeight="1">
      <c r="A28" s="139">
        <v>5</v>
      </c>
      <c r="B28" s="120"/>
      <c r="C28" s="120"/>
      <c r="D28" s="135" t="s">
        <v>161</v>
      </c>
      <c r="E28" s="136"/>
      <c r="F28" s="137"/>
      <c r="G28" s="312" t="str">
        <f t="shared" si="5"/>
        <v/>
      </c>
      <c r="H28" s="142"/>
      <c r="I28" s="138">
        <f t="shared" si="4"/>
        <v>0</v>
      </c>
    </row>
    <row r="29" spans="1:12" ht="30" customHeight="1">
      <c r="A29" s="139">
        <v>6</v>
      </c>
      <c r="B29" s="120"/>
      <c r="C29" s="120"/>
      <c r="D29" s="135" t="s">
        <v>161</v>
      </c>
      <c r="E29" s="136"/>
      <c r="F29" s="137"/>
      <c r="G29" s="312" t="str">
        <f t="shared" si="5"/>
        <v/>
      </c>
      <c r="H29" s="142"/>
      <c r="I29" s="138">
        <f t="shared" si="4"/>
        <v>0</v>
      </c>
    </row>
    <row r="30" spans="1:12" ht="30" customHeight="1">
      <c r="A30" s="835" t="s">
        <v>165</v>
      </c>
      <c r="B30" s="836"/>
      <c r="C30" s="836"/>
      <c r="D30" s="836"/>
      <c r="E30" s="836"/>
      <c r="F30" s="837"/>
      <c r="G30" s="143">
        <f>IF(SUM(G24:G29)=0,1,SUM(G24:G29))</f>
        <v>1</v>
      </c>
      <c r="H30" s="144"/>
      <c r="I30" s="141">
        <f>SUM(I24:I29)</f>
        <v>0</v>
      </c>
    </row>
    <row r="32" spans="1:12" ht="30" customHeight="1">
      <c r="A32" s="123" t="s">
        <v>401</v>
      </c>
      <c r="B32" s="118"/>
      <c r="C32" s="131"/>
      <c r="D32" s="834" t="str">
        <f>A7</f>
        <v>㈜02엔지니어링건축사사무소</v>
      </c>
      <c r="E32" s="834"/>
      <c r="F32" s="834"/>
      <c r="G32" s="834"/>
      <c r="H32" s="146" t="s">
        <v>162</v>
      </c>
      <c r="I32" s="604">
        <f>I40/G40</f>
        <v>0</v>
      </c>
    </row>
    <row r="33" spans="1:9" ht="30" customHeight="1">
      <c r="A33" s="133" t="s">
        <v>159</v>
      </c>
      <c r="B33" s="122" t="s">
        <v>160</v>
      </c>
      <c r="C33" s="122" t="s">
        <v>158</v>
      </c>
      <c r="D33" s="122" t="s">
        <v>157</v>
      </c>
      <c r="E33" s="122" t="s">
        <v>163</v>
      </c>
      <c r="F33" s="122" t="s">
        <v>167</v>
      </c>
      <c r="G33" s="122" t="s">
        <v>398</v>
      </c>
      <c r="H33" s="122" t="s">
        <v>162</v>
      </c>
      <c r="I33" s="134" t="s">
        <v>164</v>
      </c>
    </row>
    <row r="34" spans="1:9" ht="30" customHeight="1">
      <c r="A34" s="133">
        <v>1</v>
      </c>
      <c r="B34" s="120"/>
      <c r="C34" s="120"/>
      <c r="D34" s="135" t="s">
        <v>161</v>
      </c>
      <c r="E34" s="136"/>
      <c r="F34" s="137"/>
      <c r="G34" s="312" t="str">
        <f t="shared" ref="G34:G39" si="6">IF(F34="","",IF(I34=0,0,F34))</f>
        <v/>
      </c>
      <c r="H34" s="120"/>
      <c r="I34" s="138">
        <f t="shared" ref="I34:I39" si="7">IF(E34&gt;$I$4,0,F34*H34)</f>
        <v>0</v>
      </c>
    </row>
    <row r="35" spans="1:9" ht="30" customHeight="1">
      <c r="A35" s="139">
        <v>2</v>
      </c>
      <c r="B35" s="140"/>
      <c r="C35" s="120"/>
      <c r="D35" s="135" t="s">
        <v>161</v>
      </c>
      <c r="E35" s="136"/>
      <c r="F35" s="137"/>
      <c r="G35" s="312" t="str">
        <f t="shared" si="6"/>
        <v/>
      </c>
      <c r="H35" s="142"/>
      <c r="I35" s="138">
        <f t="shared" si="7"/>
        <v>0</v>
      </c>
    </row>
    <row r="36" spans="1:9" ht="30" customHeight="1">
      <c r="A36" s="139">
        <v>3</v>
      </c>
      <c r="B36" s="120"/>
      <c r="C36" s="120"/>
      <c r="D36" s="135" t="s">
        <v>161</v>
      </c>
      <c r="E36" s="136"/>
      <c r="F36" s="137"/>
      <c r="G36" s="312" t="str">
        <f t="shared" si="6"/>
        <v/>
      </c>
      <c r="H36" s="142"/>
      <c r="I36" s="138">
        <f t="shared" si="7"/>
        <v>0</v>
      </c>
    </row>
    <row r="37" spans="1:9" ht="30" customHeight="1">
      <c r="A37" s="139">
        <v>4</v>
      </c>
      <c r="B37" s="120"/>
      <c r="C37" s="120"/>
      <c r="D37" s="135" t="s">
        <v>161</v>
      </c>
      <c r="E37" s="136"/>
      <c r="F37" s="137"/>
      <c r="G37" s="312" t="str">
        <f t="shared" si="6"/>
        <v/>
      </c>
      <c r="H37" s="142"/>
      <c r="I37" s="138">
        <f t="shared" si="7"/>
        <v>0</v>
      </c>
    </row>
    <row r="38" spans="1:9" ht="30" customHeight="1">
      <c r="A38" s="139">
        <v>5</v>
      </c>
      <c r="B38" s="120"/>
      <c r="C38" s="120"/>
      <c r="D38" s="135" t="s">
        <v>161</v>
      </c>
      <c r="E38" s="136"/>
      <c r="F38" s="137"/>
      <c r="G38" s="312" t="str">
        <f t="shared" si="6"/>
        <v/>
      </c>
      <c r="H38" s="142"/>
      <c r="I38" s="138">
        <f t="shared" si="7"/>
        <v>0</v>
      </c>
    </row>
    <row r="39" spans="1:9" ht="30" customHeight="1">
      <c r="A39" s="139">
        <v>6</v>
      </c>
      <c r="B39" s="120"/>
      <c r="C39" s="120"/>
      <c r="D39" s="135" t="s">
        <v>161</v>
      </c>
      <c r="E39" s="136"/>
      <c r="F39" s="137"/>
      <c r="G39" s="312" t="str">
        <f t="shared" si="6"/>
        <v/>
      </c>
      <c r="H39" s="142"/>
      <c r="I39" s="138">
        <f t="shared" si="7"/>
        <v>0</v>
      </c>
    </row>
    <row r="40" spans="1:9" ht="30" customHeight="1">
      <c r="A40" s="835" t="s">
        <v>165</v>
      </c>
      <c r="B40" s="836"/>
      <c r="C40" s="836"/>
      <c r="D40" s="836"/>
      <c r="E40" s="836"/>
      <c r="F40" s="837"/>
      <c r="G40" s="143">
        <f>IF(SUM(G34:G39)=0,1,SUM(G34:G39))</f>
        <v>1</v>
      </c>
      <c r="H40" s="144"/>
      <c r="I40" s="141">
        <f>SUM(I34:I39)</f>
        <v>0</v>
      </c>
    </row>
    <row r="42" spans="1:9" ht="30" customHeight="1">
      <c r="A42" s="123" t="s">
        <v>402</v>
      </c>
      <c r="B42" s="118"/>
      <c r="C42" s="131"/>
      <c r="D42" s="834" t="str">
        <f>A8</f>
        <v>㈜03엔지니어링건축사사무소</v>
      </c>
      <c r="E42" s="834"/>
      <c r="F42" s="834"/>
      <c r="G42" s="834"/>
      <c r="H42" s="146" t="s">
        <v>162</v>
      </c>
      <c r="I42" s="604">
        <f>I50/G50</f>
        <v>88.251930598736337</v>
      </c>
    </row>
    <row r="43" spans="1:9" ht="30" customHeight="1">
      <c r="A43" s="133" t="s">
        <v>159</v>
      </c>
      <c r="B43" s="122" t="s">
        <v>160</v>
      </c>
      <c r="C43" s="122" t="s">
        <v>158</v>
      </c>
      <c r="D43" s="122" t="s">
        <v>157</v>
      </c>
      <c r="E43" s="122" t="s">
        <v>163</v>
      </c>
      <c r="F43" s="122" t="s">
        <v>167</v>
      </c>
      <c r="G43" s="122" t="s">
        <v>398</v>
      </c>
      <c r="H43" s="122" t="s">
        <v>162</v>
      </c>
      <c r="I43" s="134" t="s">
        <v>164</v>
      </c>
    </row>
    <row r="44" spans="1:9" ht="30" customHeight="1">
      <c r="A44" s="133">
        <v>1</v>
      </c>
      <c r="B44" s="120" t="s">
        <v>168</v>
      </c>
      <c r="C44" s="120" t="s">
        <v>166</v>
      </c>
      <c r="D44" s="135" t="s">
        <v>161</v>
      </c>
      <c r="E44" s="136">
        <v>42917</v>
      </c>
      <c r="F44" s="137">
        <v>856</v>
      </c>
      <c r="G44" s="312">
        <f t="shared" ref="G44:G49" si="8">IF(F44="","",IF(I44=0,0,F44))</f>
        <v>856</v>
      </c>
      <c r="H44" s="120">
        <v>88</v>
      </c>
      <c r="I44" s="138">
        <f t="shared" ref="I44:I49" si="9">IF(E44&gt;$I$4,0,F44*H44)</f>
        <v>75328</v>
      </c>
    </row>
    <row r="45" spans="1:9" ht="30" customHeight="1">
      <c r="A45" s="139">
        <v>2</v>
      </c>
      <c r="B45" s="140" t="s">
        <v>169</v>
      </c>
      <c r="C45" s="120" t="s">
        <v>166</v>
      </c>
      <c r="D45" s="135" t="s">
        <v>161</v>
      </c>
      <c r="E45" s="136">
        <v>43282</v>
      </c>
      <c r="F45" s="137">
        <v>1256</v>
      </c>
      <c r="G45" s="312">
        <f t="shared" si="8"/>
        <v>1256</v>
      </c>
      <c r="H45" s="142">
        <v>90</v>
      </c>
      <c r="I45" s="138">
        <f t="shared" si="9"/>
        <v>113040</v>
      </c>
    </row>
    <row r="46" spans="1:9" ht="30" customHeight="1">
      <c r="A46" s="139">
        <v>3</v>
      </c>
      <c r="B46" s="120" t="s">
        <v>399</v>
      </c>
      <c r="C46" s="120" t="s">
        <v>166</v>
      </c>
      <c r="D46" s="135" t="s">
        <v>161</v>
      </c>
      <c r="E46" s="136">
        <v>43654</v>
      </c>
      <c r="F46" s="137">
        <v>7859</v>
      </c>
      <c r="G46" s="312">
        <f t="shared" si="8"/>
        <v>7859</v>
      </c>
      <c r="H46" s="142">
        <v>88</v>
      </c>
      <c r="I46" s="138">
        <f t="shared" si="9"/>
        <v>691592</v>
      </c>
    </row>
    <row r="47" spans="1:9" ht="30" customHeight="1">
      <c r="A47" s="139">
        <v>4</v>
      </c>
      <c r="B47" s="120"/>
      <c r="C47" s="120"/>
      <c r="D47" s="135" t="s">
        <v>161</v>
      </c>
      <c r="E47" s="136"/>
      <c r="F47" s="137"/>
      <c r="G47" s="312" t="str">
        <f t="shared" si="8"/>
        <v/>
      </c>
      <c r="H47" s="142"/>
      <c r="I47" s="138">
        <f t="shared" si="9"/>
        <v>0</v>
      </c>
    </row>
    <row r="48" spans="1:9" ht="30" customHeight="1">
      <c r="A48" s="139">
        <v>5</v>
      </c>
      <c r="B48" s="120"/>
      <c r="C48" s="120"/>
      <c r="D48" s="135" t="s">
        <v>161</v>
      </c>
      <c r="E48" s="136"/>
      <c r="F48" s="137"/>
      <c r="G48" s="312" t="str">
        <f t="shared" si="8"/>
        <v/>
      </c>
      <c r="H48" s="142"/>
      <c r="I48" s="138">
        <f t="shared" si="9"/>
        <v>0</v>
      </c>
    </row>
    <row r="49" spans="1:9" ht="30" customHeight="1">
      <c r="A49" s="139">
        <v>6</v>
      </c>
      <c r="B49" s="120"/>
      <c r="C49" s="120"/>
      <c r="D49" s="135" t="s">
        <v>161</v>
      </c>
      <c r="E49" s="136"/>
      <c r="F49" s="137"/>
      <c r="G49" s="312" t="str">
        <f t="shared" si="8"/>
        <v/>
      </c>
      <c r="H49" s="142"/>
      <c r="I49" s="138">
        <f t="shared" si="9"/>
        <v>0</v>
      </c>
    </row>
    <row r="50" spans="1:9" ht="30" customHeight="1">
      <c r="A50" s="835" t="s">
        <v>165</v>
      </c>
      <c r="B50" s="836"/>
      <c r="C50" s="836"/>
      <c r="D50" s="836"/>
      <c r="E50" s="836"/>
      <c r="F50" s="837"/>
      <c r="G50" s="143">
        <f>IF(SUM(G44:G49)=0,1,SUM(G44:G49))</f>
        <v>9971</v>
      </c>
      <c r="H50" s="144"/>
      <c r="I50" s="141">
        <f>SUM(I44:I49)</f>
        <v>879960</v>
      </c>
    </row>
    <row r="52" spans="1:9" ht="30" customHeight="1">
      <c r="A52" s="123" t="s">
        <v>453</v>
      </c>
      <c r="B52" s="118"/>
      <c r="C52" s="131"/>
      <c r="D52" s="834" t="str">
        <f>A9</f>
        <v>㈜04엔지니어링건축사사무소</v>
      </c>
      <c r="E52" s="834"/>
      <c r="F52" s="834"/>
      <c r="G52" s="834"/>
      <c r="H52" s="146" t="s">
        <v>445</v>
      </c>
      <c r="I52" s="604">
        <f>I60/G60</f>
        <v>91.316618192758995</v>
      </c>
    </row>
    <row r="53" spans="1:9" ht="30" customHeight="1">
      <c r="A53" s="133" t="s">
        <v>159</v>
      </c>
      <c r="B53" s="122" t="s">
        <v>160</v>
      </c>
      <c r="C53" s="122" t="s">
        <v>158</v>
      </c>
      <c r="D53" s="122" t="s">
        <v>446</v>
      </c>
      <c r="E53" s="122" t="s">
        <v>163</v>
      </c>
      <c r="F53" s="122" t="s">
        <v>447</v>
      </c>
      <c r="G53" s="122" t="s">
        <v>398</v>
      </c>
      <c r="H53" s="122" t="s">
        <v>162</v>
      </c>
      <c r="I53" s="134" t="s">
        <v>164</v>
      </c>
    </row>
    <row r="54" spans="1:9" ht="30" customHeight="1">
      <c r="A54" s="133">
        <v>1</v>
      </c>
      <c r="B54" s="120" t="s">
        <v>168</v>
      </c>
      <c r="C54" s="120" t="s">
        <v>166</v>
      </c>
      <c r="D54" s="135" t="s">
        <v>161</v>
      </c>
      <c r="E54" s="136">
        <v>42917</v>
      </c>
      <c r="F54" s="137">
        <v>856</v>
      </c>
      <c r="G54" s="312">
        <f t="shared" ref="G54:G59" si="10">IF(F54="","",IF(I54=0,0,F54))</f>
        <v>856</v>
      </c>
      <c r="H54" s="120">
        <v>98</v>
      </c>
      <c r="I54" s="138">
        <f t="shared" ref="I54:I59" si="11">IF(E54&gt;$I$4,0,F54*H54)</f>
        <v>83888</v>
      </c>
    </row>
    <row r="55" spans="1:9" ht="30" customHeight="1">
      <c r="A55" s="139">
        <v>2</v>
      </c>
      <c r="B55" s="140" t="s">
        <v>448</v>
      </c>
      <c r="C55" s="120" t="s">
        <v>449</v>
      </c>
      <c r="D55" s="135" t="s">
        <v>450</v>
      </c>
      <c r="E55" s="136">
        <v>43282</v>
      </c>
      <c r="F55" s="137">
        <v>1256</v>
      </c>
      <c r="G55" s="312">
        <f t="shared" si="10"/>
        <v>1256</v>
      </c>
      <c r="H55" s="142">
        <v>95</v>
      </c>
      <c r="I55" s="138">
        <f t="shared" si="11"/>
        <v>119320</v>
      </c>
    </row>
    <row r="56" spans="1:9" ht="30" customHeight="1">
      <c r="A56" s="139">
        <v>3</v>
      </c>
      <c r="B56" s="120" t="s">
        <v>451</v>
      </c>
      <c r="C56" s="120" t="s">
        <v>166</v>
      </c>
      <c r="D56" s="135" t="s">
        <v>161</v>
      </c>
      <c r="E56" s="136">
        <v>43654</v>
      </c>
      <c r="F56" s="137">
        <v>7859</v>
      </c>
      <c r="G56" s="312">
        <f t="shared" si="10"/>
        <v>7859</v>
      </c>
      <c r="H56" s="142">
        <v>90</v>
      </c>
      <c r="I56" s="138">
        <f t="shared" si="11"/>
        <v>707310</v>
      </c>
    </row>
    <row r="57" spans="1:9" ht="30" customHeight="1">
      <c r="A57" s="139">
        <v>4</v>
      </c>
      <c r="B57" s="120"/>
      <c r="C57" s="120"/>
      <c r="D57" s="135" t="s">
        <v>450</v>
      </c>
      <c r="E57" s="136"/>
      <c r="F57" s="137"/>
      <c r="G57" s="312" t="str">
        <f t="shared" si="10"/>
        <v/>
      </c>
      <c r="H57" s="142"/>
      <c r="I57" s="138">
        <f t="shared" si="11"/>
        <v>0</v>
      </c>
    </row>
    <row r="58" spans="1:9" ht="30" customHeight="1">
      <c r="A58" s="139">
        <v>5</v>
      </c>
      <c r="B58" s="120"/>
      <c r="C58" s="120"/>
      <c r="D58" s="135" t="s">
        <v>161</v>
      </c>
      <c r="E58" s="136"/>
      <c r="F58" s="137"/>
      <c r="G58" s="312" t="str">
        <f t="shared" si="10"/>
        <v/>
      </c>
      <c r="H58" s="142"/>
      <c r="I58" s="138">
        <f t="shared" si="11"/>
        <v>0</v>
      </c>
    </row>
    <row r="59" spans="1:9" ht="30" customHeight="1">
      <c r="A59" s="139">
        <v>6</v>
      </c>
      <c r="B59" s="120"/>
      <c r="C59" s="120"/>
      <c r="D59" s="135" t="s">
        <v>161</v>
      </c>
      <c r="E59" s="136"/>
      <c r="F59" s="137"/>
      <c r="G59" s="312" t="str">
        <f t="shared" si="10"/>
        <v/>
      </c>
      <c r="H59" s="142"/>
      <c r="I59" s="138">
        <f t="shared" si="11"/>
        <v>0</v>
      </c>
    </row>
    <row r="60" spans="1:9" ht="30" customHeight="1">
      <c r="A60" s="835" t="s">
        <v>452</v>
      </c>
      <c r="B60" s="836"/>
      <c r="C60" s="836"/>
      <c r="D60" s="836"/>
      <c r="E60" s="836"/>
      <c r="F60" s="837"/>
      <c r="G60" s="143">
        <f>IF(SUM(G54:G59)=0,1,SUM(G54:G59))</f>
        <v>9971</v>
      </c>
      <c r="H60" s="144"/>
      <c r="I60" s="141">
        <f>SUM(I54:I59)</f>
        <v>910518</v>
      </c>
    </row>
  </sheetData>
  <mergeCells count="11">
    <mergeCell ref="C1:G1"/>
    <mergeCell ref="D52:G52"/>
    <mergeCell ref="A60:F60"/>
    <mergeCell ref="D12:G12"/>
    <mergeCell ref="A20:F20"/>
    <mergeCell ref="A30:F30"/>
    <mergeCell ref="A40:F40"/>
    <mergeCell ref="A50:F50"/>
    <mergeCell ref="D42:G42"/>
    <mergeCell ref="D32:G32"/>
    <mergeCell ref="D22:G22"/>
  </mergeCells>
  <phoneticPr fontId="2" type="noConversion"/>
  <conditionalFormatting sqref="E14:E19 E24:E29 E34:E39 E44:E49">
    <cfRule type="cellIs" dxfId="7" priority="13" operator="greaterThan">
      <formula>$I$4</formula>
    </cfRule>
  </conditionalFormatting>
  <conditionalFormatting sqref="B14:B19">
    <cfRule type="duplicateValues" dxfId="6" priority="12"/>
  </conditionalFormatting>
  <conditionalFormatting sqref="B27:B29">
    <cfRule type="duplicateValues" dxfId="5" priority="11"/>
  </conditionalFormatting>
  <conditionalFormatting sqref="B34:B39">
    <cfRule type="duplicateValues" dxfId="4" priority="10"/>
  </conditionalFormatting>
  <conditionalFormatting sqref="B44:B49">
    <cfRule type="duplicateValues" dxfId="3" priority="9"/>
  </conditionalFormatting>
  <conditionalFormatting sqref="E54:E59">
    <cfRule type="cellIs" dxfId="2" priority="3" operator="greaterThan">
      <formula>$I$4</formula>
    </cfRule>
  </conditionalFormatting>
  <conditionalFormatting sqref="B54:B59">
    <cfRule type="duplicateValues" dxfId="1" priority="2"/>
  </conditionalFormatting>
  <conditionalFormatting sqref="B24:B26">
    <cfRule type="duplicateValues" dxfId="0" priority="1"/>
  </conditionalFormatting>
  <pageMargins left="0.7" right="0.7" top="0.75" bottom="0.75" header="0.3" footer="0.3"/>
  <pageSetup paperSize="9" scale="36"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40"/>
  <sheetViews>
    <sheetView view="pageBreakPreview" zoomScale="85" zoomScaleNormal="85" zoomScaleSheetLayoutView="85" workbookViewId="0">
      <pane xSplit="4" ySplit="11" topLeftCell="E12" activePane="bottomRight" state="frozen"/>
      <selection pane="topRight" activeCell="E1" sqref="E1"/>
      <selection pane="bottomLeft" activeCell="A12" sqref="A12"/>
      <selection pane="bottomRight" activeCell="J5" sqref="J5:J10"/>
    </sheetView>
  </sheetViews>
  <sheetFormatPr defaultRowHeight="12" customHeight="1"/>
  <cols>
    <col min="1" max="1" width="9.625" style="101" customWidth="1"/>
    <col min="2" max="2" width="10.25" style="102" customWidth="1"/>
    <col min="3" max="3" width="18.125" style="102" customWidth="1"/>
    <col min="4" max="4" width="14.125" style="102" customWidth="1"/>
    <col min="5" max="5" width="12.875" style="103" customWidth="1"/>
    <col min="6" max="6" width="12.875" style="104" customWidth="1"/>
    <col min="7" max="7" width="11.625" style="87" bestFit="1" customWidth="1"/>
    <col min="8" max="8" width="17.375" style="87" customWidth="1"/>
    <col min="9" max="9" width="12" style="87" bestFit="1" customWidth="1"/>
    <col min="10" max="10" width="11.75" style="87" customWidth="1"/>
    <col min="11" max="11" width="19" style="87" customWidth="1"/>
    <col min="12" max="12" width="13.25" style="104" customWidth="1"/>
    <col min="13" max="13" width="11.5" style="96" bestFit="1" customWidth="1"/>
    <col min="14" max="14" width="17" style="58" bestFit="1" customWidth="1"/>
    <col min="15" max="256" width="9" style="58"/>
    <col min="257" max="257" width="9.625" style="58" customWidth="1"/>
    <col min="258" max="258" width="10.25" style="58" customWidth="1"/>
    <col min="259" max="259" width="18.125" style="58" customWidth="1"/>
    <col min="260" max="260" width="14.125" style="58" customWidth="1"/>
    <col min="261" max="262" width="12.875" style="58" customWidth="1"/>
    <col min="263" max="263" width="10.25" style="58" bestFit="1" customWidth="1"/>
    <col min="264" max="264" width="15.5" style="58" customWidth="1"/>
    <col min="265" max="265" width="12" style="58" bestFit="1" customWidth="1"/>
    <col min="266" max="267" width="11.75" style="58" customWidth="1"/>
    <col min="268" max="268" width="13.25" style="58" customWidth="1"/>
    <col min="269" max="269" width="11.5" style="58" bestFit="1" customWidth="1"/>
    <col min="270" max="270" width="17" style="58" bestFit="1" customWidth="1"/>
    <col min="271" max="512" width="9" style="58"/>
    <col min="513" max="513" width="9.625" style="58" customWidth="1"/>
    <col min="514" max="514" width="10.25" style="58" customWidth="1"/>
    <col min="515" max="515" width="18.125" style="58" customWidth="1"/>
    <col min="516" max="516" width="14.125" style="58" customWidth="1"/>
    <col min="517" max="518" width="12.875" style="58" customWidth="1"/>
    <col min="519" max="519" width="10.25" style="58" bestFit="1" customWidth="1"/>
    <col min="520" max="520" width="15.5" style="58" customWidth="1"/>
    <col min="521" max="521" width="12" style="58" bestFit="1" customWidth="1"/>
    <col min="522" max="523" width="11.75" style="58" customWidth="1"/>
    <col min="524" max="524" width="13.25" style="58" customWidth="1"/>
    <col min="525" max="525" width="11.5" style="58" bestFit="1" customWidth="1"/>
    <col min="526" max="526" width="17" style="58" bestFit="1" customWidth="1"/>
    <col min="527" max="768" width="9" style="58"/>
    <col min="769" max="769" width="9.625" style="58" customWidth="1"/>
    <col min="770" max="770" width="10.25" style="58" customWidth="1"/>
    <col min="771" max="771" width="18.125" style="58" customWidth="1"/>
    <col min="772" max="772" width="14.125" style="58" customWidth="1"/>
    <col min="773" max="774" width="12.875" style="58" customWidth="1"/>
    <col min="775" max="775" width="10.25" style="58" bestFit="1" customWidth="1"/>
    <col min="776" max="776" width="15.5" style="58" customWidth="1"/>
    <col min="777" max="777" width="12" style="58" bestFit="1" customWidth="1"/>
    <col min="778" max="779" width="11.75" style="58" customWidth="1"/>
    <col min="780" max="780" width="13.25" style="58" customWidth="1"/>
    <col min="781" max="781" width="11.5" style="58" bestFit="1" customWidth="1"/>
    <col min="782" max="782" width="17" style="58" bestFit="1" customWidth="1"/>
    <col min="783" max="1024" width="9" style="58"/>
    <col min="1025" max="1025" width="9.625" style="58" customWidth="1"/>
    <col min="1026" max="1026" width="10.25" style="58" customWidth="1"/>
    <col min="1027" max="1027" width="18.125" style="58" customWidth="1"/>
    <col min="1028" max="1028" width="14.125" style="58" customWidth="1"/>
    <col min="1029" max="1030" width="12.875" style="58" customWidth="1"/>
    <col min="1031" max="1031" width="10.25" style="58" bestFit="1" customWidth="1"/>
    <col min="1032" max="1032" width="15.5" style="58" customWidth="1"/>
    <col min="1033" max="1033" width="12" style="58" bestFit="1" customWidth="1"/>
    <col min="1034" max="1035" width="11.75" style="58" customWidth="1"/>
    <col min="1036" max="1036" width="13.25" style="58" customWidth="1"/>
    <col min="1037" max="1037" width="11.5" style="58" bestFit="1" customWidth="1"/>
    <col min="1038" max="1038" width="17" style="58" bestFit="1" customWidth="1"/>
    <col min="1039" max="1280" width="9" style="58"/>
    <col min="1281" max="1281" width="9.625" style="58" customWidth="1"/>
    <col min="1282" max="1282" width="10.25" style="58" customWidth="1"/>
    <col min="1283" max="1283" width="18.125" style="58" customWidth="1"/>
    <col min="1284" max="1284" width="14.125" style="58" customWidth="1"/>
    <col min="1285" max="1286" width="12.875" style="58" customWidth="1"/>
    <col min="1287" max="1287" width="10.25" style="58" bestFit="1" customWidth="1"/>
    <col min="1288" max="1288" width="15.5" style="58" customWidth="1"/>
    <col min="1289" max="1289" width="12" style="58" bestFit="1" customWidth="1"/>
    <col min="1290" max="1291" width="11.75" style="58" customWidth="1"/>
    <col min="1292" max="1292" width="13.25" style="58" customWidth="1"/>
    <col min="1293" max="1293" width="11.5" style="58" bestFit="1" customWidth="1"/>
    <col min="1294" max="1294" width="17" style="58" bestFit="1" customWidth="1"/>
    <col min="1295" max="1536" width="9" style="58"/>
    <col min="1537" max="1537" width="9.625" style="58" customWidth="1"/>
    <col min="1538" max="1538" width="10.25" style="58" customWidth="1"/>
    <col min="1539" max="1539" width="18.125" style="58" customWidth="1"/>
    <col min="1540" max="1540" width="14.125" style="58" customWidth="1"/>
    <col min="1541" max="1542" width="12.875" style="58" customWidth="1"/>
    <col min="1543" max="1543" width="10.25" style="58" bestFit="1" customWidth="1"/>
    <col min="1544" max="1544" width="15.5" style="58" customWidth="1"/>
    <col min="1545" max="1545" width="12" style="58" bestFit="1" customWidth="1"/>
    <col min="1546" max="1547" width="11.75" style="58" customWidth="1"/>
    <col min="1548" max="1548" width="13.25" style="58" customWidth="1"/>
    <col min="1549" max="1549" width="11.5" style="58" bestFit="1" customWidth="1"/>
    <col min="1550" max="1550" width="17" style="58" bestFit="1" customWidth="1"/>
    <col min="1551" max="1792" width="9" style="58"/>
    <col min="1793" max="1793" width="9.625" style="58" customWidth="1"/>
    <col min="1794" max="1794" width="10.25" style="58" customWidth="1"/>
    <col min="1795" max="1795" width="18.125" style="58" customWidth="1"/>
    <col min="1796" max="1796" width="14.125" style="58" customWidth="1"/>
    <col min="1797" max="1798" width="12.875" style="58" customWidth="1"/>
    <col min="1799" max="1799" width="10.25" style="58" bestFit="1" customWidth="1"/>
    <col min="1800" max="1800" width="15.5" style="58" customWidth="1"/>
    <col min="1801" max="1801" width="12" style="58" bestFit="1" customWidth="1"/>
    <col min="1802" max="1803" width="11.75" style="58" customWidth="1"/>
    <col min="1804" max="1804" width="13.25" style="58" customWidth="1"/>
    <col min="1805" max="1805" width="11.5" style="58" bestFit="1" customWidth="1"/>
    <col min="1806" max="1806" width="17" style="58" bestFit="1" customWidth="1"/>
    <col min="1807" max="2048" width="9" style="58"/>
    <col min="2049" max="2049" width="9.625" style="58" customWidth="1"/>
    <col min="2050" max="2050" width="10.25" style="58" customWidth="1"/>
    <col min="2051" max="2051" width="18.125" style="58" customWidth="1"/>
    <col min="2052" max="2052" width="14.125" style="58" customWidth="1"/>
    <col min="2053" max="2054" width="12.875" style="58" customWidth="1"/>
    <col min="2055" max="2055" width="10.25" style="58" bestFit="1" customWidth="1"/>
    <col min="2056" max="2056" width="15.5" style="58" customWidth="1"/>
    <col min="2057" max="2057" width="12" style="58" bestFit="1" customWidth="1"/>
    <col min="2058" max="2059" width="11.75" style="58" customWidth="1"/>
    <col min="2060" max="2060" width="13.25" style="58" customWidth="1"/>
    <col min="2061" max="2061" width="11.5" style="58" bestFit="1" customWidth="1"/>
    <col min="2062" max="2062" width="17" style="58" bestFit="1" customWidth="1"/>
    <col min="2063" max="2304" width="9" style="58"/>
    <col min="2305" max="2305" width="9.625" style="58" customWidth="1"/>
    <col min="2306" max="2306" width="10.25" style="58" customWidth="1"/>
    <col min="2307" max="2307" width="18.125" style="58" customWidth="1"/>
    <col min="2308" max="2308" width="14.125" style="58" customWidth="1"/>
    <col min="2309" max="2310" width="12.875" style="58" customWidth="1"/>
    <col min="2311" max="2311" width="10.25" style="58" bestFit="1" customWidth="1"/>
    <col min="2312" max="2312" width="15.5" style="58" customWidth="1"/>
    <col min="2313" max="2313" width="12" style="58" bestFit="1" customWidth="1"/>
    <col min="2314" max="2315" width="11.75" style="58" customWidth="1"/>
    <col min="2316" max="2316" width="13.25" style="58" customWidth="1"/>
    <col min="2317" max="2317" width="11.5" style="58" bestFit="1" customWidth="1"/>
    <col min="2318" max="2318" width="17" style="58" bestFit="1" customWidth="1"/>
    <col min="2319" max="2560" width="9" style="58"/>
    <col min="2561" max="2561" width="9.625" style="58" customWidth="1"/>
    <col min="2562" max="2562" width="10.25" style="58" customWidth="1"/>
    <col min="2563" max="2563" width="18.125" style="58" customWidth="1"/>
    <col min="2564" max="2564" width="14.125" style="58" customWidth="1"/>
    <col min="2565" max="2566" width="12.875" style="58" customWidth="1"/>
    <col min="2567" max="2567" width="10.25" style="58" bestFit="1" customWidth="1"/>
    <col min="2568" max="2568" width="15.5" style="58" customWidth="1"/>
    <col min="2569" max="2569" width="12" style="58" bestFit="1" customWidth="1"/>
    <col min="2570" max="2571" width="11.75" style="58" customWidth="1"/>
    <col min="2572" max="2572" width="13.25" style="58" customWidth="1"/>
    <col min="2573" max="2573" width="11.5" style="58" bestFit="1" customWidth="1"/>
    <col min="2574" max="2574" width="17" style="58" bestFit="1" customWidth="1"/>
    <col min="2575" max="2816" width="9" style="58"/>
    <col min="2817" max="2817" width="9.625" style="58" customWidth="1"/>
    <col min="2818" max="2818" width="10.25" style="58" customWidth="1"/>
    <col min="2819" max="2819" width="18.125" style="58" customWidth="1"/>
    <col min="2820" max="2820" width="14.125" style="58" customWidth="1"/>
    <col min="2821" max="2822" width="12.875" style="58" customWidth="1"/>
    <col min="2823" max="2823" width="10.25" style="58" bestFit="1" customWidth="1"/>
    <col min="2824" max="2824" width="15.5" style="58" customWidth="1"/>
    <col min="2825" max="2825" width="12" style="58" bestFit="1" customWidth="1"/>
    <col min="2826" max="2827" width="11.75" style="58" customWidth="1"/>
    <col min="2828" max="2828" width="13.25" style="58" customWidth="1"/>
    <col min="2829" max="2829" width="11.5" style="58" bestFit="1" customWidth="1"/>
    <col min="2830" max="2830" width="17" style="58" bestFit="1" customWidth="1"/>
    <col min="2831" max="3072" width="9" style="58"/>
    <col min="3073" max="3073" width="9.625" style="58" customWidth="1"/>
    <col min="3074" max="3074" width="10.25" style="58" customWidth="1"/>
    <col min="3075" max="3075" width="18.125" style="58" customWidth="1"/>
    <col min="3076" max="3076" width="14.125" style="58" customWidth="1"/>
    <col min="3077" max="3078" width="12.875" style="58" customWidth="1"/>
    <col min="3079" max="3079" width="10.25" style="58" bestFit="1" customWidth="1"/>
    <col min="3080" max="3080" width="15.5" style="58" customWidth="1"/>
    <col min="3081" max="3081" width="12" style="58" bestFit="1" customWidth="1"/>
    <col min="3082" max="3083" width="11.75" style="58" customWidth="1"/>
    <col min="3084" max="3084" width="13.25" style="58" customWidth="1"/>
    <col min="3085" max="3085" width="11.5" style="58" bestFit="1" customWidth="1"/>
    <col min="3086" max="3086" width="17" style="58" bestFit="1" customWidth="1"/>
    <col min="3087" max="3328" width="9" style="58"/>
    <col min="3329" max="3329" width="9.625" style="58" customWidth="1"/>
    <col min="3330" max="3330" width="10.25" style="58" customWidth="1"/>
    <col min="3331" max="3331" width="18.125" style="58" customWidth="1"/>
    <col min="3332" max="3332" width="14.125" style="58" customWidth="1"/>
    <col min="3333" max="3334" width="12.875" style="58" customWidth="1"/>
    <col min="3335" max="3335" width="10.25" style="58" bestFit="1" customWidth="1"/>
    <col min="3336" max="3336" width="15.5" style="58" customWidth="1"/>
    <col min="3337" max="3337" width="12" style="58" bestFit="1" customWidth="1"/>
    <col min="3338" max="3339" width="11.75" style="58" customWidth="1"/>
    <col min="3340" max="3340" width="13.25" style="58" customWidth="1"/>
    <col min="3341" max="3341" width="11.5" style="58" bestFit="1" customWidth="1"/>
    <col min="3342" max="3342" width="17" style="58" bestFit="1" customWidth="1"/>
    <col min="3343" max="3584" width="9" style="58"/>
    <col min="3585" max="3585" width="9.625" style="58" customWidth="1"/>
    <col min="3586" max="3586" width="10.25" style="58" customWidth="1"/>
    <col min="3587" max="3587" width="18.125" style="58" customWidth="1"/>
    <col min="3588" max="3588" width="14.125" style="58" customWidth="1"/>
    <col min="3589" max="3590" width="12.875" style="58" customWidth="1"/>
    <col min="3591" max="3591" width="10.25" style="58" bestFit="1" customWidth="1"/>
    <col min="3592" max="3592" width="15.5" style="58" customWidth="1"/>
    <col min="3593" max="3593" width="12" style="58" bestFit="1" customWidth="1"/>
    <col min="3594" max="3595" width="11.75" style="58" customWidth="1"/>
    <col min="3596" max="3596" width="13.25" style="58" customWidth="1"/>
    <col min="3597" max="3597" width="11.5" style="58" bestFit="1" customWidth="1"/>
    <col min="3598" max="3598" width="17" style="58" bestFit="1" customWidth="1"/>
    <col min="3599" max="3840" width="9" style="58"/>
    <col min="3841" max="3841" width="9.625" style="58" customWidth="1"/>
    <col min="3842" max="3842" width="10.25" style="58" customWidth="1"/>
    <col min="3843" max="3843" width="18.125" style="58" customWidth="1"/>
    <col min="3844" max="3844" width="14.125" style="58" customWidth="1"/>
    <col min="3845" max="3846" width="12.875" style="58" customWidth="1"/>
    <col min="3847" max="3847" width="10.25" style="58" bestFit="1" customWidth="1"/>
    <col min="3848" max="3848" width="15.5" style="58" customWidth="1"/>
    <col min="3849" max="3849" width="12" style="58" bestFit="1" customWidth="1"/>
    <col min="3850" max="3851" width="11.75" style="58" customWidth="1"/>
    <col min="3852" max="3852" width="13.25" style="58" customWidth="1"/>
    <col min="3853" max="3853" width="11.5" style="58" bestFit="1" customWidth="1"/>
    <col min="3854" max="3854" width="17" style="58" bestFit="1" customWidth="1"/>
    <col min="3855" max="4096" width="9" style="58"/>
    <col min="4097" max="4097" width="9.625" style="58" customWidth="1"/>
    <col min="4098" max="4098" width="10.25" style="58" customWidth="1"/>
    <col min="4099" max="4099" width="18.125" style="58" customWidth="1"/>
    <col min="4100" max="4100" width="14.125" style="58" customWidth="1"/>
    <col min="4101" max="4102" width="12.875" style="58" customWidth="1"/>
    <col min="4103" max="4103" width="10.25" style="58" bestFit="1" customWidth="1"/>
    <col min="4104" max="4104" width="15.5" style="58" customWidth="1"/>
    <col min="4105" max="4105" width="12" style="58" bestFit="1" customWidth="1"/>
    <col min="4106" max="4107" width="11.75" style="58" customWidth="1"/>
    <col min="4108" max="4108" width="13.25" style="58" customWidth="1"/>
    <col min="4109" max="4109" width="11.5" style="58" bestFit="1" customWidth="1"/>
    <col min="4110" max="4110" width="17" style="58" bestFit="1" customWidth="1"/>
    <col min="4111" max="4352" width="9" style="58"/>
    <col min="4353" max="4353" width="9.625" style="58" customWidth="1"/>
    <col min="4354" max="4354" width="10.25" style="58" customWidth="1"/>
    <col min="4355" max="4355" width="18.125" style="58" customWidth="1"/>
    <col min="4356" max="4356" width="14.125" style="58" customWidth="1"/>
    <col min="4357" max="4358" width="12.875" style="58" customWidth="1"/>
    <col min="4359" max="4359" width="10.25" style="58" bestFit="1" customWidth="1"/>
    <col min="4360" max="4360" width="15.5" style="58" customWidth="1"/>
    <col min="4361" max="4361" width="12" style="58" bestFit="1" customWidth="1"/>
    <col min="4362" max="4363" width="11.75" style="58" customWidth="1"/>
    <col min="4364" max="4364" width="13.25" style="58" customWidth="1"/>
    <col min="4365" max="4365" width="11.5" style="58" bestFit="1" customWidth="1"/>
    <col min="4366" max="4366" width="17" style="58" bestFit="1" customWidth="1"/>
    <col min="4367" max="4608" width="9" style="58"/>
    <col min="4609" max="4609" width="9.625" style="58" customWidth="1"/>
    <col min="4610" max="4610" width="10.25" style="58" customWidth="1"/>
    <col min="4611" max="4611" width="18.125" style="58" customWidth="1"/>
    <col min="4612" max="4612" width="14.125" style="58" customWidth="1"/>
    <col min="4613" max="4614" width="12.875" style="58" customWidth="1"/>
    <col min="4615" max="4615" width="10.25" style="58" bestFit="1" customWidth="1"/>
    <col min="4616" max="4616" width="15.5" style="58" customWidth="1"/>
    <col min="4617" max="4617" width="12" style="58" bestFit="1" customWidth="1"/>
    <col min="4618" max="4619" width="11.75" style="58" customWidth="1"/>
    <col min="4620" max="4620" width="13.25" style="58" customWidth="1"/>
    <col min="4621" max="4621" width="11.5" style="58" bestFit="1" customWidth="1"/>
    <col min="4622" max="4622" width="17" style="58" bestFit="1" customWidth="1"/>
    <col min="4623" max="4864" width="9" style="58"/>
    <col min="4865" max="4865" width="9.625" style="58" customWidth="1"/>
    <col min="4866" max="4866" width="10.25" style="58" customWidth="1"/>
    <col min="4867" max="4867" width="18.125" style="58" customWidth="1"/>
    <col min="4868" max="4868" width="14.125" style="58" customWidth="1"/>
    <col min="4869" max="4870" width="12.875" style="58" customWidth="1"/>
    <col min="4871" max="4871" width="10.25" style="58" bestFit="1" customWidth="1"/>
    <col min="4872" max="4872" width="15.5" style="58" customWidth="1"/>
    <col min="4873" max="4873" width="12" style="58" bestFit="1" customWidth="1"/>
    <col min="4874" max="4875" width="11.75" style="58" customWidth="1"/>
    <col min="4876" max="4876" width="13.25" style="58" customWidth="1"/>
    <col min="4877" max="4877" width="11.5" style="58" bestFit="1" customWidth="1"/>
    <col min="4878" max="4878" width="17" style="58" bestFit="1" customWidth="1"/>
    <col min="4879" max="5120" width="9" style="58"/>
    <col min="5121" max="5121" width="9.625" style="58" customWidth="1"/>
    <col min="5122" max="5122" width="10.25" style="58" customWidth="1"/>
    <col min="5123" max="5123" width="18.125" style="58" customWidth="1"/>
    <col min="5124" max="5124" width="14.125" style="58" customWidth="1"/>
    <col min="5125" max="5126" width="12.875" style="58" customWidth="1"/>
    <col min="5127" max="5127" width="10.25" style="58" bestFit="1" customWidth="1"/>
    <col min="5128" max="5128" width="15.5" style="58" customWidth="1"/>
    <col min="5129" max="5129" width="12" style="58" bestFit="1" customWidth="1"/>
    <col min="5130" max="5131" width="11.75" style="58" customWidth="1"/>
    <col min="5132" max="5132" width="13.25" style="58" customWidth="1"/>
    <col min="5133" max="5133" width="11.5" style="58" bestFit="1" customWidth="1"/>
    <col min="5134" max="5134" width="17" style="58" bestFit="1" customWidth="1"/>
    <col min="5135" max="5376" width="9" style="58"/>
    <col min="5377" max="5377" width="9.625" style="58" customWidth="1"/>
    <col min="5378" max="5378" width="10.25" style="58" customWidth="1"/>
    <col min="5379" max="5379" width="18.125" style="58" customWidth="1"/>
    <col min="5380" max="5380" width="14.125" style="58" customWidth="1"/>
    <col min="5381" max="5382" width="12.875" style="58" customWidth="1"/>
    <col min="5383" max="5383" width="10.25" style="58" bestFit="1" customWidth="1"/>
    <col min="5384" max="5384" width="15.5" style="58" customWidth="1"/>
    <col min="5385" max="5385" width="12" style="58" bestFit="1" customWidth="1"/>
    <col min="5386" max="5387" width="11.75" style="58" customWidth="1"/>
    <col min="5388" max="5388" width="13.25" style="58" customWidth="1"/>
    <col min="5389" max="5389" width="11.5" style="58" bestFit="1" customWidth="1"/>
    <col min="5390" max="5390" width="17" style="58" bestFit="1" customWidth="1"/>
    <col min="5391" max="5632" width="9" style="58"/>
    <col min="5633" max="5633" width="9.625" style="58" customWidth="1"/>
    <col min="5634" max="5634" width="10.25" style="58" customWidth="1"/>
    <col min="5635" max="5635" width="18.125" style="58" customWidth="1"/>
    <col min="5636" max="5636" width="14.125" style="58" customWidth="1"/>
    <col min="5637" max="5638" width="12.875" style="58" customWidth="1"/>
    <col min="5639" max="5639" width="10.25" style="58" bestFit="1" customWidth="1"/>
    <col min="5640" max="5640" width="15.5" style="58" customWidth="1"/>
    <col min="5641" max="5641" width="12" style="58" bestFit="1" customWidth="1"/>
    <col min="5642" max="5643" width="11.75" style="58" customWidth="1"/>
    <col min="5644" max="5644" width="13.25" style="58" customWidth="1"/>
    <col min="5645" max="5645" width="11.5" style="58" bestFit="1" customWidth="1"/>
    <col min="5646" max="5646" width="17" style="58" bestFit="1" customWidth="1"/>
    <col min="5647" max="5888" width="9" style="58"/>
    <col min="5889" max="5889" width="9.625" style="58" customWidth="1"/>
    <col min="5890" max="5890" width="10.25" style="58" customWidth="1"/>
    <col min="5891" max="5891" width="18.125" style="58" customWidth="1"/>
    <col min="5892" max="5892" width="14.125" style="58" customWidth="1"/>
    <col min="5893" max="5894" width="12.875" style="58" customWidth="1"/>
    <col min="5895" max="5895" width="10.25" style="58" bestFit="1" customWidth="1"/>
    <col min="5896" max="5896" width="15.5" style="58" customWidth="1"/>
    <col min="5897" max="5897" width="12" style="58" bestFit="1" customWidth="1"/>
    <col min="5898" max="5899" width="11.75" style="58" customWidth="1"/>
    <col min="5900" max="5900" width="13.25" style="58" customWidth="1"/>
    <col min="5901" max="5901" width="11.5" style="58" bestFit="1" customWidth="1"/>
    <col min="5902" max="5902" width="17" style="58" bestFit="1" customWidth="1"/>
    <col min="5903" max="6144" width="9" style="58"/>
    <col min="6145" max="6145" width="9.625" style="58" customWidth="1"/>
    <col min="6146" max="6146" width="10.25" style="58" customWidth="1"/>
    <col min="6147" max="6147" width="18.125" style="58" customWidth="1"/>
    <col min="6148" max="6148" width="14.125" style="58" customWidth="1"/>
    <col min="6149" max="6150" width="12.875" style="58" customWidth="1"/>
    <col min="6151" max="6151" width="10.25" style="58" bestFit="1" customWidth="1"/>
    <col min="6152" max="6152" width="15.5" style="58" customWidth="1"/>
    <col min="6153" max="6153" width="12" style="58" bestFit="1" customWidth="1"/>
    <col min="6154" max="6155" width="11.75" style="58" customWidth="1"/>
    <col min="6156" max="6156" width="13.25" style="58" customWidth="1"/>
    <col min="6157" max="6157" width="11.5" style="58" bestFit="1" customWidth="1"/>
    <col min="6158" max="6158" width="17" style="58" bestFit="1" customWidth="1"/>
    <col min="6159" max="6400" width="9" style="58"/>
    <col min="6401" max="6401" width="9.625" style="58" customWidth="1"/>
    <col min="6402" max="6402" width="10.25" style="58" customWidth="1"/>
    <col min="6403" max="6403" width="18.125" style="58" customWidth="1"/>
    <col min="6404" max="6404" width="14.125" style="58" customWidth="1"/>
    <col min="6405" max="6406" width="12.875" style="58" customWidth="1"/>
    <col min="6407" max="6407" width="10.25" style="58" bestFit="1" customWidth="1"/>
    <col min="6408" max="6408" width="15.5" style="58" customWidth="1"/>
    <col min="6409" max="6409" width="12" style="58" bestFit="1" customWidth="1"/>
    <col min="6410" max="6411" width="11.75" style="58" customWidth="1"/>
    <col min="6412" max="6412" width="13.25" style="58" customWidth="1"/>
    <col min="6413" max="6413" width="11.5" style="58" bestFit="1" customWidth="1"/>
    <col min="6414" max="6414" width="17" style="58" bestFit="1" customWidth="1"/>
    <col min="6415" max="6656" width="9" style="58"/>
    <col min="6657" max="6657" width="9.625" style="58" customWidth="1"/>
    <col min="6658" max="6658" width="10.25" style="58" customWidth="1"/>
    <col min="6659" max="6659" width="18.125" style="58" customWidth="1"/>
    <col min="6660" max="6660" width="14.125" style="58" customWidth="1"/>
    <col min="6661" max="6662" width="12.875" style="58" customWidth="1"/>
    <col min="6663" max="6663" width="10.25" style="58" bestFit="1" customWidth="1"/>
    <col min="6664" max="6664" width="15.5" style="58" customWidth="1"/>
    <col min="6665" max="6665" width="12" style="58" bestFit="1" customWidth="1"/>
    <col min="6666" max="6667" width="11.75" style="58" customWidth="1"/>
    <col min="6668" max="6668" width="13.25" style="58" customWidth="1"/>
    <col min="6669" max="6669" width="11.5" style="58" bestFit="1" customWidth="1"/>
    <col min="6670" max="6670" width="17" style="58" bestFit="1" customWidth="1"/>
    <col min="6671" max="6912" width="9" style="58"/>
    <col min="6913" max="6913" width="9.625" style="58" customWidth="1"/>
    <col min="6914" max="6914" width="10.25" style="58" customWidth="1"/>
    <col min="6915" max="6915" width="18.125" style="58" customWidth="1"/>
    <col min="6916" max="6916" width="14.125" style="58" customWidth="1"/>
    <col min="6917" max="6918" width="12.875" style="58" customWidth="1"/>
    <col min="6919" max="6919" width="10.25" style="58" bestFit="1" customWidth="1"/>
    <col min="6920" max="6920" width="15.5" style="58" customWidth="1"/>
    <col min="6921" max="6921" width="12" style="58" bestFit="1" customWidth="1"/>
    <col min="6922" max="6923" width="11.75" style="58" customWidth="1"/>
    <col min="6924" max="6924" width="13.25" style="58" customWidth="1"/>
    <col min="6925" max="6925" width="11.5" style="58" bestFit="1" customWidth="1"/>
    <col min="6926" max="6926" width="17" style="58" bestFit="1" customWidth="1"/>
    <col min="6927" max="7168" width="9" style="58"/>
    <col min="7169" max="7169" width="9.625" style="58" customWidth="1"/>
    <col min="7170" max="7170" width="10.25" style="58" customWidth="1"/>
    <col min="7171" max="7171" width="18.125" style="58" customWidth="1"/>
    <col min="7172" max="7172" width="14.125" style="58" customWidth="1"/>
    <col min="7173" max="7174" width="12.875" style="58" customWidth="1"/>
    <col min="7175" max="7175" width="10.25" style="58" bestFit="1" customWidth="1"/>
    <col min="7176" max="7176" width="15.5" style="58" customWidth="1"/>
    <col min="7177" max="7177" width="12" style="58" bestFit="1" customWidth="1"/>
    <col min="7178" max="7179" width="11.75" style="58" customWidth="1"/>
    <col min="7180" max="7180" width="13.25" style="58" customWidth="1"/>
    <col min="7181" max="7181" width="11.5" style="58" bestFit="1" customWidth="1"/>
    <col min="7182" max="7182" width="17" style="58" bestFit="1" customWidth="1"/>
    <col min="7183" max="7424" width="9" style="58"/>
    <col min="7425" max="7425" width="9.625" style="58" customWidth="1"/>
    <col min="7426" max="7426" width="10.25" style="58" customWidth="1"/>
    <col min="7427" max="7427" width="18.125" style="58" customWidth="1"/>
    <col min="7428" max="7428" width="14.125" style="58" customWidth="1"/>
    <col min="7429" max="7430" width="12.875" style="58" customWidth="1"/>
    <col min="7431" max="7431" width="10.25" style="58" bestFit="1" customWidth="1"/>
    <col min="7432" max="7432" width="15.5" style="58" customWidth="1"/>
    <col min="7433" max="7433" width="12" style="58" bestFit="1" customWidth="1"/>
    <col min="7434" max="7435" width="11.75" style="58" customWidth="1"/>
    <col min="7436" max="7436" width="13.25" style="58" customWidth="1"/>
    <col min="7437" max="7437" width="11.5" style="58" bestFit="1" customWidth="1"/>
    <col min="7438" max="7438" width="17" style="58" bestFit="1" customWidth="1"/>
    <col min="7439" max="7680" width="9" style="58"/>
    <col min="7681" max="7681" width="9.625" style="58" customWidth="1"/>
    <col min="7682" max="7682" width="10.25" style="58" customWidth="1"/>
    <col min="7683" max="7683" width="18.125" style="58" customWidth="1"/>
    <col min="7684" max="7684" width="14.125" style="58" customWidth="1"/>
    <col min="7685" max="7686" width="12.875" style="58" customWidth="1"/>
    <col min="7687" max="7687" width="10.25" style="58" bestFit="1" customWidth="1"/>
    <col min="7688" max="7688" width="15.5" style="58" customWidth="1"/>
    <col min="7689" max="7689" width="12" style="58" bestFit="1" customWidth="1"/>
    <col min="7690" max="7691" width="11.75" style="58" customWidth="1"/>
    <col min="7692" max="7692" width="13.25" style="58" customWidth="1"/>
    <col min="7693" max="7693" width="11.5" style="58" bestFit="1" customWidth="1"/>
    <col min="7694" max="7694" width="17" style="58" bestFit="1" customWidth="1"/>
    <col min="7695" max="7936" width="9" style="58"/>
    <col min="7937" max="7937" width="9.625" style="58" customWidth="1"/>
    <col min="7938" max="7938" width="10.25" style="58" customWidth="1"/>
    <col min="7939" max="7939" width="18.125" style="58" customWidth="1"/>
    <col min="7940" max="7940" width="14.125" style="58" customWidth="1"/>
    <col min="7941" max="7942" width="12.875" style="58" customWidth="1"/>
    <col min="7943" max="7943" width="10.25" style="58" bestFit="1" customWidth="1"/>
    <col min="7944" max="7944" width="15.5" style="58" customWidth="1"/>
    <col min="7945" max="7945" width="12" style="58" bestFit="1" customWidth="1"/>
    <col min="7946" max="7947" width="11.75" style="58" customWidth="1"/>
    <col min="7948" max="7948" width="13.25" style="58" customWidth="1"/>
    <col min="7949" max="7949" width="11.5" style="58" bestFit="1" customWidth="1"/>
    <col min="7950" max="7950" width="17" style="58" bestFit="1" customWidth="1"/>
    <col min="7951" max="8192" width="9" style="58"/>
    <col min="8193" max="8193" width="9.625" style="58" customWidth="1"/>
    <col min="8194" max="8194" width="10.25" style="58" customWidth="1"/>
    <col min="8195" max="8195" width="18.125" style="58" customWidth="1"/>
    <col min="8196" max="8196" width="14.125" style="58" customWidth="1"/>
    <col min="8197" max="8198" width="12.875" style="58" customWidth="1"/>
    <col min="8199" max="8199" width="10.25" style="58" bestFit="1" customWidth="1"/>
    <col min="8200" max="8200" width="15.5" style="58" customWidth="1"/>
    <col min="8201" max="8201" width="12" style="58" bestFit="1" customWidth="1"/>
    <col min="8202" max="8203" width="11.75" style="58" customWidth="1"/>
    <col min="8204" max="8204" width="13.25" style="58" customWidth="1"/>
    <col min="8205" max="8205" width="11.5" style="58" bestFit="1" customWidth="1"/>
    <col min="8206" max="8206" width="17" style="58" bestFit="1" customWidth="1"/>
    <col min="8207" max="8448" width="9" style="58"/>
    <col min="8449" max="8449" width="9.625" style="58" customWidth="1"/>
    <col min="8450" max="8450" width="10.25" style="58" customWidth="1"/>
    <col min="8451" max="8451" width="18.125" style="58" customWidth="1"/>
    <col min="8452" max="8452" width="14.125" style="58" customWidth="1"/>
    <col min="8453" max="8454" width="12.875" style="58" customWidth="1"/>
    <col min="8455" max="8455" width="10.25" style="58" bestFit="1" customWidth="1"/>
    <col min="8456" max="8456" width="15.5" style="58" customWidth="1"/>
    <col min="8457" max="8457" width="12" style="58" bestFit="1" customWidth="1"/>
    <col min="8458" max="8459" width="11.75" style="58" customWidth="1"/>
    <col min="8460" max="8460" width="13.25" style="58" customWidth="1"/>
    <col min="8461" max="8461" width="11.5" style="58" bestFit="1" customWidth="1"/>
    <col min="8462" max="8462" width="17" style="58" bestFit="1" customWidth="1"/>
    <col min="8463" max="8704" width="9" style="58"/>
    <col min="8705" max="8705" width="9.625" style="58" customWidth="1"/>
    <col min="8706" max="8706" width="10.25" style="58" customWidth="1"/>
    <col min="8707" max="8707" width="18.125" style="58" customWidth="1"/>
    <col min="8708" max="8708" width="14.125" style="58" customWidth="1"/>
    <col min="8709" max="8710" width="12.875" style="58" customWidth="1"/>
    <col min="8711" max="8711" width="10.25" style="58" bestFit="1" customWidth="1"/>
    <col min="8712" max="8712" width="15.5" style="58" customWidth="1"/>
    <col min="8713" max="8713" width="12" style="58" bestFit="1" customWidth="1"/>
    <col min="8714" max="8715" width="11.75" style="58" customWidth="1"/>
    <col min="8716" max="8716" width="13.25" style="58" customWidth="1"/>
    <col min="8717" max="8717" width="11.5" style="58" bestFit="1" customWidth="1"/>
    <col min="8718" max="8718" width="17" style="58" bestFit="1" customWidth="1"/>
    <col min="8719" max="8960" width="9" style="58"/>
    <col min="8961" max="8961" width="9.625" style="58" customWidth="1"/>
    <col min="8962" max="8962" width="10.25" style="58" customWidth="1"/>
    <col min="8963" max="8963" width="18.125" style="58" customWidth="1"/>
    <col min="8964" max="8964" width="14.125" style="58" customWidth="1"/>
    <col min="8965" max="8966" width="12.875" style="58" customWidth="1"/>
    <col min="8967" max="8967" width="10.25" style="58" bestFit="1" customWidth="1"/>
    <col min="8968" max="8968" width="15.5" style="58" customWidth="1"/>
    <col min="8969" max="8969" width="12" style="58" bestFit="1" customWidth="1"/>
    <col min="8970" max="8971" width="11.75" style="58" customWidth="1"/>
    <col min="8972" max="8972" width="13.25" style="58" customWidth="1"/>
    <col min="8973" max="8973" width="11.5" style="58" bestFit="1" customWidth="1"/>
    <col min="8974" max="8974" width="17" style="58" bestFit="1" customWidth="1"/>
    <col min="8975" max="9216" width="9" style="58"/>
    <col min="9217" max="9217" width="9.625" style="58" customWidth="1"/>
    <col min="9218" max="9218" width="10.25" style="58" customWidth="1"/>
    <col min="9219" max="9219" width="18.125" style="58" customWidth="1"/>
    <col min="9220" max="9220" width="14.125" style="58" customWidth="1"/>
    <col min="9221" max="9222" width="12.875" style="58" customWidth="1"/>
    <col min="9223" max="9223" width="10.25" style="58" bestFit="1" customWidth="1"/>
    <col min="9224" max="9224" width="15.5" style="58" customWidth="1"/>
    <col min="9225" max="9225" width="12" style="58" bestFit="1" customWidth="1"/>
    <col min="9226" max="9227" width="11.75" style="58" customWidth="1"/>
    <col min="9228" max="9228" width="13.25" style="58" customWidth="1"/>
    <col min="9229" max="9229" width="11.5" style="58" bestFit="1" customWidth="1"/>
    <col min="9230" max="9230" width="17" style="58" bestFit="1" customWidth="1"/>
    <col min="9231" max="9472" width="9" style="58"/>
    <col min="9473" max="9473" width="9.625" style="58" customWidth="1"/>
    <col min="9474" max="9474" width="10.25" style="58" customWidth="1"/>
    <col min="9475" max="9475" width="18.125" style="58" customWidth="1"/>
    <col min="9476" max="9476" width="14.125" style="58" customWidth="1"/>
    <col min="9477" max="9478" width="12.875" style="58" customWidth="1"/>
    <col min="9479" max="9479" width="10.25" style="58" bestFit="1" customWidth="1"/>
    <col min="9480" max="9480" width="15.5" style="58" customWidth="1"/>
    <col min="9481" max="9481" width="12" style="58" bestFit="1" customWidth="1"/>
    <col min="9482" max="9483" width="11.75" style="58" customWidth="1"/>
    <col min="9484" max="9484" width="13.25" style="58" customWidth="1"/>
    <col min="9485" max="9485" width="11.5" style="58" bestFit="1" customWidth="1"/>
    <col min="9486" max="9486" width="17" style="58" bestFit="1" customWidth="1"/>
    <col min="9487" max="9728" width="9" style="58"/>
    <col min="9729" max="9729" width="9.625" style="58" customWidth="1"/>
    <col min="9730" max="9730" width="10.25" style="58" customWidth="1"/>
    <col min="9731" max="9731" width="18.125" style="58" customWidth="1"/>
    <col min="9732" max="9732" width="14.125" style="58" customWidth="1"/>
    <col min="9733" max="9734" width="12.875" style="58" customWidth="1"/>
    <col min="9735" max="9735" width="10.25" style="58" bestFit="1" customWidth="1"/>
    <col min="9736" max="9736" width="15.5" style="58" customWidth="1"/>
    <col min="9737" max="9737" width="12" style="58" bestFit="1" customWidth="1"/>
    <col min="9738" max="9739" width="11.75" style="58" customWidth="1"/>
    <col min="9740" max="9740" width="13.25" style="58" customWidth="1"/>
    <col min="9741" max="9741" width="11.5" style="58" bestFit="1" customWidth="1"/>
    <col min="9742" max="9742" width="17" style="58" bestFit="1" customWidth="1"/>
    <col min="9743" max="9984" width="9" style="58"/>
    <col min="9985" max="9985" width="9.625" style="58" customWidth="1"/>
    <col min="9986" max="9986" width="10.25" style="58" customWidth="1"/>
    <col min="9987" max="9987" width="18.125" style="58" customWidth="1"/>
    <col min="9988" max="9988" width="14.125" style="58" customWidth="1"/>
    <col min="9989" max="9990" width="12.875" style="58" customWidth="1"/>
    <col min="9991" max="9991" width="10.25" style="58" bestFit="1" customWidth="1"/>
    <col min="9992" max="9992" width="15.5" style="58" customWidth="1"/>
    <col min="9993" max="9993" width="12" style="58" bestFit="1" customWidth="1"/>
    <col min="9994" max="9995" width="11.75" style="58" customWidth="1"/>
    <col min="9996" max="9996" width="13.25" style="58" customWidth="1"/>
    <col min="9997" max="9997" width="11.5" style="58" bestFit="1" customWidth="1"/>
    <col min="9998" max="9998" width="17" style="58" bestFit="1" customWidth="1"/>
    <col min="9999" max="10240" width="9" style="58"/>
    <col min="10241" max="10241" width="9.625" style="58" customWidth="1"/>
    <col min="10242" max="10242" width="10.25" style="58" customWidth="1"/>
    <col min="10243" max="10243" width="18.125" style="58" customWidth="1"/>
    <col min="10244" max="10244" width="14.125" style="58" customWidth="1"/>
    <col min="10245" max="10246" width="12.875" style="58" customWidth="1"/>
    <col min="10247" max="10247" width="10.25" style="58" bestFit="1" customWidth="1"/>
    <col min="10248" max="10248" width="15.5" style="58" customWidth="1"/>
    <col min="10249" max="10249" width="12" style="58" bestFit="1" customWidth="1"/>
    <col min="10250" max="10251" width="11.75" style="58" customWidth="1"/>
    <col min="10252" max="10252" width="13.25" style="58" customWidth="1"/>
    <col min="10253" max="10253" width="11.5" style="58" bestFit="1" customWidth="1"/>
    <col min="10254" max="10254" width="17" style="58" bestFit="1" customWidth="1"/>
    <col min="10255" max="10496" width="9" style="58"/>
    <col min="10497" max="10497" width="9.625" style="58" customWidth="1"/>
    <col min="10498" max="10498" width="10.25" style="58" customWidth="1"/>
    <col min="10499" max="10499" width="18.125" style="58" customWidth="1"/>
    <col min="10500" max="10500" width="14.125" style="58" customWidth="1"/>
    <col min="10501" max="10502" width="12.875" style="58" customWidth="1"/>
    <col min="10503" max="10503" width="10.25" style="58" bestFit="1" customWidth="1"/>
    <col min="10504" max="10504" width="15.5" style="58" customWidth="1"/>
    <col min="10505" max="10505" width="12" style="58" bestFit="1" customWidth="1"/>
    <col min="10506" max="10507" width="11.75" style="58" customWidth="1"/>
    <col min="10508" max="10508" width="13.25" style="58" customWidth="1"/>
    <col min="10509" max="10509" width="11.5" style="58" bestFit="1" customWidth="1"/>
    <col min="10510" max="10510" width="17" style="58" bestFit="1" customWidth="1"/>
    <col min="10511" max="10752" width="9" style="58"/>
    <col min="10753" max="10753" width="9.625" style="58" customWidth="1"/>
    <col min="10754" max="10754" width="10.25" style="58" customWidth="1"/>
    <col min="10755" max="10755" width="18.125" style="58" customWidth="1"/>
    <col min="10756" max="10756" width="14.125" style="58" customWidth="1"/>
    <col min="10757" max="10758" width="12.875" style="58" customWidth="1"/>
    <col min="10759" max="10759" width="10.25" style="58" bestFit="1" customWidth="1"/>
    <col min="10760" max="10760" width="15.5" style="58" customWidth="1"/>
    <col min="10761" max="10761" width="12" style="58" bestFit="1" customWidth="1"/>
    <col min="10762" max="10763" width="11.75" style="58" customWidth="1"/>
    <col min="10764" max="10764" width="13.25" style="58" customWidth="1"/>
    <col min="10765" max="10765" width="11.5" style="58" bestFit="1" customWidth="1"/>
    <col min="10766" max="10766" width="17" style="58" bestFit="1" customWidth="1"/>
    <col min="10767" max="11008" width="9" style="58"/>
    <col min="11009" max="11009" width="9.625" style="58" customWidth="1"/>
    <col min="11010" max="11010" width="10.25" style="58" customWidth="1"/>
    <col min="11011" max="11011" width="18.125" style="58" customWidth="1"/>
    <col min="11012" max="11012" width="14.125" style="58" customWidth="1"/>
    <col min="11013" max="11014" width="12.875" style="58" customWidth="1"/>
    <col min="11015" max="11015" width="10.25" style="58" bestFit="1" customWidth="1"/>
    <col min="11016" max="11016" width="15.5" style="58" customWidth="1"/>
    <col min="11017" max="11017" width="12" style="58" bestFit="1" customWidth="1"/>
    <col min="11018" max="11019" width="11.75" style="58" customWidth="1"/>
    <col min="11020" max="11020" width="13.25" style="58" customWidth="1"/>
    <col min="11021" max="11021" width="11.5" style="58" bestFit="1" customWidth="1"/>
    <col min="11022" max="11022" width="17" style="58" bestFit="1" customWidth="1"/>
    <col min="11023" max="11264" width="9" style="58"/>
    <col min="11265" max="11265" width="9.625" style="58" customWidth="1"/>
    <col min="11266" max="11266" width="10.25" style="58" customWidth="1"/>
    <col min="11267" max="11267" width="18.125" style="58" customWidth="1"/>
    <col min="11268" max="11268" width="14.125" style="58" customWidth="1"/>
    <col min="11269" max="11270" width="12.875" style="58" customWidth="1"/>
    <col min="11271" max="11271" width="10.25" style="58" bestFit="1" customWidth="1"/>
    <col min="11272" max="11272" width="15.5" style="58" customWidth="1"/>
    <col min="11273" max="11273" width="12" style="58" bestFit="1" customWidth="1"/>
    <col min="11274" max="11275" width="11.75" style="58" customWidth="1"/>
    <col min="11276" max="11276" width="13.25" style="58" customWidth="1"/>
    <col min="11277" max="11277" width="11.5" style="58" bestFit="1" customWidth="1"/>
    <col min="11278" max="11278" width="17" style="58" bestFit="1" customWidth="1"/>
    <col min="11279" max="11520" width="9" style="58"/>
    <col min="11521" max="11521" width="9.625" style="58" customWidth="1"/>
    <col min="11522" max="11522" width="10.25" style="58" customWidth="1"/>
    <col min="11523" max="11523" width="18.125" style="58" customWidth="1"/>
    <col min="11524" max="11524" width="14.125" style="58" customWidth="1"/>
    <col min="11525" max="11526" width="12.875" style="58" customWidth="1"/>
    <col min="11527" max="11527" width="10.25" style="58" bestFit="1" customWidth="1"/>
    <col min="11528" max="11528" width="15.5" style="58" customWidth="1"/>
    <col min="11529" max="11529" width="12" style="58" bestFit="1" customWidth="1"/>
    <col min="11530" max="11531" width="11.75" style="58" customWidth="1"/>
    <col min="11532" max="11532" width="13.25" style="58" customWidth="1"/>
    <col min="11533" max="11533" width="11.5" style="58" bestFit="1" customWidth="1"/>
    <col min="11534" max="11534" width="17" style="58" bestFit="1" customWidth="1"/>
    <col min="11535" max="11776" width="9" style="58"/>
    <col min="11777" max="11777" width="9.625" style="58" customWidth="1"/>
    <col min="11778" max="11778" width="10.25" style="58" customWidth="1"/>
    <col min="11779" max="11779" width="18.125" style="58" customWidth="1"/>
    <col min="11780" max="11780" width="14.125" style="58" customWidth="1"/>
    <col min="11781" max="11782" width="12.875" style="58" customWidth="1"/>
    <col min="11783" max="11783" width="10.25" style="58" bestFit="1" customWidth="1"/>
    <col min="11784" max="11784" width="15.5" style="58" customWidth="1"/>
    <col min="11785" max="11785" width="12" style="58" bestFit="1" customWidth="1"/>
    <col min="11786" max="11787" width="11.75" style="58" customWidth="1"/>
    <col min="11788" max="11788" width="13.25" style="58" customWidth="1"/>
    <col min="11789" max="11789" width="11.5" style="58" bestFit="1" customWidth="1"/>
    <col min="11790" max="11790" width="17" style="58" bestFit="1" customWidth="1"/>
    <col min="11791" max="12032" width="9" style="58"/>
    <col min="12033" max="12033" width="9.625" style="58" customWidth="1"/>
    <col min="12034" max="12034" width="10.25" style="58" customWidth="1"/>
    <col min="12035" max="12035" width="18.125" style="58" customWidth="1"/>
    <col min="12036" max="12036" width="14.125" style="58" customWidth="1"/>
    <col min="12037" max="12038" width="12.875" style="58" customWidth="1"/>
    <col min="12039" max="12039" width="10.25" style="58" bestFit="1" customWidth="1"/>
    <col min="12040" max="12040" width="15.5" style="58" customWidth="1"/>
    <col min="12041" max="12041" width="12" style="58" bestFit="1" customWidth="1"/>
    <col min="12042" max="12043" width="11.75" style="58" customWidth="1"/>
    <col min="12044" max="12044" width="13.25" style="58" customWidth="1"/>
    <col min="12045" max="12045" width="11.5" style="58" bestFit="1" customWidth="1"/>
    <col min="12046" max="12046" width="17" style="58" bestFit="1" customWidth="1"/>
    <col min="12047" max="12288" width="9" style="58"/>
    <col min="12289" max="12289" width="9.625" style="58" customWidth="1"/>
    <col min="12290" max="12290" width="10.25" style="58" customWidth="1"/>
    <col min="12291" max="12291" width="18.125" style="58" customWidth="1"/>
    <col min="12292" max="12292" width="14.125" style="58" customWidth="1"/>
    <col min="12293" max="12294" width="12.875" style="58" customWidth="1"/>
    <col min="12295" max="12295" width="10.25" style="58" bestFit="1" customWidth="1"/>
    <col min="12296" max="12296" width="15.5" style="58" customWidth="1"/>
    <col min="12297" max="12297" width="12" style="58" bestFit="1" customWidth="1"/>
    <col min="12298" max="12299" width="11.75" style="58" customWidth="1"/>
    <col min="12300" max="12300" width="13.25" style="58" customWidth="1"/>
    <col min="12301" max="12301" width="11.5" style="58" bestFit="1" customWidth="1"/>
    <col min="12302" max="12302" width="17" style="58" bestFit="1" customWidth="1"/>
    <col min="12303" max="12544" width="9" style="58"/>
    <col min="12545" max="12545" width="9.625" style="58" customWidth="1"/>
    <col min="12546" max="12546" width="10.25" style="58" customWidth="1"/>
    <col min="12547" max="12547" width="18.125" style="58" customWidth="1"/>
    <col min="12548" max="12548" width="14.125" style="58" customWidth="1"/>
    <col min="12549" max="12550" width="12.875" style="58" customWidth="1"/>
    <col min="12551" max="12551" width="10.25" style="58" bestFit="1" customWidth="1"/>
    <col min="12552" max="12552" width="15.5" style="58" customWidth="1"/>
    <col min="12553" max="12553" width="12" style="58" bestFit="1" customWidth="1"/>
    <col min="12554" max="12555" width="11.75" style="58" customWidth="1"/>
    <col min="12556" max="12556" width="13.25" style="58" customWidth="1"/>
    <col min="12557" max="12557" width="11.5" style="58" bestFit="1" customWidth="1"/>
    <col min="12558" max="12558" width="17" style="58" bestFit="1" customWidth="1"/>
    <col min="12559" max="12800" width="9" style="58"/>
    <col min="12801" max="12801" width="9.625" style="58" customWidth="1"/>
    <col min="12802" max="12802" width="10.25" style="58" customWidth="1"/>
    <col min="12803" max="12803" width="18.125" style="58" customWidth="1"/>
    <col min="12804" max="12804" width="14.125" style="58" customWidth="1"/>
    <col min="12805" max="12806" width="12.875" style="58" customWidth="1"/>
    <col min="12807" max="12807" width="10.25" style="58" bestFit="1" customWidth="1"/>
    <col min="12808" max="12808" width="15.5" style="58" customWidth="1"/>
    <col min="12809" max="12809" width="12" style="58" bestFit="1" customWidth="1"/>
    <col min="12810" max="12811" width="11.75" style="58" customWidth="1"/>
    <col min="12812" max="12812" width="13.25" style="58" customWidth="1"/>
    <col min="12813" max="12813" width="11.5" style="58" bestFit="1" customWidth="1"/>
    <col min="12814" max="12814" width="17" style="58" bestFit="1" customWidth="1"/>
    <col min="12815" max="13056" width="9" style="58"/>
    <col min="13057" max="13057" width="9.625" style="58" customWidth="1"/>
    <col min="13058" max="13058" width="10.25" style="58" customWidth="1"/>
    <col min="13059" max="13059" width="18.125" style="58" customWidth="1"/>
    <col min="13060" max="13060" width="14.125" style="58" customWidth="1"/>
    <col min="13061" max="13062" width="12.875" style="58" customWidth="1"/>
    <col min="13063" max="13063" width="10.25" style="58" bestFit="1" customWidth="1"/>
    <col min="13064" max="13064" width="15.5" style="58" customWidth="1"/>
    <col min="13065" max="13065" width="12" style="58" bestFit="1" customWidth="1"/>
    <col min="13066" max="13067" width="11.75" style="58" customWidth="1"/>
    <col min="13068" max="13068" width="13.25" style="58" customWidth="1"/>
    <col min="13069" max="13069" width="11.5" style="58" bestFit="1" customWidth="1"/>
    <col min="13070" max="13070" width="17" style="58" bestFit="1" customWidth="1"/>
    <col min="13071" max="13312" width="9" style="58"/>
    <col min="13313" max="13313" width="9.625" style="58" customWidth="1"/>
    <col min="13314" max="13314" width="10.25" style="58" customWidth="1"/>
    <col min="13315" max="13315" width="18.125" style="58" customWidth="1"/>
    <col min="13316" max="13316" width="14.125" style="58" customWidth="1"/>
    <col min="13317" max="13318" width="12.875" style="58" customWidth="1"/>
    <col min="13319" max="13319" width="10.25" style="58" bestFit="1" customWidth="1"/>
    <col min="13320" max="13320" width="15.5" style="58" customWidth="1"/>
    <col min="13321" max="13321" width="12" style="58" bestFit="1" customWidth="1"/>
    <col min="13322" max="13323" width="11.75" style="58" customWidth="1"/>
    <col min="13324" max="13324" width="13.25" style="58" customWidth="1"/>
    <col min="13325" max="13325" width="11.5" style="58" bestFit="1" customWidth="1"/>
    <col min="13326" max="13326" width="17" style="58" bestFit="1" customWidth="1"/>
    <col min="13327" max="13568" width="9" style="58"/>
    <col min="13569" max="13569" width="9.625" style="58" customWidth="1"/>
    <col min="13570" max="13570" width="10.25" style="58" customWidth="1"/>
    <col min="13571" max="13571" width="18.125" style="58" customWidth="1"/>
    <col min="13572" max="13572" width="14.125" style="58" customWidth="1"/>
    <col min="13573" max="13574" width="12.875" style="58" customWidth="1"/>
    <col min="13575" max="13575" width="10.25" style="58" bestFit="1" customWidth="1"/>
    <col min="13576" max="13576" width="15.5" style="58" customWidth="1"/>
    <col min="13577" max="13577" width="12" style="58" bestFit="1" customWidth="1"/>
    <col min="13578" max="13579" width="11.75" style="58" customWidth="1"/>
    <col min="13580" max="13580" width="13.25" style="58" customWidth="1"/>
    <col min="13581" max="13581" width="11.5" style="58" bestFit="1" customWidth="1"/>
    <col min="13582" max="13582" width="17" style="58" bestFit="1" customWidth="1"/>
    <col min="13583" max="13824" width="9" style="58"/>
    <col min="13825" max="13825" width="9.625" style="58" customWidth="1"/>
    <col min="13826" max="13826" width="10.25" style="58" customWidth="1"/>
    <col min="13827" max="13827" width="18.125" style="58" customWidth="1"/>
    <col min="13828" max="13828" width="14.125" style="58" customWidth="1"/>
    <col min="13829" max="13830" width="12.875" style="58" customWidth="1"/>
    <col min="13831" max="13831" width="10.25" style="58" bestFit="1" customWidth="1"/>
    <col min="13832" max="13832" width="15.5" style="58" customWidth="1"/>
    <col min="13833" max="13833" width="12" style="58" bestFit="1" customWidth="1"/>
    <col min="13834" max="13835" width="11.75" style="58" customWidth="1"/>
    <col min="13836" max="13836" width="13.25" style="58" customWidth="1"/>
    <col min="13837" max="13837" width="11.5" style="58" bestFit="1" customWidth="1"/>
    <col min="13838" max="13838" width="17" style="58" bestFit="1" customWidth="1"/>
    <col min="13839" max="14080" width="9" style="58"/>
    <col min="14081" max="14081" width="9.625" style="58" customWidth="1"/>
    <col min="14082" max="14082" width="10.25" style="58" customWidth="1"/>
    <col min="14083" max="14083" width="18.125" style="58" customWidth="1"/>
    <col min="14084" max="14084" width="14.125" style="58" customWidth="1"/>
    <col min="14085" max="14086" width="12.875" style="58" customWidth="1"/>
    <col min="14087" max="14087" width="10.25" style="58" bestFit="1" customWidth="1"/>
    <col min="14088" max="14088" width="15.5" style="58" customWidth="1"/>
    <col min="14089" max="14089" width="12" style="58" bestFit="1" customWidth="1"/>
    <col min="14090" max="14091" width="11.75" style="58" customWidth="1"/>
    <col min="14092" max="14092" width="13.25" style="58" customWidth="1"/>
    <col min="14093" max="14093" width="11.5" style="58" bestFit="1" customWidth="1"/>
    <col min="14094" max="14094" width="17" style="58" bestFit="1" customWidth="1"/>
    <col min="14095" max="14336" width="9" style="58"/>
    <col min="14337" max="14337" width="9.625" style="58" customWidth="1"/>
    <col min="14338" max="14338" width="10.25" style="58" customWidth="1"/>
    <col min="14339" max="14339" width="18.125" style="58" customWidth="1"/>
    <col min="14340" max="14340" width="14.125" style="58" customWidth="1"/>
    <col min="14341" max="14342" width="12.875" style="58" customWidth="1"/>
    <col min="14343" max="14343" width="10.25" style="58" bestFit="1" customWidth="1"/>
    <col min="14344" max="14344" width="15.5" style="58" customWidth="1"/>
    <col min="14345" max="14345" width="12" style="58" bestFit="1" customWidth="1"/>
    <col min="14346" max="14347" width="11.75" style="58" customWidth="1"/>
    <col min="14348" max="14348" width="13.25" style="58" customWidth="1"/>
    <col min="14349" max="14349" width="11.5" style="58" bestFit="1" customWidth="1"/>
    <col min="14350" max="14350" width="17" style="58" bestFit="1" customWidth="1"/>
    <col min="14351" max="14592" width="9" style="58"/>
    <col min="14593" max="14593" width="9.625" style="58" customWidth="1"/>
    <col min="14594" max="14594" width="10.25" style="58" customWidth="1"/>
    <col min="14595" max="14595" width="18.125" style="58" customWidth="1"/>
    <col min="14596" max="14596" width="14.125" style="58" customWidth="1"/>
    <col min="14597" max="14598" width="12.875" style="58" customWidth="1"/>
    <col min="14599" max="14599" width="10.25" style="58" bestFit="1" customWidth="1"/>
    <col min="14600" max="14600" width="15.5" style="58" customWidth="1"/>
    <col min="14601" max="14601" width="12" style="58" bestFit="1" customWidth="1"/>
    <col min="14602" max="14603" width="11.75" style="58" customWidth="1"/>
    <col min="14604" max="14604" width="13.25" style="58" customWidth="1"/>
    <col min="14605" max="14605" width="11.5" style="58" bestFit="1" customWidth="1"/>
    <col min="14606" max="14606" width="17" style="58" bestFit="1" customWidth="1"/>
    <col min="14607" max="14848" width="9" style="58"/>
    <col min="14849" max="14849" width="9.625" style="58" customWidth="1"/>
    <col min="14850" max="14850" width="10.25" style="58" customWidth="1"/>
    <col min="14851" max="14851" width="18.125" style="58" customWidth="1"/>
    <col min="14852" max="14852" width="14.125" style="58" customWidth="1"/>
    <col min="14853" max="14854" width="12.875" style="58" customWidth="1"/>
    <col min="14855" max="14855" width="10.25" style="58" bestFit="1" customWidth="1"/>
    <col min="14856" max="14856" width="15.5" style="58" customWidth="1"/>
    <col min="14857" max="14857" width="12" style="58" bestFit="1" customWidth="1"/>
    <col min="14858" max="14859" width="11.75" style="58" customWidth="1"/>
    <col min="14860" max="14860" width="13.25" style="58" customWidth="1"/>
    <col min="14861" max="14861" width="11.5" style="58" bestFit="1" customWidth="1"/>
    <col min="14862" max="14862" width="17" style="58" bestFit="1" customWidth="1"/>
    <col min="14863" max="15104" width="9" style="58"/>
    <col min="15105" max="15105" width="9.625" style="58" customWidth="1"/>
    <col min="15106" max="15106" width="10.25" style="58" customWidth="1"/>
    <col min="15107" max="15107" width="18.125" style="58" customWidth="1"/>
    <col min="15108" max="15108" width="14.125" style="58" customWidth="1"/>
    <col min="15109" max="15110" width="12.875" style="58" customWidth="1"/>
    <col min="15111" max="15111" width="10.25" style="58" bestFit="1" customWidth="1"/>
    <col min="15112" max="15112" width="15.5" style="58" customWidth="1"/>
    <col min="15113" max="15113" width="12" style="58" bestFit="1" customWidth="1"/>
    <col min="15114" max="15115" width="11.75" style="58" customWidth="1"/>
    <col min="15116" max="15116" width="13.25" style="58" customWidth="1"/>
    <col min="15117" max="15117" width="11.5" style="58" bestFit="1" customWidth="1"/>
    <col min="15118" max="15118" width="17" style="58" bestFit="1" customWidth="1"/>
    <col min="15119" max="15360" width="9" style="58"/>
    <col min="15361" max="15361" width="9.625" style="58" customWidth="1"/>
    <col min="15362" max="15362" width="10.25" style="58" customWidth="1"/>
    <col min="15363" max="15363" width="18.125" style="58" customWidth="1"/>
    <col min="15364" max="15364" width="14.125" style="58" customWidth="1"/>
    <col min="15365" max="15366" width="12.875" style="58" customWidth="1"/>
    <col min="15367" max="15367" width="10.25" style="58" bestFit="1" customWidth="1"/>
    <col min="15368" max="15368" width="15.5" style="58" customWidth="1"/>
    <col min="15369" max="15369" width="12" style="58" bestFit="1" customWidth="1"/>
    <col min="15370" max="15371" width="11.75" style="58" customWidth="1"/>
    <col min="15372" max="15372" width="13.25" style="58" customWidth="1"/>
    <col min="15373" max="15373" width="11.5" style="58" bestFit="1" customWidth="1"/>
    <col min="15374" max="15374" width="17" style="58" bestFit="1" customWidth="1"/>
    <col min="15375" max="15616" width="9" style="58"/>
    <col min="15617" max="15617" width="9.625" style="58" customWidth="1"/>
    <col min="15618" max="15618" width="10.25" style="58" customWidth="1"/>
    <col min="15619" max="15619" width="18.125" style="58" customWidth="1"/>
    <col min="15620" max="15620" width="14.125" style="58" customWidth="1"/>
    <col min="15621" max="15622" width="12.875" style="58" customWidth="1"/>
    <col min="15623" max="15623" width="10.25" style="58" bestFit="1" customWidth="1"/>
    <col min="15624" max="15624" width="15.5" style="58" customWidth="1"/>
    <col min="15625" max="15625" width="12" style="58" bestFit="1" customWidth="1"/>
    <col min="15626" max="15627" width="11.75" style="58" customWidth="1"/>
    <col min="15628" max="15628" width="13.25" style="58" customWidth="1"/>
    <col min="15629" max="15629" width="11.5" style="58" bestFit="1" customWidth="1"/>
    <col min="15630" max="15630" width="17" style="58" bestFit="1" customWidth="1"/>
    <col min="15631" max="15872" width="9" style="58"/>
    <col min="15873" max="15873" width="9.625" style="58" customWidth="1"/>
    <col min="15874" max="15874" width="10.25" style="58" customWidth="1"/>
    <col min="15875" max="15875" width="18.125" style="58" customWidth="1"/>
    <col min="15876" max="15876" width="14.125" style="58" customWidth="1"/>
    <col min="15877" max="15878" width="12.875" style="58" customWidth="1"/>
    <col min="15879" max="15879" width="10.25" style="58" bestFit="1" customWidth="1"/>
    <col min="15880" max="15880" width="15.5" style="58" customWidth="1"/>
    <col min="15881" max="15881" width="12" style="58" bestFit="1" customWidth="1"/>
    <col min="15882" max="15883" width="11.75" style="58" customWidth="1"/>
    <col min="15884" max="15884" width="13.25" style="58" customWidth="1"/>
    <col min="15885" max="15885" width="11.5" style="58" bestFit="1" customWidth="1"/>
    <col min="15886" max="15886" width="17" style="58" bestFit="1" customWidth="1"/>
    <col min="15887" max="16128" width="9" style="58"/>
    <col min="16129" max="16129" width="9.625" style="58" customWidth="1"/>
    <col min="16130" max="16130" width="10.25" style="58" customWidth="1"/>
    <col min="16131" max="16131" width="18.125" style="58" customWidth="1"/>
    <col min="16132" max="16132" width="14.125" style="58" customWidth="1"/>
    <col min="16133" max="16134" width="12.875" style="58" customWidth="1"/>
    <col min="16135" max="16135" width="10.25" style="58" bestFit="1" customWidth="1"/>
    <col min="16136" max="16136" width="15.5" style="58" customWidth="1"/>
    <col min="16137" max="16137" width="12" style="58" bestFit="1" customWidth="1"/>
    <col min="16138" max="16139" width="11.75" style="58" customWidth="1"/>
    <col min="16140" max="16140" width="13.25" style="58" customWidth="1"/>
    <col min="16141" max="16141" width="11.5" style="58" bestFit="1" customWidth="1"/>
    <col min="16142" max="16142" width="17" style="58" bestFit="1" customWidth="1"/>
    <col min="16143" max="16384" width="9" style="58"/>
  </cols>
  <sheetData>
    <row r="1" spans="1:16" ht="30" customHeight="1">
      <c r="A1" s="313" t="s">
        <v>403</v>
      </c>
      <c r="B1" s="53"/>
      <c r="C1" s="313"/>
      <c r="D1" s="54"/>
      <c r="E1" s="55"/>
      <c r="F1" s="56"/>
      <c r="G1" s="56"/>
      <c r="H1" s="56"/>
      <c r="I1" s="56"/>
      <c r="J1" s="56"/>
      <c r="K1" s="56"/>
      <c r="L1" s="55"/>
      <c r="M1" s="57"/>
      <c r="N1" s="53"/>
      <c r="O1" s="53"/>
      <c r="P1" s="53"/>
    </row>
    <row r="2" spans="1:16" ht="24.95" customHeight="1" thickBot="1">
      <c r="A2" s="53"/>
      <c r="B2" s="53"/>
      <c r="C2" s="53"/>
      <c r="D2" s="54"/>
      <c r="E2" s="55"/>
      <c r="F2" s="56"/>
      <c r="G2" s="56"/>
      <c r="H2" s="56"/>
      <c r="I2" s="56"/>
      <c r="J2" s="56"/>
      <c r="K2" s="56"/>
      <c r="L2" s="55"/>
      <c r="M2" s="57"/>
      <c r="N2" s="53"/>
      <c r="O2" s="53"/>
      <c r="P2" s="53"/>
    </row>
    <row r="3" spans="1:16" ht="24.95" customHeight="1">
      <c r="A3" s="901" t="s">
        <v>101</v>
      </c>
      <c r="B3" s="901"/>
      <c r="C3" s="901"/>
      <c r="D3" s="902" t="s">
        <v>102</v>
      </c>
      <c r="E3" s="903" t="s">
        <v>103</v>
      </c>
      <c r="F3" s="905" t="s">
        <v>104</v>
      </c>
      <c r="G3" s="905"/>
      <c r="H3" s="906" t="s">
        <v>408</v>
      </c>
      <c r="I3" s="903" t="s">
        <v>409</v>
      </c>
      <c r="J3" s="877" t="s">
        <v>410</v>
      </c>
      <c r="K3" s="56"/>
      <c r="L3" s="55"/>
      <c r="M3" s="57"/>
      <c r="N3" s="53"/>
      <c r="O3" s="53"/>
      <c r="P3" s="53"/>
    </row>
    <row r="4" spans="1:16" ht="24.95" customHeight="1">
      <c r="A4" s="901"/>
      <c r="B4" s="901"/>
      <c r="C4" s="901"/>
      <c r="D4" s="902"/>
      <c r="E4" s="904"/>
      <c r="F4" s="105" t="s">
        <v>106</v>
      </c>
      <c r="G4" s="105" t="s">
        <v>107</v>
      </c>
      <c r="H4" s="907"/>
      <c r="I4" s="904"/>
      <c r="J4" s="878"/>
      <c r="K4" s="56"/>
      <c r="L4" s="55"/>
      <c r="M4" s="57"/>
      <c r="N4" s="53"/>
      <c r="O4" s="53"/>
      <c r="P4" s="53"/>
    </row>
    <row r="5" spans="1:16" ht="24.95" customHeight="1">
      <c r="A5" s="892" t="str">
        <f>참여업체!C5</f>
        <v>주관사풀네임</v>
      </c>
      <c r="B5" s="892"/>
      <c r="C5" s="892"/>
      <c r="D5" s="314">
        <f>참여업체!C6</f>
        <v>0.5</v>
      </c>
      <c r="E5" s="315">
        <f>H25*D5</f>
        <v>1.8333333333333333</v>
      </c>
      <c r="F5" s="60">
        <f>J78*D5</f>
        <v>1.2749999999999999</v>
      </c>
      <c r="G5" s="60">
        <f>L113*D5</f>
        <v>0.5</v>
      </c>
      <c r="H5" s="893">
        <f>SUM(E10:G10)*0.1</f>
        <v>0.69413333333333327</v>
      </c>
      <c r="I5" s="318">
        <v>0.03</v>
      </c>
      <c r="J5" s="879">
        <f>I5*D5+I6*D6+I7*D7+I8*D8+D9*I9</f>
        <v>2.4149999999999998E-2</v>
      </c>
      <c r="K5" s="56"/>
      <c r="L5" s="55"/>
      <c r="M5" s="57"/>
      <c r="N5" s="53"/>
      <c r="O5" s="53"/>
      <c r="P5" s="53"/>
    </row>
    <row r="6" spans="1:16" ht="24.95" customHeight="1">
      <c r="A6" s="892" t="str">
        <f>참여업체!D5</f>
        <v>㈜01엔지니어링건축사사무소</v>
      </c>
      <c r="B6" s="892"/>
      <c r="C6" s="892"/>
      <c r="D6" s="314">
        <f>참여업체!D6</f>
        <v>0.2</v>
      </c>
      <c r="E6" s="315">
        <f>H130*D6</f>
        <v>1.2000000000000002</v>
      </c>
      <c r="F6" s="60">
        <f>J183*D6</f>
        <v>0.54999999999999993</v>
      </c>
      <c r="G6" s="60">
        <f>L218*D6</f>
        <v>0.18240000000000001</v>
      </c>
      <c r="H6" s="893"/>
      <c r="I6" s="318">
        <v>0.02</v>
      </c>
      <c r="J6" s="880"/>
      <c r="K6" s="56"/>
      <c r="L6" s="55"/>
      <c r="M6" s="57"/>
      <c r="N6" s="53"/>
      <c r="O6" s="53"/>
      <c r="P6" s="53"/>
    </row>
    <row r="7" spans="1:16" ht="24.95" customHeight="1">
      <c r="A7" s="896" t="str">
        <f>참여업체!E5</f>
        <v>㈜02엔지니어링건축사사무소</v>
      </c>
      <c r="B7" s="897"/>
      <c r="C7" s="898"/>
      <c r="D7" s="314">
        <f>참여업체!E6</f>
        <v>0.15</v>
      </c>
      <c r="E7" s="315">
        <f>H235*D7</f>
        <v>0.3</v>
      </c>
      <c r="F7" s="60">
        <f>J288*D7</f>
        <v>0.41249999999999992</v>
      </c>
      <c r="G7" s="60">
        <f>L323*D7</f>
        <v>0.15</v>
      </c>
      <c r="H7" s="893"/>
      <c r="I7" s="318">
        <v>1.0999999999999999E-2</v>
      </c>
      <c r="J7" s="880"/>
      <c r="K7" s="56"/>
      <c r="L7" s="55"/>
      <c r="M7" s="57"/>
      <c r="N7" s="53"/>
      <c r="O7" s="53"/>
      <c r="P7" s="53"/>
    </row>
    <row r="8" spans="1:16" ht="24.95" customHeight="1">
      <c r="A8" s="896" t="str">
        <f>참여업체!F5</f>
        <v>㈜03엔지니어링건축사사무소</v>
      </c>
      <c r="B8" s="897"/>
      <c r="C8" s="898"/>
      <c r="D8" s="314">
        <f>참여업체!F6</f>
        <v>0.1</v>
      </c>
      <c r="E8" s="315">
        <f>H340*D8</f>
        <v>0</v>
      </c>
      <c r="F8" s="60">
        <f>J393*D8</f>
        <v>0.27499999999999997</v>
      </c>
      <c r="G8" s="60">
        <f>L428*D8</f>
        <v>7.5600000000000001E-2</v>
      </c>
      <c r="H8" s="893"/>
      <c r="I8" s="318">
        <v>0.01</v>
      </c>
      <c r="J8" s="880"/>
      <c r="K8" s="56"/>
      <c r="L8" s="55"/>
      <c r="M8" s="57"/>
      <c r="N8" s="53"/>
      <c r="O8" s="53"/>
      <c r="P8" s="53"/>
    </row>
    <row r="9" spans="1:16" ht="24.95" customHeight="1">
      <c r="A9" s="896" t="str">
        <f>참여업체!G5</f>
        <v>㈜04엔지니어링건축사사무소</v>
      </c>
      <c r="B9" s="897"/>
      <c r="C9" s="898"/>
      <c r="D9" s="314">
        <f>참여업체!G6</f>
        <v>0.05</v>
      </c>
      <c r="E9" s="315">
        <f>H446*D9</f>
        <v>0</v>
      </c>
      <c r="F9" s="60">
        <f>J499*D9</f>
        <v>0.13749999999999998</v>
      </c>
      <c r="G9" s="60">
        <f>L534*D9</f>
        <v>0.05</v>
      </c>
      <c r="H9" s="894"/>
      <c r="I9" s="355">
        <v>0.05</v>
      </c>
      <c r="J9" s="880"/>
      <c r="K9" s="56"/>
      <c r="L9" s="55"/>
      <c r="M9" s="57"/>
      <c r="N9" s="53"/>
      <c r="O9" s="53"/>
      <c r="P9" s="53"/>
    </row>
    <row r="10" spans="1:16" ht="24.95" customHeight="1" thickBot="1">
      <c r="A10" s="899" t="s">
        <v>108</v>
      </c>
      <c r="B10" s="900"/>
      <c r="C10" s="900"/>
      <c r="D10" s="900"/>
      <c r="E10" s="316">
        <f>SUM(E5:E9)</f>
        <v>3.333333333333333</v>
      </c>
      <c r="F10" s="317">
        <f>SUM(F5:F9)</f>
        <v>2.65</v>
      </c>
      <c r="G10" s="317">
        <f>SUM(G5:G9)</f>
        <v>0.95800000000000007</v>
      </c>
      <c r="H10" s="895"/>
      <c r="I10" s="316"/>
      <c r="J10" s="881"/>
      <c r="K10" s="56"/>
      <c r="L10" s="55"/>
      <c r="M10" s="57"/>
      <c r="N10" s="53"/>
      <c r="O10" s="53"/>
      <c r="P10" s="53"/>
    </row>
    <row r="11" spans="1:16" ht="24.95" customHeight="1">
      <c r="A11" s="63"/>
      <c r="B11" s="63"/>
      <c r="C11" s="53"/>
      <c r="D11" s="54"/>
      <c r="E11" s="55"/>
      <c r="F11" s="908" t="s">
        <v>109</v>
      </c>
      <c r="G11" s="908"/>
      <c r="H11" s="908"/>
      <c r="I11" s="908"/>
      <c r="J11" s="56"/>
      <c r="K11" s="56"/>
      <c r="L11" s="55"/>
      <c r="M11" s="57"/>
      <c r="N11" s="53"/>
      <c r="O11" s="53"/>
      <c r="P11" s="53"/>
    </row>
    <row r="12" spans="1:16" s="67" customFormat="1" ht="24.95" customHeight="1">
      <c r="A12" s="872" t="str">
        <f>A5</f>
        <v>주관사풀네임</v>
      </c>
      <c r="B12" s="873"/>
      <c r="C12" s="874"/>
      <c r="D12" s="64">
        <f>D5</f>
        <v>0.5</v>
      </c>
      <c r="E12" s="65"/>
      <c r="F12" s="66"/>
      <c r="G12" s="66"/>
      <c r="H12" s="66"/>
      <c r="I12" s="66"/>
      <c r="O12" s="68"/>
    </row>
    <row r="13" spans="1:16" s="67" customFormat="1" ht="24.95" customHeight="1">
      <c r="A13" s="866" t="s">
        <v>110</v>
      </c>
      <c r="B13" s="867"/>
      <c r="C13" s="867"/>
      <c r="D13" s="867"/>
      <c r="E13" s="867"/>
      <c r="F13" s="868"/>
      <c r="G13" s="69" t="s">
        <v>111</v>
      </c>
      <c r="H13" s="70">
        <f>자기평가서!K4</f>
        <v>44562</v>
      </c>
      <c r="I13" s="66"/>
      <c r="N13" s="68"/>
      <c r="O13" s="68"/>
    </row>
    <row r="14" spans="1:16" s="74" customFormat="1" ht="27">
      <c r="A14" s="71" t="s">
        <v>112</v>
      </c>
      <c r="B14" s="71" t="s">
        <v>113</v>
      </c>
      <c r="C14" s="71" t="s">
        <v>114</v>
      </c>
      <c r="D14" s="71" t="s">
        <v>115</v>
      </c>
      <c r="E14" s="71" t="s">
        <v>116</v>
      </c>
      <c r="F14" s="72" t="s">
        <v>117</v>
      </c>
      <c r="G14" s="71" t="s">
        <v>118</v>
      </c>
      <c r="H14" s="71" t="s">
        <v>119</v>
      </c>
      <c r="I14" s="73"/>
    </row>
    <row r="15" spans="1:16" s="81" customFormat="1" ht="13.5">
      <c r="A15" s="875" t="s">
        <v>120</v>
      </c>
      <c r="B15" s="75">
        <v>111</v>
      </c>
      <c r="C15" s="76" t="s">
        <v>121</v>
      </c>
      <c r="D15" s="77">
        <v>39228</v>
      </c>
      <c r="E15" s="77">
        <v>44566</v>
      </c>
      <c r="F15" s="78">
        <v>1</v>
      </c>
      <c r="G15" s="79">
        <f t="shared" ref="G15:G24" si="0">IF(C15="","",IF(E15&gt;=$H$13,1,0))</f>
        <v>1</v>
      </c>
      <c r="H15" s="80">
        <f>IF(C15="","",2*G15/F15)</f>
        <v>2</v>
      </c>
      <c r="I15" s="66"/>
    </row>
    <row r="16" spans="1:16" s="81" customFormat="1" ht="13.5">
      <c r="A16" s="875"/>
      <c r="B16" s="75">
        <v>222</v>
      </c>
      <c r="C16" s="76" t="s">
        <v>122</v>
      </c>
      <c r="D16" s="77">
        <v>40718</v>
      </c>
      <c r="E16" s="77">
        <v>44567</v>
      </c>
      <c r="F16" s="78">
        <v>2</v>
      </c>
      <c r="G16" s="79">
        <f t="shared" si="0"/>
        <v>1</v>
      </c>
      <c r="H16" s="80">
        <f t="shared" ref="H16:H24" si="1">IF(C16="","",2*G16/F16)</f>
        <v>1</v>
      </c>
      <c r="I16" s="66"/>
    </row>
    <row r="17" spans="1:13" ht="13.5">
      <c r="A17" s="875"/>
      <c r="B17" s="75">
        <v>333</v>
      </c>
      <c r="C17" s="76" t="s">
        <v>122</v>
      </c>
      <c r="D17" s="77">
        <v>38898</v>
      </c>
      <c r="E17" s="77">
        <v>44618</v>
      </c>
      <c r="F17" s="78">
        <v>3</v>
      </c>
      <c r="G17" s="79">
        <f t="shared" si="0"/>
        <v>1</v>
      </c>
      <c r="H17" s="80">
        <f t="shared" si="1"/>
        <v>0.66666666666666663</v>
      </c>
      <c r="I17" s="66"/>
      <c r="J17" s="56"/>
      <c r="K17" s="56"/>
      <c r="L17" s="55"/>
      <c r="M17" s="57"/>
    </row>
    <row r="18" spans="1:13" ht="13.5">
      <c r="A18" s="875"/>
      <c r="B18" s="75"/>
      <c r="C18" s="76"/>
      <c r="D18" s="77"/>
      <c r="E18" s="77"/>
      <c r="F18" s="78"/>
      <c r="G18" s="79" t="str">
        <f t="shared" si="0"/>
        <v/>
      </c>
      <c r="H18" s="80" t="str">
        <f t="shared" si="1"/>
        <v/>
      </c>
      <c r="I18" s="66"/>
      <c r="J18" s="56"/>
      <c r="K18" s="56"/>
      <c r="L18" s="55"/>
      <c r="M18" s="57"/>
    </row>
    <row r="19" spans="1:13" s="81" customFormat="1" ht="13.5">
      <c r="A19" s="875"/>
      <c r="B19" s="75"/>
      <c r="C19" s="76"/>
      <c r="D19" s="77"/>
      <c r="E19" s="77"/>
      <c r="F19" s="78"/>
      <c r="G19" s="79" t="str">
        <f t="shared" si="0"/>
        <v/>
      </c>
      <c r="H19" s="80" t="str">
        <f t="shared" si="1"/>
        <v/>
      </c>
      <c r="I19" s="66"/>
    </row>
    <row r="20" spans="1:13" s="81" customFormat="1" ht="13.5">
      <c r="A20" s="875"/>
      <c r="B20" s="75"/>
      <c r="C20" s="76"/>
      <c r="D20" s="77"/>
      <c r="E20" s="77"/>
      <c r="F20" s="78"/>
      <c r="G20" s="79" t="str">
        <f t="shared" si="0"/>
        <v/>
      </c>
      <c r="H20" s="80" t="str">
        <f t="shared" si="1"/>
        <v/>
      </c>
      <c r="I20" s="66"/>
    </row>
    <row r="21" spans="1:13" s="81" customFormat="1" ht="13.5">
      <c r="A21" s="875"/>
      <c r="B21" s="75"/>
      <c r="C21" s="76"/>
      <c r="D21" s="77"/>
      <c r="E21" s="77"/>
      <c r="F21" s="78"/>
      <c r="G21" s="79" t="str">
        <f t="shared" si="0"/>
        <v/>
      </c>
      <c r="H21" s="80" t="str">
        <f t="shared" si="1"/>
        <v/>
      </c>
      <c r="I21" s="66"/>
    </row>
    <row r="22" spans="1:13" s="81" customFormat="1" ht="13.5">
      <c r="A22" s="875"/>
      <c r="B22" s="75"/>
      <c r="C22" s="76"/>
      <c r="D22" s="77"/>
      <c r="E22" s="77"/>
      <c r="F22" s="78"/>
      <c r="G22" s="79" t="str">
        <f t="shared" si="0"/>
        <v/>
      </c>
      <c r="H22" s="80" t="str">
        <f t="shared" si="1"/>
        <v/>
      </c>
      <c r="I22" s="66"/>
    </row>
    <row r="23" spans="1:13" s="81" customFormat="1" ht="13.5">
      <c r="A23" s="875"/>
      <c r="B23" s="75"/>
      <c r="C23" s="76"/>
      <c r="D23" s="77"/>
      <c r="E23" s="77"/>
      <c r="F23" s="78"/>
      <c r="G23" s="79" t="str">
        <f t="shared" si="0"/>
        <v/>
      </c>
      <c r="H23" s="80" t="str">
        <f t="shared" si="1"/>
        <v/>
      </c>
      <c r="I23" s="66"/>
    </row>
    <row r="24" spans="1:13" ht="13.5">
      <c r="A24" s="875"/>
      <c r="B24" s="75"/>
      <c r="C24" s="76"/>
      <c r="D24" s="77"/>
      <c r="E24" s="77"/>
      <c r="F24" s="78"/>
      <c r="G24" s="79" t="str">
        <f t="shared" si="0"/>
        <v/>
      </c>
      <c r="H24" s="80" t="str">
        <f t="shared" si="1"/>
        <v/>
      </c>
      <c r="I24" s="66"/>
      <c r="J24" s="56"/>
      <c r="K24" s="56"/>
      <c r="L24" s="55"/>
      <c r="M24" s="57"/>
    </row>
    <row r="25" spans="1:13" s="84" customFormat="1" ht="13.5">
      <c r="A25" s="891" t="s">
        <v>123</v>
      </c>
      <c r="B25" s="891"/>
      <c r="C25" s="891"/>
      <c r="D25" s="891"/>
      <c r="E25" s="891"/>
      <c r="F25" s="891"/>
      <c r="G25" s="891"/>
      <c r="H25" s="82">
        <f>SUM(H15:H24)</f>
        <v>3.6666666666666665</v>
      </c>
      <c r="I25" s="83"/>
    </row>
    <row r="26" spans="1:13" ht="12.75" customHeight="1">
      <c r="A26" s="53"/>
      <c r="B26" s="85"/>
      <c r="C26" s="68"/>
      <c r="D26" s="54"/>
      <c r="E26" s="55"/>
      <c r="F26" s="55"/>
      <c r="G26" s="56"/>
      <c r="H26" s="56"/>
      <c r="I26" s="56"/>
      <c r="J26" s="56"/>
      <c r="K26" s="56"/>
      <c r="L26" s="55"/>
      <c r="M26" s="57"/>
    </row>
    <row r="27" spans="1:13" ht="25.5">
      <c r="A27" s="866" t="s">
        <v>124</v>
      </c>
      <c r="B27" s="867"/>
      <c r="C27" s="867"/>
      <c r="D27" s="867"/>
      <c r="E27" s="867"/>
      <c r="F27" s="867"/>
      <c r="G27" s="867"/>
      <c r="H27" s="868"/>
      <c r="I27" s="86" t="s">
        <v>125</v>
      </c>
      <c r="J27" s="70">
        <f>자기평가서!K4</f>
        <v>44562</v>
      </c>
      <c r="L27" s="58"/>
      <c r="M27" s="58"/>
    </row>
    <row r="28" spans="1:13" ht="27">
      <c r="A28" s="71" t="s">
        <v>112</v>
      </c>
      <c r="B28" s="71" t="s">
        <v>113</v>
      </c>
      <c r="C28" s="71" t="s">
        <v>126</v>
      </c>
      <c r="D28" s="71" t="s">
        <v>127</v>
      </c>
      <c r="E28" s="71" t="s">
        <v>116</v>
      </c>
      <c r="F28" s="71" t="s">
        <v>128</v>
      </c>
      <c r="G28" s="72" t="s">
        <v>129</v>
      </c>
      <c r="H28" s="72" t="s">
        <v>130</v>
      </c>
      <c r="I28" s="71" t="s">
        <v>118</v>
      </c>
      <c r="J28" s="71" t="s">
        <v>119</v>
      </c>
      <c r="L28" s="58"/>
      <c r="M28" s="58"/>
    </row>
    <row r="29" spans="1:13" ht="13.5">
      <c r="A29" s="876" t="s">
        <v>120</v>
      </c>
      <c r="B29" s="856">
        <v>111</v>
      </c>
      <c r="C29" s="76">
        <v>2014</v>
      </c>
      <c r="D29" s="77" t="s">
        <v>131</v>
      </c>
      <c r="E29" s="77">
        <v>44114</v>
      </c>
      <c r="F29" s="88">
        <v>1</v>
      </c>
      <c r="G29" s="80">
        <f t="shared" ref="G29:G34" si="2">1*F29</f>
        <v>1</v>
      </c>
      <c r="H29" s="89">
        <v>3</v>
      </c>
      <c r="I29" s="884">
        <f>IF(C35="","",IF(OR(G35&gt;=5,H35&gt;=20),1,IF(OR(G35&gt;=4,H35&gt;=18),0.9,IF(OR(G35&gt;=3,H35&gt;=16),0.8,IF(OR(G35&gt;=2,H35&gt;=14),0.7,IF(OR(G35&gt;=1,H35&gt;=12),0.6,0))))))</f>
        <v>0.9</v>
      </c>
      <c r="J29" s="859">
        <f>IF(C35="","",0.5*I29)</f>
        <v>0.45</v>
      </c>
      <c r="K29" s="90" t="s">
        <v>132</v>
      </c>
      <c r="L29" s="55"/>
      <c r="M29" s="58"/>
    </row>
    <row r="30" spans="1:13" ht="13.5">
      <c r="A30" s="876"/>
      <c r="B30" s="857"/>
      <c r="C30" s="76">
        <v>2014</v>
      </c>
      <c r="D30" s="77" t="s">
        <v>131</v>
      </c>
      <c r="E30" s="77">
        <v>44115</v>
      </c>
      <c r="F30" s="88">
        <v>0.6</v>
      </c>
      <c r="G30" s="80">
        <f t="shared" si="2"/>
        <v>0.6</v>
      </c>
      <c r="H30" s="89">
        <v>5</v>
      </c>
      <c r="I30" s="885"/>
      <c r="J30" s="860"/>
      <c r="K30" s="90"/>
      <c r="L30" s="55"/>
      <c r="M30" s="58"/>
    </row>
    <row r="31" spans="1:13" ht="13.5">
      <c r="A31" s="876"/>
      <c r="B31" s="857"/>
      <c r="C31" s="76">
        <v>2014</v>
      </c>
      <c r="D31" s="77" t="s">
        <v>131</v>
      </c>
      <c r="E31" s="77">
        <v>44116</v>
      </c>
      <c r="F31" s="88">
        <v>0.6</v>
      </c>
      <c r="G31" s="80">
        <f t="shared" si="2"/>
        <v>0.6</v>
      </c>
      <c r="H31" s="89">
        <v>4</v>
      </c>
      <c r="I31" s="885"/>
      <c r="J31" s="860"/>
      <c r="K31" s="90" t="s">
        <v>133</v>
      </c>
      <c r="L31" s="55"/>
      <c r="M31" s="58"/>
    </row>
    <row r="32" spans="1:13" ht="13.5">
      <c r="A32" s="876"/>
      <c r="B32" s="857"/>
      <c r="C32" s="76">
        <v>2014</v>
      </c>
      <c r="D32" s="77" t="s">
        <v>131</v>
      </c>
      <c r="E32" s="77">
        <v>44117</v>
      </c>
      <c r="F32" s="88">
        <v>0.6</v>
      </c>
      <c r="G32" s="80">
        <f t="shared" si="2"/>
        <v>0.6</v>
      </c>
      <c r="H32" s="89">
        <v>1</v>
      </c>
      <c r="I32" s="885"/>
      <c r="J32" s="860"/>
      <c r="K32" s="90"/>
      <c r="L32" s="55"/>
      <c r="M32" s="58"/>
    </row>
    <row r="33" spans="1:19" ht="13.5">
      <c r="A33" s="876"/>
      <c r="B33" s="857"/>
      <c r="C33" s="76">
        <v>2014</v>
      </c>
      <c r="D33" s="77" t="s">
        <v>131</v>
      </c>
      <c r="E33" s="77">
        <v>44118</v>
      </c>
      <c r="F33" s="88">
        <v>0.6</v>
      </c>
      <c r="G33" s="80">
        <f t="shared" si="2"/>
        <v>0.6</v>
      </c>
      <c r="H33" s="89">
        <v>1</v>
      </c>
      <c r="I33" s="885"/>
      <c r="J33" s="860"/>
      <c r="K33" s="90" t="s">
        <v>134</v>
      </c>
      <c r="L33" s="55"/>
      <c r="M33" s="58"/>
    </row>
    <row r="34" spans="1:19" ht="13.5">
      <c r="A34" s="876"/>
      <c r="B34" s="857"/>
      <c r="C34" s="76">
        <v>2014</v>
      </c>
      <c r="D34" s="77" t="s">
        <v>131</v>
      </c>
      <c r="E34" s="77">
        <v>44119</v>
      </c>
      <c r="F34" s="88">
        <v>0.6</v>
      </c>
      <c r="G34" s="80">
        <f t="shared" si="2"/>
        <v>0.6</v>
      </c>
      <c r="H34" s="89">
        <v>1</v>
      </c>
      <c r="I34" s="885"/>
      <c r="J34" s="860"/>
      <c r="K34" s="58"/>
      <c r="L34" s="55"/>
      <c r="M34" s="58"/>
    </row>
    <row r="35" spans="1:19" ht="13.5">
      <c r="A35" s="876"/>
      <c r="B35" s="858"/>
      <c r="C35" s="862" t="s">
        <v>135</v>
      </c>
      <c r="D35" s="863"/>
      <c r="E35" s="863"/>
      <c r="F35" s="864"/>
      <c r="G35" s="91">
        <f>SUM(G29:G34)</f>
        <v>4</v>
      </c>
      <c r="H35" s="91">
        <f>SUM(H29:H34)</f>
        <v>15</v>
      </c>
      <c r="I35" s="886"/>
      <c r="J35" s="861"/>
      <c r="K35" s="90" t="s">
        <v>136</v>
      </c>
      <c r="L35" s="55"/>
      <c r="M35" s="58"/>
    </row>
    <row r="36" spans="1:19" ht="13.5">
      <c r="A36" s="875"/>
      <c r="B36" s="856">
        <v>222</v>
      </c>
      <c r="C36" s="76">
        <v>2014</v>
      </c>
      <c r="D36" s="77" t="s">
        <v>131</v>
      </c>
      <c r="E36" s="77">
        <v>44114</v>
      </c>
      <c r="F36" s="88">
        <v>1</v>
      </c>
      <c r="G36" s="80">
        <f t="shared" ref="G36:G41" si="3">1*F36</f>
        <v>1</v>
      </c>
      <c r="H36" s="89">
        <v>2</v>
      </c>
      <c r="I36" s="884">
        <f>IF(C42="","",IF(OR(G42&gt;=5,H42&gt;=20),1,IF(OR(G42&gt;=4,H42&gt;=18),0.9,IF(OR(G42&gt;=3,H42&gt;=16),0.8,IF(OR(G42&gt;=2,H42&gt;=14),0.7,IF(OR(G42&gt;=1,H42&gt;=12),0.6,0))))))</f>
        <v>0.6</v>
      </c>
      <c r="J36" s="859">
        <f>IF(C42="","",0.5*I36)</f>
        <v>0.3</v>
      </c>
      <c r="L36" s="55"/>
      <c r="M36" s="58"/>
    </row>
    <row r="37" spans="1:19" ht="13.5">
      <c r="A37" s="875"/>
      <c r="B37" s="857"/>
      <c r="C37" s="76"/>
      <c r="D37" s="77"/>
      <c r="E37" s="77"/>
      <c r="F37" s="88"/>
      <c r="G37" s="80">
        <f t="shared" si="3"/>
        <v>0</v>
      </c>
      <c r="H37" s="89">
        <v>2</v>
      </c>
      <c r="I37" s="885"/>
      <c r="J37" s="860"/>
      <c r="L37" s="90"/>
      <c r="M37" s="58"/>
    </row>
    <row r="38" spans="1:19" ht="13.5">
      <c r="A38" s="875"/>
      <c r="B38" s="857"/>
      <c r="C38" s="76"/>
      <c r="D38" s="77"/>
      <c r="E38" s="77"/>
      <c r="F38" s="88"/>
      <c r="G38" s="80">
        <f t="shared" si="3"/>
        <v>0</v>
      </c>
      <c r="H38" s="89">
        <v>2</v>
      </c>
      <c r="I38" s="885"/>
      <c r="J38" s="860"/>
      <c r="L38" s="90"/>
      <c r="M38" s="58"/>
    </row>
    <row r="39" spans="1:19" ht="13.5" customHeight="1">
      <c r="A39" s="875"/>
      <c r="B39" s="857"/>
      <c r="C39" s="76"/>
      <c r="D39" s="77"/>
      <c r="E39" s="77"/>
      <c r="F39" s="88"/>
      <c r="G39" s="80">
        <f t="shared" si="3"/>
        <v>0</v>
      </c>
      <c r="H39" s="89">
        <v>2</v>
      </c>
      <c r="I39" s="885"/>
      <c r="J39" s="860"/>
      <c r="K39" s="889" t="s">
        <v>137</v>
      </c>
      <c r="L39" s="890"/>
      <c r="M39" s="890"/>
      <c r="N39" s="890"/>
      <c r="O39" s="890"/>
      <c r="P39" s="890"/>
      <c r="Q39" s="890"/>
      <c r="R39" s="890"/>
      <c r="S39" s="890"/>
    </row>
    <row r="40" spans="1:19" ht="13.5">
      <c r="A40" s="875"/>
      <c r="B40" s="857"/>
      <c r="C40" s="76"/>
      <c r="D40" s="77"/>
      <c r="E40" s="77"/>
      <c r="F40" s="88"/>
      <c r="G40" s="80">
        <f t="shared" si="3"/>
        <v>0</v>
      </c>
      <c r="H40" s="89">
        <v>2</v>
      </c>
      <c r="I40" s="885"/>
      <c r="J40" s="860"/>
      <c r="K40" s="889"/>
      <c r="L40" s="890"/>
      <c r="M40" s="890"/>
      <c r="N40" s="890"/>
      <c r="O40" s="890"/>
      <c r="P40" s="890"/>
      <c r="Q40" s="890"/>
      <c r="R40" s="890"/>
      <c r="S40" s="890"/>
    </row>
    <row r="41" spans="1:19" ht="13.5">
      <c r="A41" s="875"/>
      <c r="B41" s="857"/>
      <c r="C41" s="76"/>
      <c r="D41" s="77"/>
      <c r="E41" s="77"/>
      <c r="F41" s="88"/>
      <c r="G41" s="80">
        <f t="shared" si="3"/>
        <v>0</v>
      </c>
      <c r="H41" s="89">
        <v>2</v>
      </c>
      <c r="I41" s="885"/>
      <c r="J41" s="860"/>
      <c r="K41" s="889"/>
      <c r="L41" s="890"/>
      <c r="M41" s="890"/>
      <c r="N41" s="890"/>
      <c r="O41" s="890"/>
      <c r="P41" s="890"/>
      <c r="Q41" s="890"/>
      <c r="R41" s="890"/>
      <c r="S41" s="890"/>
    </row>
    <row r="42" spans="1:19" ht="13.5">
      <c r="A42" s="875"/>
      <c r="B42" s="858"/>
      <c r="C42" s="862" t="s">
        <v>135</v>
      </c>
      <c r="D42" s="863"/>
      <c r="E42" s="863"/>
      <c r="F42" s="864"/>
      <c r="G42" s="91">
        <f>SUM(G36:G41)</f>
        <v>1</v>
      </c>
      <c r="H42" s="91">
        <f>SUM(H36:H41)</f>
        <v>12</v>
      </c>
      <c r="I42" s="886"/>
      <c r="J42" s="861"/>
      <c r="K42" s="889"/>
      <c r="L42" s="890"/>
      <c r="M42" s="890"/>
      <c r="N42" s="890"/>
      <c r="O42" s="890"/>
      <c r="P42" s="890"/>
      <c r="Q42" s="890"/>
      <c r="R42" s="890"/>
      <c r="S42" s="890"/>
    </row>
    <row r="43" spans="1:19" ht="13.5">
      <c r="A43" s="875"/>
      <c r="B43" s="856">
        <v>333</v>
      </c>
      <c r="C43" s="76">
        <v>2014</v>
      </c>
      <c r="D43" s="77" t="s">
        <v>131</v>
      </c>
      <c r="E43" s="77">
        <v>44114</v>
      </c>
      <c r="F43" s="88">
        <v>1</v>
      </c>
      <c r="G43" s="80">
        <f t="shared" ref="G43:G48" si="4">1*F43</f>
        <v>1</v>
      </c>
      <c r="H43" s="89">
        <v>2</v>
      </c>
      <c r="I43" s="884">
        <f>IF(C49="","",IF(OR(G49&gt;=5,H49&gt;=20),1,IF(OR(G49&gt;=4,H49&gt;=18),0.9,IF(OR(G49&gt;=3,H49&gt;=16),0.8,IF(OR(G49&gt;=2,H49&gt;=14),0.7,IF(OR(G49&gt;=1,H49&gt;=12),0.6,0))))))</f>
        <v>0.6</v>
      </c>
      <c r="J43" s="859">
        <f>IF(C49="","",0.5*I43)</f>
        <v>0.3</v>
      </c>
      <c r="K43" s="889"/>
      <c r="L43" s="890"/>
      <c r="M43" s="890"/>
      <c r="N43" s="890"/>
      <c r="O43" s="890"/>
      <c r="P43" s="890"/>
      <c r="Q43" s="890"/>
      <c r="R43" s="890"/>
      <c r="S43" s="890"/>
    </row>
    <row r="44" spans="1:19" ht="13.5">
      <c r="A44" s="875"/>
      <c r="B44" s="857"/>
      <c r="C44" s="76"/>
      <c r="D44" s="77"/>
      <c r="E44" s="77"/>
      <c r="F44" s="88"/>
      <c r="G44" s="80">
        <f t="shared" si="4"/>
        <v>0</v>
      </c>
      <c r="H44" s="89">
        <v>2</v>
      </c>
      <c r="I44" s="885"/>
      <c r="J44" s="860"/>
      <c r="K44" s="889"/>
      <c r="L44" s="890"/>
      <c r="M44" s="890"/>
      <c r="N44" s="890"/>
      <c r="O44" s="890"/>
      <c r="P44" s="890"/>
      <c r="Q44" s="890"/>
      <c r="R44" s="890"/>
      <c r="S44" s="890"/>
    </row>
    <row r="45" spans="1:19" ht="13.5">
      <c r="A45" s="875"/>
      <c r="B45" s="857"/>
      <c r="C45" s="76"/>
      <c r="D45" s="77"/>
      <c r="E45" s="77"/>
      <c r="F45" s="88"/>
      <c r="G45" s="80">
        <f t="shared" si="4"/>
        <v>0</v>
      </c>
      <c r="H45" s="89">
        <v>2</v>
      </c>
      <c r="I45" s="885"/>
      <c r="J45" s="860"/>
      <c r="K45" s="889"/>
      <c r="L45" s="890"/>
      <c r="M45" s="890"/>
      <c r="N45" s="890"/>
      <c r="O45" s="890"/>
      <c r="P45" s="890"/>
      <c r="Q45" s="890"/>
      <c r="R45" s="890"/>
      <c r="S45" s="890"/>
    </row>
    <row r="46" spans="1:19" ht="13.5">
      <c r="A46" s="875"/>
      <c r="B46" s="857"/>
      <c r="C46" s="76"/>
      <c r="D46" s="77"/>
      <c r="E46" s="77"/>
      <c r="F46" s="88"/>
      <c r="G46" s="80">
        <f t="shared" si="4"/>
        <v>0</v>
      </c>
      <c r="H46" s="89">
        <v>2</v>
      </c>
      <c r="I46" s="885"/>
      <c r="J46" s="860"/>
      <c r="K46" s="889"/>
      <c r="L46" s="890"/>
      <c r="M46" s="890"/>
      <c r="N46" s="890"/>
      <c r="O46" s="890"/>
      <c r="P46" s="890"/>
      <c r="Q46" s="890"/>
      <c r="R46" s="890"/>
      <c r="S46" s="890"/>
    </row>
    <row r="47" spans="1:19" ht="13.5">
      <c r="A47" s="875"/>
      <c r="B47" s="857"/>
      <c r="C47" s="76"/>
      <c r="D47" s="77"/>
      <c r="E47" s="77"/>
      <c r="F47" s="88"/>
      <c r="G47" s="80">
        <f t="shared" si="4"/>
        <v>0</v>
      </c>
      <c r="H47" s="89">
        <v>2</v>
      </c>
      <c r="I47" s="885"/>
      <c r="J47" s="860"/>
      <c r="K47" s="889"/>
      <c r="L47" s="890"/>
      <c r="M47" s="890"/>
      <c r="N47" s="890"/>
      <c r="O47" s="890"/>
      <c r="P47" s="890"/>
      <c r="Q47" s="890"/>
      <c r="R47" s="890"/>
      <c r="S47" s="890"/>
    </row>
    <row r="48" spans="1:19" ht="13.5">
      <c r="A48" s="875"/>
      <c r="B48" s="857"/>
      <c r="C48" s="76"/>
      <c r="D48" s="77"/>
      <c r="E48" s="77"/>
      <c r="F48" s="88"/>
      <c r="G48" s="80">
        <f t="shared" si="4"/>
        <v>0</v>
      </c>
      <c r="H48" s="89">
        <v>2</v>
      </c>
      <c r="I48" s="885"/>
      <c r="J48" s="860"/>
      <c r="L48" s="90"/>
      <c r="M48" s="58"/>
    </row>
    <row r="49" spans="1:13" ht="13.5">
      <c r="A49" s="875"/>
      <c r="B49" s="858"/>
      <c r="C49" s="862" t="s">
        <v>135</v>
      </c>
      <c r="D49" s="863"/>
      <c r="E49" s="863"/>
      <c r="F49" s="864"/>
      <c r="G49" s="91">
        <f>SUM(G43:G48)</f>
        <v>1</v>
      </c>
      <c r="H49" s="91">
        <f>SUM(H43:H48)</f>
        <v>12</v>
      </c>
      <c r="I49" s="886"/>
      <c r="J49" s="861"/>
      <c r="L49" s="90"/>
      <c r="M49" s="58"/>
    </row>
    <row r="50" spans="1:13" ht="13.5">
      <c r="A50" s="875"/>
      <c r="B50" s="856">
        <v>222</v>
      </c>
      <c r="C50" s="76">
        <v>2014</v>
      </c>
      <c r="D50" s="77" t="s">
        <v>131</v>
      </c>
      <c r="E50" s="77">
        <v>44114</v>
      </c>
      <c r="F50" s="88">
        <v>1</v>
      </c>
      <c r="G50" s="80">
        <f t="shared" ref="G50:G55" si="5">1*F50</f>
        <v>1</v>
      </c>
      <c r="H50" s="89">
        <v>2</v>
      </c>
      <c r="I50" s="884">
        <f>IF(C56="","",IF(OR(G56&gt;=5,H56&gt;=20),1,IF(OR(G56&gt;=4,H56&gt;=18),0.9,IF(OR(G56&gt;=3,H56&gt;=16),0.8,IF(OR(G56&gt;=2,H56&gt;=14),0.7,IF(OR(G56&gt;=1,H56&gt;=12),0.6,0))))))</f>
        <v>0.6</v>
      </c>
      <c r="J50" s="859">
        <f>IF(C56="","",0.5*I50)</f>
        <v>0.3</v>
      </c>
      <c r="L50" s="90"/>
      <c r="M50" s="58"/>
    </row>
    <row r="51" spans="1:13" ht="13.5">
      <c r="A51" s="875"/>
      <c r="B51" s="857"/>
      <c r="C51" s="76"/>
      <c r="D51" s="77"/>
      <c r="E51" s="77"/>
      <c r="F51" s="88"/>
      <c r="G51" s="80">
        <f t="shared" si="5"/>
        <v>0</v>
      </c>
      <c r="H51" s="89">
        <v>2</v>
      </c>
      <c r="I51" s="885"/>
      <c r="J51" s="860"/>
      <c r="L51" s="90"/>
      <c r="M51" s="58"/>
    </row>
    <row r="52" spans="1:13" ht="13.5">
      <c r="A52" s="875"/>
      <c r="B52" s="857"/>
      <c r="C52" s="76"/>
      <c r="D52" s="77"/>
      <c r="E52" s="77"/>
      <c r="F52" s="88"/>
      <c r="G52" s="80">
        <f t="shared" si="5"/>
        <v>0</v>
      </c>
      <c r="H52" s="89">
        <v>2</v>
      </c>
      <c r="I52" s="885"/>
      <c r="J52" s="860"/>
      <c r="L52" s="92"/>
      <c r="M52" s="58"/>
    </row>
    <row r="53" spans="1:13" ht="13.5">
      <c r="A53" s="875"/>
      <c r="B53" s="857"/>
      <c r="C53" s="76"/>
      <c r="D53" s="77"/>
      <c r="E53" s="77"/>
      <c r="F53" s="88"/>
      <c r="G53" s="80">
        <f t="shared" si="5"/>
        <v>0</v>
      </c>
      <c r="H53" s="89">
        <v>2</v>
      </c>
      <c r="I53" s="885"/>
      <c r="J53" s="860"/>
      <c r="L53" s="55"/>
      <c r="M53" s="58"/>
    </row>
    <row r="54" spans="1:13" ht="13.5">
      <c r="A54" s="875"/>
      <c r="B54" s="857"/>
      <c r="C54" s="76"/>
      <c r="D54" s="77"/>
      <c r="E54" s="77"/>
      <c r="F54" s="88"/>
      <c r="G54" s="80">
        <f t="shared" si="5"/>
        <v>0</v>
      </c>
      <c r="H54" s="89">
        <v>2</v>
      </c>
      <c r="I54" s="885"/>
      <c r="J54" s="860"/>
      <c r="L54" s="55"/>
      <c r="M54" s="58"/>
    </row>
    <row r="55" spans="1:13" ht="13.5">
      <c r="A55" s="875"/>
      <c r="B55" s="857"/>
      <c r="C55" s="76"/>
      <c r="D55" s="77"/>
      <c r="E55" s="77"/>
      <c r="F55" s="88"/>
      <c r="G55" s="80">
        <f t="shared" si="5"/>
        <v>0</v>
      </c>
      <c r="H55" s="89">
        <v>2</v>
      </c>
      <c r="I55" s="885"/>
      <c r="J55" s="860"/>
      <c r="L55" s="55"/>
      <c r="M55" s="58"/>
    </row>
    <row r="56" spans="1:13" ht="13.5">
      <c r="A56" s="875"/>
      <c r="B56" s="858"/>
      <c r="C56" s="862" t="s">
        <v>135</v>
      </c>
      <c r="D56" s="863"/>
      <c r="E56" s="863"/>
      <c r="F56" s="864"/>
      <c r="G56" s="91">
        <f>SUM(G50:G55)</f>
        <v>1</v>
      </c>
      <c r="H56" s="91">
        <f>SUM(H50:H55)</f>
        <v>12</v>
      </c>
      <c r="I56" s="886"/>
      <c r="J56" s="861"/>
      <c r="L56" s="58"/>
      <c r="M56" s="58"/>
    </row>
    <row r="57" spans="1:13" ht="13.5">
      <c r="A57" s="875"/>
      <c r="B57" s="856">
        <v>222</v>
      </c>
      <c r="C57" s="76">
        <v>2014</v>
      </c>
      <c r="D57" s="77" t="s">
        <v>131</v>
      </c>
      <c r="E57" s="77">
        <v>44114</v>
      </c>
      <c r="F57" s="88">
        <v>0.6</v>
      </c>
      <c r="G57" s="80">
        <f t="shared" ref="G57:G62" si="6">1*F57</f>
        <v>0.6</v>
      </c>
      <c r="H57" s="89">
        <v>2</v>
      </c>
      <c r="I57" s="884">
        <f>IF(C63="","",IF(OR(G63&gt;=5,H63&gt;=20),1,IF(OR(G63&gt;=4,H63&gt;=18),0.9,IF(OR(G63&gt;=3,H63&gt;=16),0.8,IF(OR(G63&gt;=2,H63&gt;=14),0.7,IF(OR(G63&gt;=1,H63&gt;=12),0.6,0))))))</f>
        <v>0.8</v>
      </c>
      <c r="J57" s="859">
        <f>IF(C63="","",0.5*I57)</f>
        <v>0.4</v>
      </c>
      <c r="L57" s="58"/>
      <c r="M57" s="58"/>
    </row>
    <row r="58" spans="1:13" ht="13.5">
      <c r="A58" s="875"/>
      <c r="B58" s="857"/>
      <c r="C58" s="76">
        <v>2014</v>
      </c>
      <c r="D58" s="77" t="s">
        <v>131</v>
      </c>
      <c r="E58" s="77">
        <v>44115</v>
      </c>
      <c r="F58" s="88">
        <v>0.6</v>
      </c>
      <c r="G58" s="80">
        <f t="shared" si="6"/>
        <v>0.6</v>
      </c>
      <c r="H58" s="89">
        <v>2</v>
      </c>
      <c r="I58" s="885"/>
      <c r="J58" s="860"/>
      <c r="L58" s="58"/>
      <c r="M58" s="58"/>
    </row>
    <row r="59" spans="1:13" ht="13.5">
      <c r="A59" s="875"/>
      <c r="B59" s="857"/>
      <c r="C59" s="76">
        <v>2014</v>
      </c>
      <c r="D59" s="77" t="s">
        <v>131</v>
      </c>
      <c r="E59" s="77">
        <v>44116</v>
      </c>
      <c r="F59" s="88">
        <v>0.6</v>
      </c>
      <c r="G59" s="80">
        <f t="shared" si="6"/>
        <v>0.6</v>
      </c>
      <c r="H59" s="89">
        <v>2</v>
      </c>
      <c r="I59" s="885"/>
      <c r="J59" s="860"/>
      <c r="L59" s="58"/>
      <c r="M59" s="58"/>
    </row>
    <row r="60" spans="1:13" ht="13.5">
      <c r="A60" s="875"/>
      <c r="B60" s="857"/>
      <c r="C60" s="76">
        <v>2014</v>
      </c>
      <c r="D60" s="77" t="s">
        <v>131</v>
      </c>
      <c r="E60" s="77">
        <v>44117</v>
      </c>
      <c r="F60" s="88">
        <v>0.6</v>
      </c>
      <c r="G60" s="80">
        <f t="shared" si="6"/>
        <v>0.6</v>
      </c>
      <c r="H60" s="89">
        <v>2</v>
      </c>
      <c r="I60" s="885"/>
      <c r="J60" s="860"/>
      <c r="L60" s="58"/>
      <c r="M60" s="58"/>
    </row>
    <row r="61" spans="1:13" ht="13.5">
      <c r="A61" s="875"/>
      <c r="B61" s="857"/>
      <c r="C61" s="76">
        <v>2014</v>
      </c>
      <c r="D61" s="77" t="s">
        <v>131</v>
      </c>
      <c r="E61" s="77">
        <v>44118</v>
      </c>
      <c r="F61" s="88">
        <v>0.6</v>
      </c>
      <c r="G61" s="80">
        <f t="shared" si="6"/>
        <v>0.6</v>
      </c>
      <c r="H61" s="89">
        <v>2</v>
      </c>
      <c r="I61" s="885"/>
      <c r="J61" s="860"/>
      <c r="L61" s="58"/>
      <c r="M61" s="58"/>
    </row>
    <row r="62" spans="1:13" ht="13.5">
      <c r="A62" s="875"/>
      <c r="B62" s="857"/>
      <c r="C62" s="76">
        <v>2014</v>
      </c>
      <c r="D62" s="77" t="s">
        <v>131</v>
      </c>
      <c r="E62" s="77">
        <v>44119</v>
      </c>
      <c r="F62" s="88">
        <v>0.6</v>
      </c>
      <c r="G62" s="80">
        <f t="shared" si="6"/>
        <v>0.6</v>
      </c>
      <c r="H62" s="89">
        <v>2</v>
      </c>
      <c r="I62" s="885"/>
      <c r="J62" s="860"/>
      <c r="L62" s="58"/>
      <c r="M62" s="58"/>
    </row>
    <row r="63" spans="1:13" ht="13.5">
      <c r="A63" s="875"/>
      <c r="B63" s="858"/>
      <c r="C63" s="862" t="s">
        <v>135</v>
      </c>
      <c r="D63" s="863"/>
      <c r="E63" s="863"/>
      <c r="F63" s="864"/>
      <c r="G63" s="91">
        <f>SUM(G57:G62)</f>
        <v>3.6</v>
      </c>
      <c r="H63" s="91">
        <f>SUM(H57:H62)</f>
        <v>12</v>
      </c>
      <c r="I63" s="886"/>
      <c r="J63" s="861"/>
      <c r="L63" s="58"/>
      <c r="M63" s="58"/>
    </row>
    <row r="64" spans="1:13" ht="13.5">
      <c r="A64" s="875"/>
      <c r="B64" s="856">
        <v>222</v>
      </c>
      <c r="C64" s="76">
        <v>2014</v>
      </c>
      <c r="D64" s="77" t="s">
        <v>131</v>
      </c>
      <c r="E64" s="77">
        <v>44114</v>
      </c>
      <c r="F64" s="88">
        <v>0.6</v>
      </c>
      <c r="G64" s="80">
        <f t="shared" ref="G64:G69" si="7">1*F64</f>
        <v>0.6</v>
      </c>
      <c r="H64" s="89">
        <v>2</v>
      </c>
      <c r="I64" s="884">
        <f>IF(C70="","",IF(OR(G70&gt;=5,H70&gt;=20),1,IF(OR(G70&gt;=4,H70&gt;=18),0.9,IF(OR(G70&gt;=3,H70&gt;=16),0.8,IF(OR(G70&gt;=2,H70&gt;=14),0.7,IF(OR(G70&gt;=1,H70&gt;=12),0.6,0))))))</f>
        <v>0.8</v>
      </c>
      <c r="J64" s="859">
        <f>IF(C70="","",0.5*I64)</f>
        <v>0.4</v>
      </c>
      <c r="L64" s="58"/>
      <c r="M64" s="58"/>
    </row>
    <row r="65" spans="1:20" ht="13.5">
      <c r="A65" s="875"/>
      <c r="B65" s="857"/>
      <c r="C65" s="76">
        <v>2014</v>
      </c>
      <c r="D65" s="77" t="s">
        <v>131</v>
      </c>
      <c r="E65" s="77">
        <v>44115</v>
      </c>
      <c r="F65" s="88">
        <v>0.6</v>
      </c>
      <c r="G65" s="80">
        <f t="shared" si="7"/>
        <v>0.6</v>
      </c>
      <c r="H65" s="89">
        <v>2</v>
      </c>
      <c r="I65" s="885"/>
      <c r="J65" s="860"/>
      <c r="L65" s="58"/>
      <c r="M65" s="58"/>
    </row>
    <row r="66" spans="1:20" ht="13.5">
      <c r="A66" s="875"/>
      <c r="B66" s="857"/>
      <c r="C66" s="76">
        <v>2014</v>
      </c>
      <c r="D66" s="77" t="s">
        <v>131</v>
      </c>
      <c r="E66" s="77">
        <v>44116</v>
      </c>
      <c r="F66" s="88">
        <v>0.6</v>
      </c>
      <c r="G66" s="80">
        <f t="shared" si="7"/>
        <v>0.6</v>
      </c>
      <c r="H66" s="89">
        <v>2</v>
      </c>
      <c r="I66" s="885"/>
      <c r="J66" s="860"/>
      <c r="L66" s="58"/>
      <c r="M66" s="58"/>
    </row>
    <row r="67" spans="1:20" ht="13.5">
      <c r="A67" s="875"/>
      <c r="B67" s="857"/>
      <c r="C67" s="76">
        <v>2014</v>
      </c>
      <c r="D67" s="77" t="s">
        <v>131</v>
      </c>
      <c r="E67" s="77">
        <v>44117</v>
      </c>
      <c r="F67" s="88">
        <v>0.6</v>
      </c>
      <c r="G67" s="80">
        <f t="shared" si="7"/>
        <v>0.6</v>
      </c>
      <c r="H67" s="89">
        <v>2</v>
      </c>
      <c r="I67" s="885"/>
      <c r="J67" s="860"/>
      <c r="L67" s="58"/>
      <c r="M67" s="58"/>
    </row>
    <row r="68" spans="1:20" ht="13.5">
      <c r="A68" s="875"/>
      <c r="B68" s="857"/>
      <c r="C68" s="76">
        <v>2014</v>
      </c>
      <c r="D68" s="77" t="s">
        <v>131</v>
      </c>
      <c r="E68" s="77">
        <v>44118</v>
      </c>
      <c r="F68" s="88">
        <v>0.6</v>
      </c>
      <c r="G68" s="80">
        <f t="shared" si="7"/>
        <v>0.6</v>
      </c>
      <c r="H68" s="89">
        <v>2</v>
      </c>
      <c r="I68" s="885"/>
      <c r="J68" s="860"/>
      <c r="L68" s="58"/>
      <c r="M68" s="58"/>
    </row>
    <row r="69" spans="1:20" ht="13.5">
      <c r="A69" s="875"/>
      <c r="B69" s="857"/>
      <c r="C69" s="76">
        <v>2014</v>
      </c>
      <c r="D69" s="77" t="s">
        <v>131</v>
      </c>
      <c r="E69" s="77">
        <v>44119</v>
      </c>
      <c r="F69" s="88">
        <v>0.6</v>
      </c>
      <c r="G69" s="80">
        <f t="shared" si="7"/>
        <v>0.6</v>
      </c>
      <c r="H69" s="89">
        <v>2</v>
      </c>
      <c r="I69" s="885"/>
      <c r="J69" s="860"/>
      <c r="L69" s="58"/>
      <c r="M69" s="58"/>
    </row>
    <row r="70" spans="1:20" ht="13.5">
      <c r="A70" s="875"/>
      <c r="B70" s="858"/>
      <c r="C70" s="862" t="s">
        <v>135</v>
      </c>
      <c r="D70" s="863"/>
      <c r="E70" s="863"/>
      <c r="F70" s="864"/>
      <c r="G70" s="91">
        <f>SUM(G64:G69)</f>
        <v>3.6</v>
      </c>
      <c r="H70" s="91">
        <f>SUM(H64:H69)</f>
        <v>12</v>
      </c>
      <c r="I70" s="886"/>
      <c r="J70" s="861"/>
      <c r="L70" s="58"/>
      <c r="M70" s="58"/>
    </row>
    <row r="71" spans="1:20" ht="13.5">
      <c r="A71" s="875"/>
      <c r="B71" s="856">
        <v>222</v>
      </c>
      <c r="C71" s="76">
        <v>2014</v>
      </c>
      <c r="D71" s="77" t="s">
        <v>131</v>
      </c>
      <c r="E71" s="77">
        <v>44114</v>
      </c>
      <c r="F71" s="88">
        <v>0.6</v>
      </c>
      <c r="G71" s="80">
        <f t="shared" ref="G71:G76" si="8">1*F71</f>
        <v>0.6</v>
      </c>
      <c r="H71" s="89">
        <v>2</v>
      </c>
      <c r="I71" s="884">
        <f>IF(C77="","",IF(OR(G77&gt;=5,H77&gt;=20),1,IF(OR(G77&gt;=4,H77&gt;=18),0.9,IF(OR(G77&gt;=3,H77&gt;=16),0.8,IF(OR(G77&gt;=2,H77&gt;=14),0.7,IF(OR(G77&gt;=1,H77&gt;=12),0.6,0))))))</f>
        <v>0.8</v>
      </c>
      <c r="J71" s="859">
        <f>IF(C77="","",0.5*I71)</f>
        <v>0.4</v>
      </c>
      <c r="L71" s="58"/>
      <c r="M71" s="58"/>
    </row>
    <row r="72" spans="1:20" ht="13.5">
      <c r="A72" s="875"/>
      <c r="B72" s="857"/>
      <c r="C72" s="76">
        <v>2014</v>
      </c>
      <c r="D72" s="77" t="s">
        <v>131</v>
      </c>
      <c r="E72" s="77">
        <v>44115</v>
      </c>
      <c r="F72" s="88">
        <v>0.6</v>
      </c>
      <c r="G72" s="80">
        <f t="shared" si="8"/>
        <v>0.6</v>
      </c>
      <c r="H72" s="89">
        <v>2</v>
      </c>
      <c r="I72" s="885"/>
      <c r="J72" s="860"/>
      <c r="L72" s="58"/>
      <c r="M72" s="58"/>
    </row>
    <row r="73" spans="1:20" ht="13.5">
      <c r="A73" s="875"/>
      <c r="B73" s="857"/>
      <c r="C73" s="76">
        <v>2014</v>
      </c>
      <c r="D73" s="77" t="s">
        <v>131</v>
      </c>
      <c r="E73" s="77">
        <v>44116</v>
      </c>
      <c r="F73" s="88">
        <v>0.6</v>
      </c>
      <c r="G73" s="80">
        <f t="shared" si="8"/>
        <v>0.6</v>
      </c>
      <c r="H73" s="89">
        <v>2</v>
      </c>
      <c r="I73" s="885"/>
      <c r="J73" s="860"/>
      <c r="L73" s="58"/>
      <c r="M73" s="58"/>
    </row>
    <row r="74" spans="1:20" ht="13.5">
      <c r="A74" s="875"/>
      <c r="B74" s="857"/>
      <c r="C74" s="76">
        <v>2014</v>
      </c>
      <c r="D74" s="77" t="s">
        <v>131</v>
      </c>
      <c r="E74" s="77">
        <v>44117</v>
      </c>
      <c r="F74" s="88">
        <v>0.6</v>
      </c>
      <c r="G74" s="80">
        <f t="shared" si="8"/>
        <v>0.6</v>
      </c>
      <c r="H74" s="89">
        <v>2</v>
      </c>
      <c r="I74" s="885"/>
      <c r="J74" s="860"/>
      <c r="L74" s="58"/>
      <c r="M74" s="58"/>
    </row>
    <row r="75" spans="1:20" ht="13.5">
      <c r="A75" s="875"/>
      <c r="B75" s="857"/>
      <c r="C75" s="76">
        <v>2014</v>
      </c>
      <c r="D75" s="77" t="s">
        <v>131</v>
      </c>
      <c r="E75" s="77">
        <v>44118</v>
      </c>
      <c r="F75" s="88">
        <v>0.6</v>
      </c>
      <c r="G75" s="80">
        <f t="shared" si="8"/>
        <v>0.6</v>
      </c>
      <c r="H75" s="89">
        <v>2</v>
      </c>
      <c r="I75" s="885"/>
      <c r="J75" s="860"/>
      <c r="L75" s="58"/>
      <c r="M75" s="58"/>
    </row>
    <row r="76" spans="1:20" ht="13.5">
      <c r="A76" s="875"/>
      <c r="B76" s="857"/>
      <c r="C76" s="76">
        <v>2014</v>
      </c>
      <c r="D76" s="77" t="s">
        <v>131</v>
      </c>
      <c r="E76" s="77">
        <v>44119</v>
      </c>
      <c r="F76" s="88">
        <v>0.6</v>
      </c>
      <c r="G76" s="80">
        <f t="shared" si="8"/>
        <v>0.6</v>
      </c>
      <c r="H76" s="89">
        <v>2</v>
      </c>
      <c r="I76" s="885"/>
      <c r="J76" s="860"/>
      <c r="L76" s="58"/>
      <c r="M76" s="58"/>
    </row>
    <row r="77" spans="1:20" ht="13.5">
      <c r="A77" s="875"/>
      <c r="B77" s="858"/>
      <c r="C77" s="862" t="s">
        <v>135</v>
      </c>
      <c r="D77" s="863"/>
      <c r="E77" s="863"/>
      <c r="F77" s="864"/>
      <c r="G77" s="91">
        <f>SUM(G71:G76)</f>
        <v>3.6</v>
      </c>
      <c r="H77" s="91">
        <f>SUM(H71:H76)</f>
        <v>12</v>
      </c>
      <c r="I77" s="886"/>
      <c r="J77" s="861"/>
      <c r="L77" s="58"/>
      <c r="M77" s="58"/>
    </row>
    <row r="78" spans="1:20" ht="13.5">
      <c r="A78" s="853" t="s">
        <v>138</v>
      </c>
      <c r="B78" s="854"/>
      <c r="C78" s="854"/>
      <c r="D78" s="854"/>
      <c r="E78" s="854"/>
      <c r="F78" s="854"/>
      <c r="G78" s="854"/>
      <c r="H78" s="854"/>
      <c r="I78" s="855"/>
      <c r="J78" s="93">
        <f>SUM(J29:J77)</f>
        <v>2.5499999999999998</v>
      </c>
      <c r="L78" s="865"/>
      <c r="M78" s="865"/>
      <c r="N78" s="865"/>
      <c r="O78" s="865"/>
      <c r="P78" s="865"/>
      <c r="Q78" s="865"/>
      <c r="R78" s="865"/>
      <c r="S78" s="865"/>
      <c r="T78" s="865"/>
    </row>
    <row r="79" spans="1:20" ht="13.5">
      <c r="A79" s="94"/>
      <c r="B79" s="94"/>
      <c r="C79" s="94"/>
      <c r="D79" s="94"/>
      <c r="E79" s="94"/>
      <c r="F79" s="94"/>
      <c r="G79" s="94"/>
      <c r="H79" s="94"/>
      <c r="I79" s="94"/>
      <c r="J79" s="94"/>
      <c r="K79" s="95"/>
      <c r="L79" s="865"/>
      <c r="M79" s="865"/>
      <c r="N79" s="865"/>
      <c r="O79" s="865"/>
      <c r="P79" s="865"/>
      <c r="Q79" s="865"/>
      <c r="R79" s="865"/>
      <c r="S79" s="865"/>
      <c r="T79" s="865"/>
    </row>
    <row r="80" spans="1:20" ht="12" customHeight="1">
      <c r="A80" s="58"/>
      <c r="B80" s="54"/>
      <c r="C80" s="54"/>
      <c r="D80" s="54"/>
      <c r="E80" s="55"/>
      <c r="F80" s="55"/>
      <c r="G80" s="56"/>
      <c r="H80" s="56"/>
      <c r="I80" s="56"/>
      <c r="J80" s="56"/>
      <c r="K80" s="56"/>
      <c r="L80" s="55"/>
      <c r="M80" s="57"/>
    </row>
    <row r="81" spans="1:14" ht="25.5">
      <c r="A81" s="866" t="s">
        <v>139</v>
      </c>
      <c r="B81" s="867"/>
      <c r="C81" s="867"/>
      <c r="D81" s="867"/>
      <c r="E81" s="867"/>
      <c r="F81" s="867"/>
      <c r="G81" s="867"/>
      <c r="H81" s="867"/>
      <c r="I81" s="867"/>
      <c r="J81" s="868"/>
      <c r="K81" s="86" t="s">
        <v>111</v>
      </c>
      <c r="L81" s="70">
        <f>자기평가서!K4</f>
        <v>44562</v>
      </c>
    </row>
    <row r="82" spans="1:14" ht="27">
      <c r="A82" s="71" t="s">
        <v>112</v>
      </c>
      <c r="B82" s="71" t="s">
        <v>140</v>
      </c>
      <c r="C82" s="71" t="s">
        <v>127</v>
      </c>
      <c r="D82" s="71" t="s">
        <v>115</v>
      </c>
      <c r="E82" s="71" t="s">
        <v>141</v>
      </c>
      <c r="F82" s="71" t="s">
        <v>128</v>
      </c>
      <c r="G82" s="72" t="s">
        <v>129</v>
      </c>
      <c r="H82" s="72" t="s">
        <v>142</v>
      </c>
      <c r="I82" s="71" t="s">
        <v>143</v>
      </c>
      <c r="J82" s="71" t="s">
        <v>144</v>
      </c>
      <c r="K82" s="71" t="s">
        <v>145</v>
      </c>
      <c r="L82" s="71" t="s">
        <v>119</v>
      </c>
    </row>
    <row r="83" spans="1:14" ht="13.5">
      <c r="A83" s="887" t="s">
        <v>146</v>
      </c>
      <c r="B83" s="838" t="s">
        <v>147</v>
      </c>
      <c r="C83" s="76">
        <v>1</v>
      </c>
      <c r="D83" s="841">
        <v>42736</v>
      </c>
      <c r="E83" s="841">
        <v>44114</v>
      </c>
      <c r="F83" s="97">
        <v>1</v>
      </c>
      <c r="G83" s="80">
        <f>1*F83</f>
        <v>1</v>
      </c>
      <c r="H83" s="78">
        <v>12</v>
      </c>
      <c r="I83" s="844">
        <f>ROUNDDOWN(($L$81-D83)/365,1)</f>
        <v>5</v>
      </c>
      <c r="J83" s="844">
        <f>IF(C83="","",IF(AND(I83&lt;20,I83&gt;=10),0.6,IF(AND(I83&lt;10,I83&gt;=5),0.8,IF(I83&lt;5,1,0))))</f>
        <v>0.8</v>
      </c>
      <c r="K83" s="844">
        <f>IF(C88="","",IF(OR(G88&gt;=5,H88&gt;=20),1,IF(OR(G88&gt;=4,H88&gt;=18),0.9,IF(OR(G88&gt;=3,H88&gt;=16),0.8,IF(OR(G88&gt;=2,H88&gt;=14),0.7,IF(OR(G88&gt;=1,H88&gt;=12),0.6,0))))))</f>
        <v>1</v>
      </c>
      <c r="L83" s="847">
        <f>IF(C83="","",0.3*J83*K83)</f>
        <v>0.24</v>
      </c>
    </row>
    <row r="84" spans="1:14" ht="13.5">
      <c r="A84" s="888"/>
      <c r="B84" s="839"/>
      <c r="C84" s="76">
        <v>2</v>
      </c>
      <c r="D84" s="842"/>
      <c r="E84" s="842"/>
      <c r="F84" s="97">
        <v>1</v>
      </c>
      <c r="G84" s="80">
        <f>1*F84</f>
        <v>1</v>
      </c>
      <c r="H84" s="78">
        <v>12</v>
      </c>
      <c r="I84" s="845"/>
      <c r="J84" s="845"/>
      <c r="K84" s="845"/>
      <c r="L84" s="848"/>
    </row>
    <row r="85" spans="1:14" ht="13.5">
      <c r="A85" s="888"/>
      <c r="B85" s="839"/>
      <c r="C85" s="76">
        <v>3</v>
      </c>
      <c r="D85" s="842"/>
      <c r="E85" s="842"/>
      <c r="F85" s="97">
        <v>1</v>
      </c>
      <c r="G85" s="80">
        <f>1*F85</f>
        <v>1</v>
      </c>
      <c r="H85" s="78">
        <v>12</v>
      </c>
      <c r="I85" s="845"/>
      <c r="J85" s="845"/>
      <c r="K85" s="845"/>
      <c r="L85" s="848"/>
    </row>
    <row r="86" spans="1:14" ht="13.5">
      <c r="A86" s="888"/>
      <c r="B86" s="839"/>
      <c r="C86" s="76">
        <v>4</v>
      </c>
      <c r="D86" s="842"/>
      <c r="E86" s="842"/>
      <c r="F86" s="97">
        <v>0.6</v>
      </c>
      <c r="G86" s="80">
        <f>1*F86</f>
        <v>0.6</v>
      </c>
      <c r="H86" s="78">
        <v>12</v>
      </c>
      <c r="I86" s="845"/>
      <c r="J86" s="845"/>
      <c r="K86" s="845"/>
      <c r="L86" s="848"/>
    </row>
    <row r="87" spans="1:14" ht="12" customHeight="1">
      <c r="A87" s="888"/>
      <c r="B87" s="839"/>
      <c r="C87" s="76">
        <v>5</v>
      </c>
      <c r="D87" s="843"/>
      <c r="E87" s="843"/>
      <c r="F87" s="97">
        <v>0.6</v>
      </c>
      <c r="G87" s="80">
        <f>1*F87</f>
        <v>0.6</v>
      </c>
      <c r="H87" s="78">
        <v>12</v>
      </c>
      <c r="I87" s="845"/>
      <c r="J87" s="845"/>
      <c r="K87" s="845"/>
      <c r="L87" s="848"/>
      <c r="N87" s="90" t="s">
        <v>132</v>
      </c>
    </row>
    <row r="88" spans="1:14" ht="12" customHeight="1">
      <c r="A88" s="888"/>
      <c r="B88" s="840"/>
      <c r="C88" s="850" t="s">
        <v>135</v>
      </c>
      <c r="D88" s="851"/>
      <c r="E88" s="851"/>
      <c r="F88" s="852"/>
      <c r="G88" s="80">
        <f>SUM(G83:G87)</f>
        <v>4.2</v>
      </c>
      <c r="H88" s="80">
        <f>SUM(H83:H87)</f>
        <v>60</v>
      </c>
      <c r="I88" s="846"/>
      <c r="J88" s="846"/>
      <c r="K88" s="846"/>
      <c r="L88" s="849"/>
      <c r="N88" s="90" t="s">
        <v>133</v>
      </c>
    </row>
    <row r="89" spans="1:14" ht="12" customHeight="1">
      <c r="A89" s="888"/>
      <c r="B89" s="838" t="s">
        <v>147</v>
      </c>
      <c r="C89" s="76">
        <v>1</v>
      </c>
      <c r="D89" s="841">
        <v>43101</v>
      </c>
      <c r="E89" s="841">
        <v>44114</v>
      </c>
      <c r="F89" s="97">
        <v>1</v>
      </c>
      <c r="G89" s="80">
        <f>1*F89</f>
        <v>1</v>
      </c>
      <c r="H89" s="78">
        <v>1</v>
      </c>
      <c r="I89" s="844">
        <f>ROUNDDOWN(($L$81-D89)/365,1)</f>
        <v>4</v>
      </c>
      <c r="J89" s="844">
        <f>IF(C89="","",IF(AND(I89&lt;20,I89&gt;=10),0.6,IF(AND(I89&lt;10,I89&gt;=5),0.8,IF(I89&lt;5,1,0))))</f>
        <v>1</v>
      </c>
      <c r="K89" s="844">
        <f>IF(C94="","",IF(OR(G94&gt;=5,H94&gt;=20),1,IF(OR(G94&gt;=4,H94&gt;=18),0.9,IF(OR(G94&gt;=3,H94&gt;=16),0.8,IF(OR(G94&gt;=2,H94&gt;=14),0.7,IF(OR(G94&gt;=1,H94&gt;=12),0.6,0))))))</f>
        <v>0.8</v>
      </c>
      <c r="L89" s="847">
        <f>IF(C89="","",0.3*J89*K89)</f>
        <v>0.24</v>
      </c>
      <c r="N89" s="90"/>
    </row>
    <row r="90" spans="1:14" ht="12" customHeight="1">
      <c r="A90" s="888"/>
      <c r="B90" s="839"/>
      <c r="C90" s="76">
        <v>2</v>
      </c>
      <c r="D90" s="842"/>
      <c r="E90" s="842"/>
      <c r="F90" s="97">
        <v>0.6</v>
      </c>
      <c r="G90" s="80">
        <f>1*F90</f>
        <v>0.6</v>
      </c>
      <c r="H90" s="78">
        <v>1</v>
      </c>
      <c r="I90" s="845"/>
      <c r="J90" s="845"/>
      <c r="K90" s="845"/>
      <c r="L90" s="848"/>
      <c r="N90" s="90"/>
    </row>
    <row r="91" spans="1:14" ht="12" customHeight="1">
      <c r="A91" s="888"/>
      <c r="B91" s="839"/>
      <c r="C91" s="76">
        <v>3</v>
      </c>
      <c r="D91" s="842"/>
      <c r="E91" s="842"/>
      <c r="F91" s="97">
        <v>0.6</v>
      </c>
      <c r="G91" s="80">
        <f>1*F91</f>
        <v>0.6</v>
      </c>
      <c r="H91" s="78">
        <v>1</v>
      </c>
      <c r="I91" s="845"/>
      <c r="J91" s="845"/>
      <c r="K91" s="845"/>
      <c r="L91" s="848"/>
      <c r="N91" s="90"/>
    </row>
    <row r="92" spans="1:14" ht="12" customHeight="1">
      <c r="A92" s="888"/>
      <c r="B92" s="839"/>
      <c r="C92" s="76">
        <v>4</v>
      </c>
      <c r="D92" s="842"/>
      <c r="E92" s="842"/>
      <c r="F92" s="97">
        <v>0.6</v>
      </c>
      <c r="G92" s="80">
        <f>1*F92</f>
        <v>0.6</v>
      </c>
      <c r="H92" s="78">
        <v>1</v>
      </c>
      <c r="I92" s="845"/>
      <c r="J92" s="845"/>
      <c r="K92" s="845"/>
      <c r="L92" s="848"/>
      <c r="N92" s="90"/>
    </row>
    <row r="93" spans="1:14" ht="12" customHeight="1">
      <c r="A93" s="888"/>
      <c r="B93" s="839"/>
      <c r="C93" s="76">
        <v>5</v>
      </c>
      <c r="D93" s="843"/>
      <c r="E93" s="843"/>
      <c r="F93" s="97">
        <v>0.6</v>
      </c>
      <c r="G93" s="80">
        <f>1*F93</f>
        <v>0.6</v>
      </c>
      <c r="H93" s="78">
        <v>1</v>
      </c>
      <c r="I93" s="845"/>
      <c r="J93" s="845"/>
      <c r="K93" s="845"/>
      <c r="L93" s="848"/>
      <c r="N93" s="90"/>
    </row>
    <row r="94" spans="1:14" ht="12" customHeight="1">
      <c r="A94" s="888"/>
      <c r="B94" s="840"/>
      <c r="C94" s="850" t="s">
        <v>135</v>
      </c>
      <c r="D94" s="851"/>
      <c r="E94" s="851"/>
      <c r="F94" s="852"/>
      <c r="G94" s="80">
        <f>SUM(G89:G93)</f>
        <v>3.4000000000000004</v>
      </c>
      <c r="H94" s="80">
        <f>SUM(H89:H93)</f>
        <v>5</v>
      </c>
      <c r="I94" s="846"/>
      <c r="J94" s="846"/>
      <c r="K94" s="846"/>
      <c r="L94" s="849"/>
      <c r="N94" s="90"/>
    </row>
    <row r="95" spans="1:14" ht="12" customHeight="1">
      <c r="A95" s="888"/>
      <c r="B95" s="838" t="s">
        <v>147</v>
      </c>
      <c r="C95" s="76">
        <v>1</v>
      </c>
      <c r="D95" s="841">
        <v>43101</v>
      </c>
      <c r="E95" s="841">
        <v>44114</v>
      </c>
      <c r="F95" s="97">
        <v>1</v>
      </c>
      <c r="G95" s="80">
        <f>1*F95</f>
        <v>1</v>
      </c>
      <c r="H95" s="78">
        <v>1</v>
      </c>
      <c r="I95" s="844">
        <f>ROUNDDOWN(($L$81-D95)/365,1)</f>
        <v>4</v>
      </c>
      <c r="J95" s="844">
        <f>IF(C95="","",IF(AND(I95&lt;20,I95&gt;=10),0.6,IF(AND(I95&lt;10,I95&gt;=5),0.8,IF(I95&lt;5,1,0))))</f>
        <v>1</v>
      </c>
      <c r="K95" s="844">
        <f>IF(C100="","",IF(OR(G100&gt;=5,H100&gt;=20),1,IF(OR(G100&gt;=4,H100&gt;=18),0.9,IF(OR(G100&gt;=3,H100&gt;=16),0.8,IF(OR(G100&gt;=2,H100&gt;=14),0.7,IF(OR(G100&gt;=1,H100&gt;=12),0.6,0))))))</f>
        <v>0.8</v>
      </c>
      <c r="L95" s="847">
        <f>IF(C95="","",0.3*J95*K95)</f>
        <v>0.24</v>
      </c>
      <c r="N95" s="90"/>
    </row>
    <row r="96" spans="1:14" ht="12" customHeight="1">
      <c r="A96" s="888"/>
      <c r="B96" s="839"/>
      <c r="C96" s="76">
        <v>2</v>
      </c>
      <c r="D96" s="842"/>
      <c r="E96" s="842"/>
      <c r="F96" s="97">
        <v>0.6</v>
      </c>
      <c r="G96" s="80">
        <f>1*F96</f>
        <v>0.6</v>
      </c>
      <c r="H96" s="78">
        <v>1</v>
      </c>
      <c r="I96" s="845"/>
      <c r="J96" s="845"/>
      <c r="K96" s="845"/>
      <c r="L96" s="848"/>
      <c r="N96" s="90"/>
    </row>
    <row r="97" spans="1:14" ht="12" customHeight="1">
      <c r="A97" s="888"/>
      <c r="B97" s="839"/>
      <c r="C97" s="76">
        <v>3</v>
      </c>
      <c r="D97" s="842"/>
      <c r="E97" s="842"/>
      <c r="F97" s="97">
        <v>0.6</v>
      </c>
      <c r="G97" s="80">
        <f>1*F97</f>
        <v>0.6</v>
      </c>
      <c r="H97" s="78">
        <v>1</v>
      </c>
      <c r="I97" s="845"/>
      <c r="J97" s="845"/>
      <c r="K97" s="845"/>
      <c r="L97" s="848"/>
      <c r="N97" s="90"/>
    </row>
    <row r="98" spans="1:14" ht="12" customHeight="1">
      <c r="A98" s="888"/>
      <c r="B98" s="839"/>
      <c r="C98" s="76">
        <v>4</v>
      </c>
      <c r="D98" s="842"/>
      <c r="E98" s="842"/>
      <c r="F98" s="97">
        <v>0.6</v>
      </c>
      <c r="G98" s="80">
        <f>1*F98</f>
        <v>0.6</v>
      </c>
      <c r="H98" s="78">
        <v>1</v>
      </c>
      <c r="I98" s="845"/>
      <c r="J98" s="845"/>
      <c r="K98" s="845"/>
      <c r="L98" s="848"/>
      <c r="N98" s="90"/>
    </row>
    <row r="99" spans="1:14" ht="12" customHeight="1">
      <c r="A99" s="888"/>
      <c r="B99" s="839"/>
      <c r="C99" s="76">
        <v>5</v>
      </c>
      <c r="D99" s="843"/>
      <c r="E99" s="843"/>
      <c r="F99" s="97">
        <v>0.6</v>
      </c>
      <c r="G99" s="80">
        <f>1*F99</f>
        <v>0.6</v>
      </c>
      <c r="H99" s="78">
        <v>1</v>
      </c>
      <c r="I99" s="845"/>
      <c r="J99" s="845"/>
      <c r="K99" s="845"/>
      <c r="L99" s="848"/>
      <c r="N99" s="90"/>
    </row>
    <row r="100" spans="1:14" ht="12" customHeight="1">
      <c r="A100" s="888"/>
      <c r="B100" s="840"/>
      <c r="C100" s="850" t="s">
        <v>135</v>
      </c>
      <c r="D100" s="851"/>
      <c r="E100" s="851"/>
      <c r="F100" s="852"/>
      <c r="G100" s="80">
        <f>SUM(G95:G99)</f>
        <v>3.4000000000000004</v>
      </c>
      <c r="H100" s="80">
        <f>SUM(H95:H99)</f>
        <v>5</v>
      </c>
      <c r="I100" s="846"/>
      <c r="J100" s="846"/>
      <c r="K100" s="846"/>
      <c r="L100" s="849"/>
      <c r="N100" s="90"/>
    </row>
    <row r="101" spans="1:14" ht="12" customHeight="1">
      <c r="A101" s="888"/>
      <c r="B101" s="838" t="s">
        <v>147</v>
      </c>
      <c r="C101" s="76">
        <v>1</v>
      </c>
      <c r="D101" s="841">
        <v>39794</v>
      </c>
      <c r="E101" s="841">
        <v>44114</v>
      </c>
      <c r="F101" s="97">
        <v>1</v>
      </c>
      <c r="G101" s="80">
        <f>1*F101</f>
        <v>1</v>
      </c>
      <c r="H101" s="78">
        <v>1</v>
      </c>
      <c r="I101" s="844">
        <f>ROUNDDOWN(($L$81-D101)/365,1)</f>
        <v>13</v>
      </c>
      <c r="J101" s="844">
        <f>IF(C101="","",IF(AND(I101&lt;20,I101&gt;=10),0.6,IF(AND(I101&lt;10,I101&gt;=5),0.8,IF(I101&lt;5,1,0))))</f>
        <v>0.6</v>
      </c>
      <c r="K101" s="844">
        <f>IF(C106="","",IF(OR(G106&gt;=5,H106&gt;=20),1,IF(OR(G106&gt;=4,H106&gt;=18),0.9,IF(OR(G106&gt;=3,H106&gt;=16),0.8,IF(OR(G106&gt;=2,H106&gt;=14),0.7,IF(OR(G106&gt;=1,H106&gt;=12),0.6,0))))))</f>
        <v>0.8</v>
      </c>
      <c r="L101" s="847">
        <f>IF(C101="","",0.3*J101*K101)</f>
        <v>0.14399999999999999</v>
      </c>
      <c r="N101" s="90"/>
    </row>
    <row r="102" spans="1:14" ht="12" customHeight="1">
      <c r="A102" s="888"/>
      <c r="B102" s="839"/>
      <c r="C102" s="76">
        <v>2</v>
      </c>
      <c r="D102" s="842"/>
      <c r="E102" s="842"/>
      <c r="F102" s="97">
        <v>0.6</v>
      </c>
      <c r="G102" s="80">
        <f>1*F102</f>
        <v>0.6</v>
      </c>
      <c r="H102" s="78">
        <v>1</v>
      </c>
      <c r="I102" s="845"/>
      <c r="J102" s="845"/>
      <c r="K102" s="845"/>
      <c r="L102" s="848"/>
      <c r="N102" s="90"/>
    </row>
    <row r="103" spans="1:14" ht="12" customHeight="1">
      <c r="A103" s="888"/>
      <c r="B103" s="839"/>
      <c r="C103" s="76">
        <v>3</v>
      </c>
      <c r="D103" s="842"/>
      <c r="E103" s="842"/>
      <c r="F103" s="97">
        <v>0.6</v>
      </c>
      <c r="G103" s="80">
        <f>1*F103</f>
        <v>0.6</v>
      </c>
      <c r="H103" s="78">
        <v>1</v>
      </c>
      <c r="I103" s="845"/>
      <c r="J103" s="845"/>
      <c r="K103" s="845"/>
      <c r="L103" s="848"/>
      <c r="N103" s="90"/>
    </row>
    <row r="104" spans="1:14" ht="12" customHeight="1">
      <c r="A104" s="888"/>
      <c r="B104" s="839"/>
      <c r="C104" s="76">
        <v>4</v>
      </c>
      <c r="D104" s="842"/>
      <c r="E104" s="842"/>
      <c r="F104" s="97">
        <v>0.6</v>
      </c>
      <c r="G104" s="80">
        <f>1*F104</f>
        <v>0.6</v>
      </c>
      <c r="H104" s="78">
        <v>1</v>
      </c>
      <c r="I104" s="845"/>
      <c r="J104" s="845"/>
      <c r="K104" s="845"/>
      <c r="L104" s="848"/>
      <c r="N104" s="90"/>
    </row>
    <row r="105" spans="1:14" ht="12" customHeight="1">
      <c r="A105" s="888"/>
      <c r="B105" s="839"/>
      <c r="C105" s="76">
        <v>5</v>
      </c>
      <c r="D105" s="843"/>
      <c r="E105" s="843"/>
      <c r="F105" s="97">
        <v>0.6</v>
      </c>
      <c r="G105" s="80">
        <f>1*F105</f>
        <v>0.6</v>
      </c>
      <c r="H105" s="78">
        <v>1</v>
      </c>
      <c r="I105" s="845"/>
      <c r="J105" s="845"/>
      <c r="K105" s="845"/>
      <c r="L105" s="848"/>
      <c r="N105" s="90"/>
    </row>
    <row r="106" spans="1:14" ht="12" customHeight="1">
      <c r="A106" s="888"/>
      <c r="B106" s="840"/>
      <c r="C106" s="850" t="s">
        <v>135</v>
      </c>
      <c r="D106" s="851"/>
      <c r="E106" s="851"/>
      <c r="F106" s="852"/>
      <c r="G106" s="80">
        <f>SUM(G101:G105)</f>
        <v>3.4000000000000004</v>
      </c>
      <c r="H106" s="80">
        <f>SUM(H101:H105)</f>
        <v>5</v>
      </c>
      <c r="I106" s="846"/>
      <c r="J106" s="846"/>
      <c r="K106" s="846"/>
      <c r="L106" s="849"/>
      <c r="N106" s="90"/>
    </row>
    <row r="107" spans="1:14" ht="12" customHeight="1">
      <c r="A107" s="888"/>
      <c r="B107" s="838" t="s">
        <v>147</v>
      </c>
      <c r="C107" s="76">
        <v>1</v>
      </c>
      <c r="D107" s="841">
        <v>39794</v>
      </c>
      <c r="E107" s="841">
        <v>44114</v>
      </c>
      <c r="F107" s="97">
        <v>1</v>
      </c>
      <c r="G107" s="80">
        <f>1*F107</f>
        <v>1</v>
      </c>
      <c r="H107" s="78">
        <v>1</v>
      </c>
      <c r="I107" s="844">
        <f>ROUNDDOWN(($L$81-D107)/365,1)</f>
        <v>13</v>
      </c>
      <c r="J107" s="844">
        <f>IF(C107="","",IF(AND(I107&lt;20,I107&gt;=10),0.6,IF(AND(I107&lt;10,I107&gt;=5),0.8,IF(I107&lt;5,1,0))))</f>
        <v>0.6</v>
      </c>
      <c r="K107" s="844">
        <f>IF(C112="","",IF(OR(G112&gt;=5,H112&gt;=20),1,IF(OR(G112&gt;=4,H112&gt;=18),0.9,IF(OR(G112&gt;=3,H112&gt;=16),0.8,IF(OR(G112&gt;=2,H112&gt;=14),0.7,IF(OR(G112&gt;=1,H112&gt;=12),0.6,0))))))</f>
        <v>0.8</v>
      </c>
      <c r="L107" s="847">
        <f>IF(C107="","",0.3*J107*K107)</f>
        <v>0.14399999999999999</v>
      </c>
      <c r="N107" s="92"/>
    </row>
    <row r="108" spans="1:14" ht="12" customHeight="1">
      <c r="A108" s="888"/>
      <c r="B108" s="839"/>
      <c r="C108" s="76">
        <v>2</v>
      </c>
      <c r="D108" s="842"/>
      <c r="E108" s="842"/>
      <c r="F108" s="97">
        <v>0.6</v>
      </c>
      <c r="G108" s="80">
        <f>1*F108</f>
        <v>0.6</v>
      </c>
      <c r="H108" s="78">
        <v>1</v>
      </c>
      <c r="I108" s="845"/>
      <c r="J108" s="845"/>
      <c r="K108" s="845"/>
      <c r="L108" s="848"/>
      <c r="N108" s="92" t="s">
        <v>148</v>
      </c>
    </row>
    <row r="109" spans="1:14" ht="12" customHeight="1">
      <c r="A109" s="888"/>
      <c r="B109" s="839"/>
      <c r="C109" s="76">
        <v>3</v>
      </c>
      <c r="D109" s="842"/>
      <c r="E109" s="842"/>
      <c r="F109" s="97">
        <v>0.6</v>
      </c>
      <c r="G109" s="80">
        <f>1*F109</f>
        <v>0.6</v>
      </c>
      <c r="H109" s="78">
        <v>1</v>
      </c>
      <c r="I109" s="845"/>
      <c r="J109" s="845"/>
      <c r="K109" s="845"/>
      <c r="L109" s="848"/>
    </row>
    <row r="110" spans="1:14" ht="12" customHeight="1">
      <c r="A110" s="888"/>
      <c r="B110" s="839"/>
      <c r="C110" s="76">
        <v>4</v>
      </c>
      <c r="D110" s="842"/>
      <c r="E110" s="842"/>
      <c r="F110" s="97">
        <v>0.6</v>
      </c>
      <c r="G110" s="80">
        <f>1*F110</f>
        <v>0.6</v>
      </c>
      <c r="H110" s="78">
        <v>1</v>
      </c>
      <c r="I110" s="845"/>
      <c r="J110" s="845"/>
      <c r="K110" s="845"/>
      <c r="L110" s="848"/>
      <c r="N110" s="90" t="s">
        <v>149</v>
      </c>
    </row>
    <row r="111" spans="1:14" ht="12" customHeight="1">
      <c r="A111" s="888"/>
      <c r="B111" s="839"/>
      <c r="C111" s="76">
        <v>5</v>
      </c>
      <c r="D111" s="843"/>
      <c r="E111" s="843"/>
      <c r="F111" s="97">
        <v>0.6</v>
      </c>
      <c r="G111" s="80">
        <f>1*F111</f>
        <v>0.6</v>
      </c>
      <c r="H111" s="78">
        <v>1</v>
      </c>
      <c r="I111" s="845"/>
      <c r="J111" s="845"/>
      <c r="K111" s="845"/>
      <c r="L111" s="848"/>
    </row>
    <row r="112" spans="1:14" ht="12" customHeight="1">
      <c r="A112" s="888"/>
      <c r="B112" s="840"/>
      <c r="C112" s="850" t="s">
        <v>135</v>
      </c>
      <c r="D112" s="851"/>
      <c r="E112" s="851"/>
      <c r="F112" s="852"/>
      <c r="G112" s="80">
        <f>SUM(G107:G111)</f>
        <v>3.4000000000000004</v>
      </c>
      <c r="H112" s="80">
        <f>SUM(H107:H111)</f>
        <v>5</v>
      </c>
      <c r="I112" s="846"/>
      <c r="J112" s="846"/>
      <c r="K112" s="846"/>
      <c r="L112" s="849"/>
    </row>
    <row r="113" spans="1:13" ht="12" customHeight="1">
      <c r="A113" s="853" t="s">
        <v>138</v>
      </c>
      <c r="B113" s="854"/>
      <c r="C113" s="854"/>
      <c r="D113" s="854"/>
      <c r="E113" s="854"/>
      <c r="F113" s="854"/>
      <c r="G113" s="854"/>
      <c r="H113" s="854"/>
      <c r="I113" s="854"/>
      <c r="J113" s="854"/>
      <c r="K113" s="855"/>
      <c r="L113" s="93">
        <f>IF(SUM(L83:L112)&gt;1,1,SUM(L83:L112))</f>
        <v>1</v>
      </c>
    </row>
    <row r="114" spans="1:13" ht="12" customHeight="1">
      <c r="A114" s="58"/>
      <c r="B114" s="54"/>
      <c r="C114" s="54"/>
      <c r="D114" s="54"/>
      <c r="E114" s="55"/>
      <c r="F114" s="55"/>
      <c r="G114" s="56"/>
      <c r="H114" s="56"/>
      <c r="I114" s="56"/>
      <c r="J114" s="56"/>
      <c r="K114" s="56"/>
      <c r="L114" s="55"/>
      <c r="M114" s="57"/>
    </row>
    <row r="115" spans="1:13" s="319" customFormat="1" ht="12" customHeight="1">
      <c r="B115" s="320"/>
      <c r="C115" s="320"/>
      <c r="D115" s="320"/>
      <c r="E115" s="321"/>
      <c r="F115" s="321"/>
      <c r="G115" s="322"/>
      <c r="H115" s="322"/>
      <c r="I115" s="322"/>
      <c r="J115" s="322"/>
      <c r="K115" s="322"/>
      <c r="L115" s="321"/>
      <c r="M115" s="323"/>
    </row>
    <row r="116" spans="1:13" ht="12" customHeight="1">
      <c r="A116" s="58"/>
      <c r="B116" s="54"/>
      <c r="C116" s="54"/>
      <c r="D116" s="54"/>
      <c r="E116" s="55"/>
      <c r="F116" s="55"/>
      <c r="G116" s="56"/>
      <c r="H116" s="56"/>
      <c r="I116" s="56"/>
      <c r="J116" s="56"/>
      <c r="K116" s="56"/>
      <c r="L116" s="55"/>
      <c r="M116" s="57"/>
    </row>
    <row r="117" spans="1:13" ht="22.5">
      <c r="A117" s="872" t="str">
        <f>A6</f>
        <v>㈜01엔지니어링건축사사무소</v>
      </c>
      <c r="B117" s="873"/>
      <c r="C117" s="874"/>
      <c r="D117" s="64">
        <f>D6</f>
        <v>0.2</v>
      </c>
      <c r="E117" s="65"/>
      <c r="F117" s="65"/>
      <c r="G117" s="66"/>
      <c r="H117" s="66"/>
      <c r="I117" s="66"/>
      <c r="J117" s="66"/>
      <c r="K117" s="66"/>
      <c r="L117" s="67"/>
      <c r="M117" s="67"/>
    </row>
    <row r="118" spans="1:13" ht="25.5">
      <c r="A118" s="866" t="s">
        <v>110</v>
      </c>
      <c r="B118" s="867"/>
      <c r="C118" s="867"/>
      <c r="D118" s="867"/>
      <c r="E118" s="867"/>
      <c r="F118" s="868"/>
      <c r="G118" s="69" t="s">
        <v>111</v>
      </c>
      <c r="H118" s="70">
        <f>자기평가서!K4</f>
        <v>44562</v>
      </c>
      <c r="J118" s="56"/>
      <c r="K118" s="66"/>
      <c r="L118" s="67"/>
      <c r="M118" s="67"/>
    </row>
    <row r="119" spans="1:13" ht="27">
      <c r="A119" s="71" t="s">
        <v>112</v>
      </c>
      <c r="B119" s="71" t="s">
        <v>113</v>
      </c>
      <c r="C119" s="71" t="s">
        <v>114</v>
      </c>
      <c r="D119" s="71" t="s">
        <v>115</v>
      </c>
      <c r="E119" s="71" t="s">
        <v>116</v>
      </c>
      <c r="F119" s="72" t="s">
        <v>117</v>
      </c>
      <c r="G119" s="71" t="s">
        <v>118</v>
      </c>
      <c r="H119" s="71" t="s">
        <v>119</v>
      </c>
      <c r="J119" s="56"/>
      <c r="K119" s="73"/>
      <c r="L119" s="74"/>
      <c r="M119" s="74"/>
    </row>
    <row r="120" spans="1:13" ht="13.5">
      <c r="A120" s="875" t="s">
        <v>120</v>
      </c>
      <c r="B120" s="75">
        <v>1</v>
      </c>
      <c r="C120" s="76" t="s">
        <v>121</v>
      </c>
      <c r="D120" s="77">
        <v>39228</v>
      </c>
      <c r="E120" s="77">
        <v>44563</v>
      </c>
      <c r="F120" s="78">
        <v>1</v>
      </c>
      <c r="G120" s="79">
        <f t="shared" ref="G120:G129" si="9">IF(C120="","",IF(E120&gt;=$H$13,1,0))</f>
        <v>1</v>
      </c>
      <c r="H120" s="80">
        <f>IF(C120="","",2*G120/F120)</f>
        <v>2</v>
      </c>
      <c r="J120" s="56"/>
      <c r="K120" s="66"/>
      <c r="L120" s="81"/>
      <c r="M120" s="81"/>
    </row>
    <row r="121" spans="1:13" ht="13.5">
      <c r="A121" s="875"/>
      <c r="B121" s="75">
        <v>2</v>
      </c>
      <c r="C121" s="76" t="s">
        <v>121</v>
      </c>
      <c r="D121" s="77">
        <v>40718</v>
      </c>
      <c r="E121" s="77">
        <v>44617</v>
      </c>
      <c r="F121" s="78">
        <v>1</v>
      </c>
      <c r="G121" s="79">
        <f t="shared" si="9"/>
        <v>1</v>
      </c>
      <c r="H121" s="80">
        <f t="shared" ref="H121:H129" si="10">IF(C121="","",2*G121/F121)</f>
        <v>2</v>
      </c>
      <c r="J121" s="56"/>
      <c r="K121" s="66"/>
      <c r="L121" s="81"/>
      <c r="M121" s="81"/>
    </row>
    <row r="122" spans="1:13" ht="13.5">
      <c r="A122" s="875"/>
      <c r="B122" s="75">
        <v>3</v>
      </c>
      <c r="C122" s="76" t="s">
        <v>121</v>
      </c>
      <c r="D122" s="77">
        <v>38898</v>
      </c>
      <c r="E122" s="77">
        <v>44645</v>
      </c>
      <c r="F122" s="78">
        <v>1</v>
      </c>
      <c r="G122" s="79">
        <f t="shared" si="9"/>
        <v>1</v>
      </c>
      <c r="H122" s="80">
        <f t="shared" si="10"/>
        <v>2</v>
      </c>
      <c r="J122" s="56"/>
      <c r="K122" s="66"/>
      <c r="L122" s="55"/>
      <c r="M122" s="57"/>
    </row>
    <row r="123" spans="1:13" ht="13.5">
      <c r="A123" s="875"/>
      <c r="B123" s="75">
        <v>4</v>
      </c>
      <c r="C123" s="76" t="s">
        <v>121</v>
      </c>
      <c r="D123" s="77">
        <v>38898</v>
      </c>
      <c r="E123" s="77">
        <v>44114</v>
      </c>
      <c r="F123" s="78">
        <v>1</v>
      </c>
      <c r="G123" s="79">
        <f t="shared" si="9"/>
        <v>0</v>
      </c>
      <c r="H123" s="80">
        <f t="shared" si="10"/>
        <v>0</v>
      </c>
      <c r="J123" s="56"/>
      <c r="K123" s="66"/>
      <c r="L123" s="55"/>
      <c r="M123" s="57"/>
    </row>
    <row r="124" spans="1:13" ht="13.5">
      <c r="A124" s="875"/>
      <c r="B124" s="75">
        <v>5</v>
      </c>
      <c r="C124" s="76" t="s">
        <v>121</v>
      </c>
      <c r="D124" s="77">
        <v>38898</v>
      </c>
      <c r="E124" s="77">
        <v>44114</v>
      </c>
      <c r="F124" s="78">
        <v>1</v>
      </c>
      <c r="G124" s="79">
        <f t="shared" si="9"/>
        <v>0</v>
      </c>
      <c r="H124" s="80">
        <f t="shared" si="10"/>
        <v>0</v>
      </c>
      <c r="J124" s="56"/>
      <c r="K124" s="66"/>
      <c r="L124" s="81"/>
      <c r="M124" s="81"/>
    </row>
    <row r="125" spans="1:13" ht="13.5">
      <c r="A125" s="875"/>
      <c r="B125" s="75">
        <v>6</v>
      </c>
      <c r="C125" s="76" t="s">
        <v>121</v>
      </c>
      <c r="D125" s="77">
        <v>38898</v>
      </c>
      <c r="E125" s="77">
        <v>44114</v>
      </c>
      <c r="F125" s="78">
        <v>1</v>
      </c>
      <c r="G125" s="79">
        <f t="shared" si="9"/>
        <v>0</v>
      </c>
      <c r="H125" s="80">
        <f t="shared" si="10"/>
        <v>0</v>
      </c>
      <c r="J125" s="56"/>
      <c r="K125" s="66"/>
      <c r="L125" s="81"/>
      <c r="M125" s="81"/>
    </row>
    <row r="126" spans="1:13" ht="13.5">
      <c r="A126" s="875"/>
      <c r="B126" s="75">
        <v>7</v>
      </c>
      <c r="C126" s="76" t="s">
        <v>121</v>
      </c>
      <c r="D126" s="77">
        <v>38898</v>
      </c>
      <c r="E126" s="77">
        <v>44114</v>
      </c>
      <c r="F126" s="78">
        <v>1</v>
      </c>
      <c r="G126" s="79">
        <f t="shared" si="9"/>
        <v>0</v>
      </c>
      <c r="H126" s="80">
        <f t="shared" si="10"/>
        <v>0</v>
      </c>
      <c r="J126" s="56"/>
      <c r="K126" s="66"/>
      <c r="L126" s="81"/>
      <c r="M126" s="81"/>
    </row>
    <row r="127" spans="1:13" ht="13.5">
      <c r="A127" s="875"/>
      <c r="B127" s="75">
        <v>8</v>
      </c>
      <c r="C127" s="76" t="s">
        <v>121</v>
      </c>
      <c r="D127" s="77">
        <v>38387</v>
      </c>
      <c r="E127" s="77">
        <v>44114</v>
      </c>
      <c r="F127" s="78">
        <v>1</v>
      </c>
      <c r="G127" s="79">
        <f t="shared" si="9"/>
        <v>0</v>
      </c>
      <c r="H127" s="80">
        <f t="shared" si="10"/>
        <v>0</v>
      </c>
      <c r="J127" s="56"/>
      <c r="K127" s="66"/>
      <c r="L127" s="81"/>
      <c r="M127" s="81"/>
    </row>
    <row r="128" spans="1:13" ht="13.5">
      <c r="A128" s="875"/>
      <c r="B128" s="75">
        <v>9</v>
      </c>
      <c r="C128" s="76"/>
      <c r="D128" s="77"/>
      <c r="E128" s="77"/>
      <c r="F128" s="77"/>
      <c r="G128" s="79" t="str">
        <f t="shared" si="9"/>
        <v/>
      </c>
      <c r="H128" s="80" t="str">
        <f t="shared" si="10"/>
        <v/>
      </c>
      <c r="J128" s="56"/>
      <c r="K128" s="66"/>
      <c r="L128" s="81"/>
      <c r="M128" s="81"/>
    </row>
    <row r="129" spans="1:13" ht="13.5">
      <c r="A129" s="875"/>
      <c r="B129" s="75">
        <v>10</v>
      </c>
      <c r="C129" s="76"/>
      <c r="D129" s="77"/>
      <c r="E129" s="77"/>
      <c r="F129" s="77"/>
      <c r="G129" s="79" t="str">
        <f t="shared" si="9"/>
        <v/>
      </c>
      <c r="H129" s="80" t="str">
        <f t="shared" si="10"/>
        <v/>
      </c>
      <c r="J129" s="56"/>
      <c r="K129" s="66"/>
      <c r="L129" s="55"/>
      <c r="M129" s="57"/>
    </row>
    <row r="130" spans="1:13" ht="13.5">
      <c r="A130" s="853" t="s">
        <v>138</v>
      </c>
      <c r="B130" s="854"/>
      <c r="C130" s="854"/>
      <c r="D130" s="854"/>
      <c r="E130" s="854"/>
      <c r="F130" s="854"/>
      <c r="G130" s="855"/>
      <c r="H130" s="82">
        <f>SUM(H120:H129)</f>
        <v>6</v>
      </c>
      <c r="J130" s="56"/>
      <c r="K130" s="83"/>
      <c r="L130" s="84"/>
      <c r="M130" s="84"/>
    </row>
    <row r="131" spans="1:13" ht="25.5">
      <c r="A131" s="53"/>
      <c r="B131" s="85"/>
      <c r="C131" s="68"/>
      <c r="D131" s="54"/>
      <c r="E131" s="55"/>
      <c r="F131" s="55"/>
      <c r="G131" s="56"/>
      <c r="H131" s="56"/>
      <c r="I131" s="56"/>
      <c r="J131" s="56"/>
      <c r="K131" s="56"/>
      <c r="L131" s="55"/>
      <c r="M131" s="57"/>
    </row>
    <row r="132" spans="1:13" ht="25.5">
      <c r="A132" s="866" t="s">
        <v>150</v>
      </c>
      <c r="B132" s="867"/>
      <c r="C132" s="867"/>
      <c r="D132" s="867"/>
      <c r="E132" s="867"/>
      <c r="F132" s="867"/>
      <c r="G132" s="867"/>
      <c r="H132" s="868"/>
      <c r="I132" s="86" t="s">
        <v>111</v>
      </c>
      <c r="J132" s="70">
        <f>자기평가서!K4</f>
        <v>44562</v>
      </c>
      <c r="L132" s="58"/>
      <c r="M132" s="58"/>
    </row>
    <row r="133" spans="1:13" ht="27">
      <c r="A133" s="71" t="s">
        <v>112</v>
      </c>
      <c r="B133" s="71" t="s">
        <v>113</v>
      </c>
      <c r="C133" s="71" t="s">
        <v>126</v>
      </c>
      <c r="D133" s="71" t="s">
        <v>127</v>
      </c>
      <c r="E133" s="71" t="s">
        <v>116</v>
      </c>
      <c r="F133" s="71" t="s">
        <v>128</v>
      </c>
      <c r="G133" s="72" t="s">
        <v>129</v>
      </c>
      <c r="H133" s="72" t="s">
        <v>130</v>
      </c>
      <c r="I133" s="71" t="s">
        <v>118</v>
      </c>
      <c r="J133" s="71" t="s">
        <v>119</v>
      </c>
      <c r="L133" s="58"/>
      <c r="M133" s="58"/>
    </row>
    <row r="134" spans="1:13" ht="13.5">
      <c r="A134" s="876" t="s">
        <v>120</v>
      </c>
      <c r="B134" s="856">
        <v>111</v>
      </c>
      <c r="C134" s="76">
        <v>2014</v>
      </c>
      <c r="D134" s="77" t="s">
        <v>131</v>
      </c>
      <c r="E134" s="77">
        <v>44114</v>
      </c>
      <c r="F134" s="88">
        <v>1</v>
      </c>
      <c r="G134" s="80">
        <f t="shared" ref="G134:G139" si="11">1*F134</f>
        <v>1</v>
      </c>
      <c r="H134" s="89">
        <v>2</v>
      </c>
      <c r="I134" s="884">
        <f>IF(C140="","",IF(OR(G140&gt;=5,H140&gt;=20),1,IF(OR(G140&gt;=4,H140&gt;=18),0.9,IF(OR(G140&gt;=3,H140&gt;=16),0.8,IF(OR(G140&gt;=2,H140&gt;=14),0.7,IF(OR(G140&gt;=1,H140&gt;=12),0.6,0))))))</f>
        <v>0.9</v>
      </c>
      <c r="J134" s="859">
        <f>IF(C140="","",0.5*I134)</f>
        <v>0.45</v>
      </c>
      <c r="K134" s="90"/>
      <c r="L134" s="55"/>
      <c r="M134" s="58"/>
    </row>
    <row r="135" spans="1:13" ht="13.5">
      <c r="A135" s="876"/>
      <c r="B135" s="857"/>
      <c r="C135" s="76">
        <v>2014</v>
      </c>
      <c r="D135" s="77" t="s">
        <v>131</v>
      </c>
      <c r="E135" s="77">
        <v>44115</v>
      </c>
      <c r="F135" s="88">
        <v>0.6</v>
      </c>
      <c r="G135" s="80">
        <f t="shared" si="11"/>
        <v>0.6</v>
      </c>
      <c r="H135" s="89">
        <v>2</v>
      </c>
      <c r="I135" s="885"/>
      <c r="J135" s="860"/>
      <c r="K135" s="90"/>
      <c r="L135" s="55"/>
      <c r="M135" s="58"/>
    </row>
    <row r="136" spans="1:13" ht="13.5">
      <c r="A136" s="876"/>
      <c r="B136" s="857"/>
      <c r="C136" s="76">
        <v>2014</v>
      </c>
      <c r="D136" s="77" t="s">
        <v>131</v>
      </c>
      <c r="E136" s="77">
        <v>44116</v>
      </c>
      <c r="F136" s="88">
        <v>0.6</v>
      </c>
      <c r="G136" s="80">
        <f t="shared" si="11"/>
        <v>0.6</v>
      </c>
      <c r="H136" s="89">
        <v>2</v>
      </c>
      <c r="I136" s="885"/>
      <c r="J136" s="860"/>
      <c r="K136" s="90"/>
      <c r="L136" s="55"/>
      <c r="M136" s="58"/>
    </row>
    <row r="137" spans="1:13" ht="13.5">
      <c r="A137" s="876"/>
      <c r="B137" s="857"/>
      <c r="C137" s="76">
        <v>2014</v>
      </c>
      <c r="D137" s="77" t="s">
        <v>131</v>
      </c>
      <c r="E137" s="77">
        <v>44117</v>
      </c>
      <c r="F137" s="88">
        <v>0.6</v>
      </c>
      <c r="G137" s="80">
        <f t="shared" si="11"/>
        <v>0.6</v>
      </c>
      <c r="H137" s="89">
        <v>2</v>
      </c>
      <c r="I137" s="885"/>
      <c r="J137" s="860"/>
      <c r="K137" s="90"/>
      <c r="L137" s="55"/>
      <c r="M137" s="58"/>
    </row>
    <row r="138" spans="1:13" ht="13.5">
      <c r="A138" s="876"/>
      <c r="B138" s="857"/>
      <c r="C138" s="76">
        <v>2014</v>
      </c>
      <c r="D138" s="77" t="s">
        <v>131</v>
      </c>
      <c r="E138" s="77">
        <v>44118</v>
      </c>
      <c r="F138" s="88">
        <v>0.6</v>
      </c>
      <c r="G138" s="80">
        <f t="shared" si="11"/>
        <v>0.6</v>
      </c>
      <c r="H138" s="89">
        <v>2</v>
      </c>
      <c r="I138" s="885"/>
      <c r="J138" s="860"/>
      <c r="K138" s="90"/>
      <c r="L138" s="55"/>
      <c r="M138" s="58"/>
    </row>
    <row r="139" spans="1:13" ht="13.5">
      <c r="A139" s="876"/>
      <c r="B139" s="857"/>
      <c r="C139" s="76">
        <v>2014</v>
      </c>
      <c r="D139" s="77" t="s">
        <v>131</v>
      </c>
      <c r="E139" s="77">
        <v>44119</v>
      </c>
      <c r="F139" s="88">
        <v>0.6</v>
      </c>
      <c r="G139" s="80">
        <f t="shared" si="11"/>
        <v>0.6</v>
      </c>
      <c r="H139" s="89">
        <v>2</v>
      </c>
      <c r="I139" s="885"/>
      <c r="J139" s="860"/>
      <c r="K139" s="58"/>
      <c r="L139" s="55"/>
      <c r="M139" s="58"/>
    </row>
    <row r="140" spans="1:13" ht="13.5">
      <c r="A140" s="876"/>
      <c r="B140" s="858"/>
      <c r="C140" s="862" t="s">
        <v>135</v>
      </c>
      <c r="D140" s="863"/>
      <c r="E140" s="863"/>
      <c r="F140" s="864"/>
      <c r="G140" s="91">
        <f>SUM(G134:G139)</f>
        <v>4</v>
      </c>
      <c r="H140" s="91">
        <f>SUM(H134:H139)</f>
        <v>12</v>
      </c>
      <c r="I140" s="886"/>
      <c r="J140" s="861"/>
      <c r="K140" s="90"/>
      <c r="L140" s="55"/>
      <c r="M140" s="58"/>
    </row>
    <row r="141" spans="1:13" ht="13.5">
      <c r="A141" s="875"/>
      <c r="B141" s="856">
        <v>222</v>
      </c>
      <c r="C141" s="76">
        <v>2014</v>
      </c>
      <c r="D141" s="77" t="s">
        <v>131</v>
      </c>
      <c r="E141" s="77">
        <v>44114</v>
      </c>
      <c r="F141" s="88">
        <v>1</v>
      </c>
      <c r="G141" s="80">
        <f t="shared" ref="G141:G146" si="12">1*F141</f>
        <v>1</v>
      </c>
      <c r="H141" s="89">
        <v>2</v>
      </c>
      <c r="I141" s="884">
        <f>IF(C147="","",IF(OR(G147&gt;=5,H147&gt;=20),1,IF(OR(G147&gt;=4,H147&gt;=18),0.9,IF(OR(G147&gt;=3,H147&gt;=16),0.8,IF(OR(G147&gt;=2,H147&gt;=14),0.7,IF(OR(G147&gt;=1,H147&gt;=12),0.6,0))))))</f>
        <v>0.6</v>
      </c>
      <c r="J141" s="859">
        <f>IF(C147="","",0.5*I141)</f>
        <v>0.3</v>
      </c>
      <c r="L141" s="55"/>
      <c r="M141" s="58"/>
    </row>
    <row r="142" spans="1:13" ht="13.5">
      <c r="A142" s="875"/>
      <c r="B142" s="857"/>
      <c r="C142" s="76"/>
      <c r="D142" s="77"/>
      <c r="E142" s="77"/>
      <c r="F142" s="88"/>
      <c r="G142" s="80">
        <f t="shared" si="12"/>
        <v>0</v>
      </c>
      <c r="H142" s="89">
        <v>2</v>
      </c>
      <c r="I142" s="885"/>
      <c r="J142" s="860"/>
      <c r="L142" s="90"/>
      <c r="M142" s="58"/>
    </row>
    <row r="143" spans="1:13" ht="13.5">
      <c r="A143" s="875"/>
      <c r="B143" s="857"/>
      <c r="C143" s="76"/>
      <c r="D143" s="77"/>
      <c r="E143" s="77"/>
      <c r="F143" s="88"/>
      <c r="G143" s="80">
        <f t="shared" si="12"/>
        <v>0</v>
      </c>
      <c r="H143" s="89">
        <v>2</v>
      </c>
      <c r="I143" s="885"/>
      <c r="J143" s="860"/>
      <c r="L143" s="90"/>
      <c r="M143" s="58"/>
    </row>
    <row r="144" spans="1:13" ht="13.5">
      <c r="A144" s="875"/>
      <c r="B144" s="857"/>
      <c r="C144" s="76"/>
      <c r="D144" s="77"/>
      <c r="E144" s="77"/>
      <c r="F144" s="88"/>
      <c r="G144" s="80">
        <f t="shared" si="12"/>
        <v>0</v>
      </c>
      <c r="H144" s="89">
        <v>2</v>
      </c>
      <c r="I144" s="885"/>
      <c r="J144" s="860"/>
      <c r="L144" s="90"/>
      <c r="M144" s="58"/>
    </row>
    <row r="145" spans="1:13" ht="13.5">
      <c r="A145" s="875"/>
      <c r="B145" s="857"/>
      <c r="C145" s="76"/>
      <c r="D145" s="77"/>
      <c r="E145" s="77"/>
      <c r="F145" s="88"/>
      <c r="G145" s="80">
        <f t="shared" si="12"/>
        <v>0</v>
      </c>
      <c r="H145" s="89">
        <v>2</v>
      </c>
      <c r="I145" s="885"/>
      <c r="J145" s="860"/>
      <c r="L145" s="90"/>
      <c r="M145" s="58"/>
    </row>
    <row r="146" spans="1:13" ht="13.5">
      <c r="A146" s="875"/>
      <c r="B146" s="857"/>
      <c r="C146" s="76"/>
      <c r="D146" s="77"/>
      <c r="E146" s="77"/>
      <c r="F146" s="88"/>
      <c r="G146" s="80">
        <f t="shared" si="12"/>
        <v>0</v>
      </c>
      <c r="H146" s="89">
        <v>2</v>
      </c>
      <c r="I146" s="885"/>
      <c r="J146" s="860"/>
      <c r="L146" s="90"/>
      <c r="M146" s="58"/>
    </row>
    <row r="147" spans="1:13" ht="13.5">
      <c r="A147" s="875"/>
      <c r="B147" s="858"/>
      <c r="C147" s="862" t="s">
        <v>135</v>
      </c>
      <c r="D147" s="863"/>
      <c r="E147" s="863"/>
      <c r="F147" s="864"/>
      <c r="G147" s="91">
        <f>SUM(G141:G146)</f>
        <v>1</v>
      </c>
      <c r="H147" s="91">
        <f>SUM(H141:H146)</f>
        <v>12</v>
      </c>
      <c r="I147" s="886"/>
      <c r="J147" s="861"/>
      <c r="L147" s="90"/>
      <c r="M147" s="58"/>
    </row>
    <row r="148" spans="1:13" ht="13.5">
      <c r="A148" s="875"/>
      <c r="B148" s="856">
        <v>222</v>
      </c>
      <c r="C148" s="76">
        <v>2014</v>
      </c>
      <c r="D148" s="77" t="s">
        <v>131</v>
      </c>
      <c r="E148" s="77">
        <v>44114</v>
      </c>
      <c r="F148" s="88">
        <v>0.6</v>
      </c>
      <c r="G148" s="80">
        <f t="shared" ref="G148:G153" si="13">1*F148</f>
        <v>0.6</v>
      </c>
      <c r="H148" s="89">
        <v>2</v>
      </c>
      <c r="I148" s="884">
        <f>IF(C154="","",IF(OR(G154&gt;=5,H154&gt;=20),1,IF(OR(G154&gt;=4,H154&gt;=18),0.9,IF(OR(G154&gt;=3,H154&gt;=16),0.8,IF(OR(G154&gt;=2,H154&gt;=14),0.7,IF(OR(G154&gt;=1,H154&gt;=12),0.6,0))))))</f>
        <v>0.8</v>
      </c>
      <c r="J148" s="859">
        <f>IF(C154="","",0.5*I148)</f>
        <v>0.4</v>
      </c>
      <c r="L148" s="90"/>
      <c r="M148" s="58"/>
    </row>
    <row r="149" spans="1:13" ht="13.5">
      <c r="A149" s="875"/>
      <c r="B149" s="857"/>
      <c r="C149" s="76">
        <v>2014</v>
      </c>
      <c r="D149" s="77" t="s">
        <v>131</v>
      </c>
      <c r="E149" s="77">
        <v>44115</v>
      </c>
      <c r="F149" s="88">
        <v>0.6</v>
      </c>
      <c r="G149" s="80">
        <f t="shared" si="13"/>
        <v>0.6</v>
      </c>
      <c r="H149" s="89">
        <v>2</v>
      </c>
      <c r="I149" s="885"/>
      <c r="J149" s="860"/>
      <c r="L149" s="90"/>
      <c r="M149" s="58"/>
    </row>
    <row r="150" spans="1:13" ht="13.5">
      <c r="A150" s="875"/>
      <c r="B150" s="857"/>
      <c r="C150" s="76">
        <v>2014</v>
      </c>
      <c r="D150" s="77" t="s">
        <v>131</v>
      </c>
      <c r="E150" s="77">
        <v>44116</v>
      </c>
      <c r="F150" s="88">
        <v>0.6</v>
      </c>
      <c r="G150" s="80">
        <f t="shared" si="13"/>
        <v>0.6</v>
      </c>
      <c r="H150" s="89">
        <v>2</v>
      </c>
      <c r="I150" s="885"/>
      <c r="J150" s="860"/>
      <c r="L150" s="90"/>
      <c r="M150" s="58"/>
    </row>
    <row r="151" spans="1:13" ht="13.5">
      <c r="A151" s="875"/>
      <c r="B151" s="857"/>
      <c r="C151" s="76">
        <v>2014</v>
      </c>
      <c r="D151" s="77" t="s">
        <v>131</v>
      </c>
      <c r="E151" s="77">
        <v>44117</v>
      </c>
      <c r="F151" s="88">
        <v>0.6</v>
      </c>
      <c r="G151" s="80">
        <f t="shared" si="13"/>
        <v>0.6</v>
      </c>
      <c r="H151" s="89">
        <v>2</v>
      </c>
      <c r="I151" s="885"/>
      <c r="J151" s="860"/>
      <c r="L151" s="90"/>
      <c r="M151" s="58"/>
    </row>
    <row r="152" spans="1:13" ht="13.5">
      <c r="A152" s="875"/>
      <c r="B152" s="857"/>
      <c r="C152" s="76">
        <v>2014</v>
      </c>
      <c r="D152" s="77" t="s">
        <v>131</v>
      </c>
      <c r="E152" s="77">
        <v>44118</v>
      </c>
      <c r="F152" s="88">
        <v>0.6</v>
      </c>
      <c r="G152" s="80">
        <f t="shared" si="13"/>
        <v>0.6</v>
      </c>
      <c r="H152" s="89">
        <v>2</v>
      </c>
      <c r="I152" s="885"/>
      <c r="J152" s="860"/>
      <c r="L152" s="90"/>
      <c r="M152" s="58"/>
    </row>
    <row r="153" spans="1:13" ht="13.5">
      <c r="A153" s="875"/>
      <c r="B153" s="857"/>
      <c r="C153" s="76">
        <v>2014</v>
      </c>
      <c r="D153" s="77" t="s">
        <v>131</v>
      </c>
      <c r="E153" s="77">
        <v>44119</v>
      </c>
      <c r="F153" s="88">
        <v>0.6</v>
      </c>
      <c r="G153" s="80">
        <f t="shared" si="13"/>
        <v>0.6</v>
      </c>
      <c r="H153" s="89">
        <v>2</v>
      </c>
      <c r="I153" s="885"/>
      <c r="J153" s="860"/>
      <c r="L153" s="90"/>
      <c r="M153" s="58"/>
    </row>
    <row r="154" spans="1:13" ht="13.5">
      <c r="A154" s="875"/>
      <c r="B154" s="858"/>
      <c r="C154" s="862" t="s">
        <v>135</v>
      </c>
      <c r="D154" s="863"/>
      <c r="E154" s="863"/>
      <c r="F154" s="864"/>
      <c r="G154" s="91">
        <f>SUM(G148:G153)</f>
        <v>3.6</v>
      </c>
      <c r="H154" s="91">
        <f>SUM(H148:H153)</f>
        <v>12</v>
      </c>
      <c r="I154" s="886"/>
      <c r="J154" s="861"/>
      <c r="L154" s="90"/>
      <c r="M154" s="58"/>
    </row>
    <row r="155" spans="1:13" ht="13.5">
      <c r="A155" s="875"/>
      <c r="B155" s="856">
        <v>222</v>
      </c>
      <c r="C155" s="76">
        <v>2014</v>
      </c>
      <c r="D155" s="77" t="s">
        <v>131</v>
      </c>
      <c r="E155" s="77">
        <v>44114</v>
      </c>
      <c r="F155" s="88">
        <v>0.6</v>
      </c>
      <c r="G155" s="80">
        <f t="shared" ref="G155:G160" si="14">1*F155</f>
        <v>0.6</v>
      </c>
      <c r="H155" s="89">
        <v>2</v>
      </c>
      <c r="I155" s="884">
        <f>IF(C161="","",IF(OR(G161&gt;=5,H161&gt;=20),1,IF(OR(G161&gt;=4,H161&gt;=18),0.9,IF(OR(G161&gt;=3,H161&gt;=16),0.8,IF(OR(G161&gt;=2,H161&gt;=14),0.7,IF(OR(G161&gt;=1,H161&gt;=12),0.6,0))))))</f>
        <v>0.8</v>
      </c>
      <c r="J155" s="859">
        <f>IF(C161="","",0.5*I155)</f>
        <v>0.4</v>
      </c>
      <c r="L155" s="90"/>
      <c r="M155" s="58"/>
    </row>
    <row r="156" spans="1:13" ht="13.5">
      <c r="A156" s="875"/>
      <c r="B156" s="857"/>
      <c r="C156" s="76">
        <v>2014</v>
      </c>
      <c r="D156" s="77" t="s">
        <v>131</v>
      </c>
      <c r="E156" s="77">
        <v>44115</v>
      </c>
      <c r="F156" s="88">
        <v>0.6</v>
      </c>
      <c r="G156" s="80">
        <f t="shared" si="14"/>
        <v>0.6</v>
      </c>
      <c r="H156" s="89">
        <v>2</v>
      </c>
      <c r="I156" s="885"/>
      <c r="J156" s="860"/>
      <c r="L156" s="90"/>
      <c r="M156" s="58"/>
    </row>
    <row r="157" spans="1:13" ht="13.5">
      <c r="A157" s="875"/>
      <c r="B157" s="857"/>
      <c r="C157" s="76">
        <v>2014</v>
      </c>
      <c r="D157" s="77" t="s">
        <v>131</v>
      </c>
      <c r="E157" s="77">
        <v>44116</v>
      </c>
      <c r="F157" s="88">
        <v>0.6</v>
      </c>
      <c r="G157" s="80">
        <f t="shared" si="14"/>
        <v>0.6</v>
      </c>
      <c r="H157" s="89">
        <v>2</v>
      </c>
      <c r="I157" s="885"/>
      <c r="J157" s="860"/>
      <c r="L157" s="92"/>
      <c r="M157" s="58"/>
    </row>
    <row r="158" spans="1:13" ht="13.5">
      <c r="A158" s="875"/>
      <c r="B158" s="857"/>
      <c r="C158" s="76">
        <v>2014</v>
      </c>
      <c r="D158" s="77" t="s">
        <v>131</v>
      </c>
      <c r="E158" s="77">
        <v>44117</v>
      </c>
      <c r="F158" s="88">
        <v>0.6</v>
      </c>
      <c r="G158" s="80">
        <f t="shared" si="14"/>
        <v>0.6</v>
      </c>
      <c r="H158" s="89">
        <v>2</v>
      </c>
      <c r="I158" s="885"/>
      <c r="J158" s="860"/>
      <c r="L158" s="55"/>
      <c r="M158" s="58"/>
    </row>
    <row r="159" spans="1:13" ht="13.5">
      <c r="A159" s="875"/>
      <c r="B159" s="857"/>
      <c r="C159" s="76">
        <v>2014</v>
      </c>
      <c r="D159" s="77" t="s">
        <v>131</v>
      </c>
      <c r="E159" s="77">
        <v>44118</v>
      </c>
      <c r="F159" s="88">
        <v>0.6</v>
      </c>
      <c r="G159" s="80">
        <f t="shared" si="14"/>
        <v>0.6</v>
      </c>
      <c r="H159" s="89">
        <v>2</v>
      </c>
      <c r="I159" s="885"/>
      <c r="J159" s="860"/>
      <c r="L159" s="55"/>
      <c r="M159" s="58"/>
    </row>
    <row r="160" spans="1:13" ht="13.5">
      <c r="A160" s="875"/>
      <c r="B160" s="857"/>
      <c r="C160" s="76">
        <v>2014</v>
      </c>
      <c r="D160" s="77" t="s">
        <v>131</v>
      </c>
      <c r="E160" s="77">
        <v>44119</v>
      </c>
      <c r="F160" s="88">
        <v>0.6</v>
      </c>
      <c r="G160" s="80">
        <f t="shared" si="14"/>
        <v>0.6</v>
      </c>
      <c r="H160" s="89">
        <v>2</v>
      </c>
      <c r="I160" s="885"/>
      <c r="J160" s="860"/>
      <c r="L160" s="55"/>
      <c r="M160" s="58"/>
    </row>
    <row r="161" spans="1:13" ht="12" customHeight="1">
      <c r="A161" s="875"/>
      <c r="B161" s="858"/>
      <c r="C161" s="862" t="s">
        <v>135</v>
      </c>
      <c r="D161" s="863"/>
      <c r="E161" s="863"/>
      <c r="F161" s="864"/>
      <c r="G161" s="91">
        <f>SUM(G155:G160)</f>
        <v>3.6</v>
      </c>
      <c r="H161" s="91">
        <f>SUM(H155:H160)</f>
        <v>12</v>
      </c>
      <c r="I161" s="886"/>
      <c r="J161" s="861"/>
      <c r="L161" s="58"/>
      <c r="M161" s="58"/>
    </row>
    <row r="162" spans="1:13" ht="12" customHeight="1">
      <c r="A162" s="875"/>
      <c r="B162" s="856">
        <v>222</v>
      </c>
      <c r="C162" s="76">
        <v>2014</v>
      </c>
      <c r="D162" s="77" t="s">
        <v>131</v>
      </c>
      <c r="E162" s="77">
        <v>44114</v>
      </c>
      <c r="F162" s="88">
        <v>0.6</v>
      </c>
      <c r="G162" s="80">
        <f t="shared" ref="G162:G167" si="15">1*F162</f>
        <v>0.6</v>
      </c>
      <c r="H162" s="89">
        <v>2</v>
      </c>
      <c r="I162" s="884">
        <f>IF(C168="","",IF(OR(G168&gt;=5,H168&gt;=20),1,IF(OR(G168&gt;=4,H168&gt;=18),0.9,IF(OR(G168&gt;=3,H168&gt;=16),0.8,IF(OR(G168&gt;=2,H168&gt;=14),0.7,IF(OR(G168&gt;=1,H168&gt;=12),0.6,0))))))</f>
        <v>0.8</v>
      </c>
      <c r="J162" s="859">
        <f>IF(C168="","",0.5*I162)</f>
        <v>0.4</v>
      </c>
      <c r="L162" s="58"/>
      <c r="M162" s="58"/>
    </row>
    <row r="163" spans="1:13" ht="13.5">
      <c r="A163" s="875"/>
      <c r="B163" s="857"/>
      <c r="C163" s="76">
        <v>2014</v>
      </c>
      <c r="D163" s="77" t="s">
        <v>131</v>
      </c>
      <c r="E163" s="77">
        <v>44115</v>
      </c>
      <c r="F163" s="88">
        <v>0.6</v>
      </c>
      <c r="G163" s="80">
        <f t="shared" si="15"/>
        <v>0.6</v>
      </c>
      <c r="H163" s="89">
        <v>2</v>
      </c>
      <c r="I163" s="885"/>
      <c r="J163" s="860"/>
      <c r="L163" s="58"/>
      <c r="M163" s="58"/>
    </row>
    <row r="164" spans="1:13" ht="13.5">
      <c r="A164" s="875"/>
      <c r="B164" s="857"/>
      <c r="C164" s="76">
        <v>2014</v>
      </c>
      <c r="D164" s="77" t="s">
        <v>131</v>
      </c>
      <c r="E164" s="77">
        <v>44116</v>
      </c>
      <c r="F164" s="88">
        <v>0.6</v>
      </c>
      <c r="G164" s="80">
        <f t="shared" si="15"/>
        <v>0.6</v>
      </c>
      <c r="H164" s="89">
        <v>2</v>
      </c>
      <c r="I164" s="885"/>
      <c r="J164" s="860"/>
      <c r="L164" s="58"/>
      <c r="M164" s="58"/>
    </row>
    <row r="165" spans="1:13" ht="13.5">
      <c r="A165" s="875"/>
      <c r="B165" s="857"/>
      <c r="C165" s="76">
        <v>2014</v>
      </c>
      <c r="D165" s="77" t="s">
        <v>131</v>
      </c>
      <c r="E165" s="77">
        <v>44117</v>
      </c>
      <c r="F165" s="88">
        <v>0.6</v>
      </c>
      <c r="G165" s="80">
        <f t="shared" si="15"/>
        <v>0.6</v>
      </c>
      <c r="H165" s="89">
        <v>2</v>
      </c>
      <c r="I165" s="885"/>
      <c r="J165" s="860"/>
      <c r="L165" s="58"/>
      <c r="M165" s="58"/>
    </row>
    <row r="166" spans="1:13" ht="13.5">
      <c r="A166" s="875"/>
      <c r="B166" s="857"/>
      <c r="C166" s="76">
        <v>2014</v>
      </c>
      <c r="D166" s="77" t="s">
        <v>131</v>
      </c>
      <c r="E166" s="77">
        <v>44118</v>
      </c>
      <c r="F166" s="88">
        <v>0.6</v>
      </c>
      <c r="G166" s="80">
        <f t="shared" si="15"/>
        <v>0.6</v>
      </c>
      <c r="H166" s="89">
        <v>2</v>
      </c>
      <c r="I166" s="885"/>
      <c r="J166" s="860"/>
      <c r="L166" s="58"/>
      <c r="M166" s="58"/>
    </row>
    <row r="167" spans="1:13" ht="13.5">
      <c r="A167" s="875"/>
      <c r="B167" s="857"/>
      <c r="C167" s="76">
        <v>2014</v>
      </c>
      <c r="D167" s="77" t="s">
        <v>131</v>
      </c>
      <c r="E167" s="77">
        <v>44119</v>
      </c>
      <c r="F167" s="88">
        <v>0.6</v>
      </c>
      <c r="G167" s="80">
        <f t="shared" si="15"/>
        <v>0.6</v>
      </c>
      <c r="H167" s="89">
        <v>2</v>
      </c>
      <c r="I167" s="885"/>
      <c r="J167" s="860"/>
      <c r="L167" s="58"/>
      <c r="M167" s="58"/>
    </row>
    <row r="168" spans="1:13" ht="13.5">
      <c r="A168" s="875"/>
      <c r="B168" s="858"/>
      <c r="C168" s="862" t="s">
        <v>135</v>
      </c>
      <c r="D168" s="863"/>
      <c r="E168" s="863"/>
      <c r="F168" s="864"/>
      <c r="G168" s="91">
        <f>SUM(G162:G167)</f>
        <v>3.6</v>
      </c>
      <c r="H168" s="91">
        <f>SUM(H162:H167)</f>
        <v>12</v>
      </c>
      <c r="I168" s="886"/>
      <c r="J168" s="861"/>
      <c r="L168" s="58"/>
      <c r="M168" s="58"/>
    </row>
    <row r="169" spans="1:13" ht="13.5">
      <c r="A169" s="875"/>
      <c r="B169" s="856">
        <v>222</v>
      </c>
      <c r="C169" s="76">
        <v>2014</v>
      </c>
      <c r="D169" s="77" t="s">
        <v>131</v>
      </c>
      <c r="E169" s="77">
        <v>44114</v>
      </c>
      <c r="F169" s="88">
        <v>0.6</v>
      </c>
      <c r="G169" s="80">
        <f t="shared" ref="G169:G174" si="16">1*F169</f>
        <v>0.6</v>
      </c>
      <c r="H169" s="89">
        <v>2</v>
      </c>
      <c r="I169" s="884">
        <f>IF(C175="","",IF(OR(G175&gt;=5,H175&gt;=20),1,IF(OR(G175&gt;=4,H175&gt;=18),0.9,IF(OR(G175&gt;=3,H175&gt;=16),0.8,IF(OR(G175&gt;=2,H175&gt;=14),0.7,IF(OR(G175&gt;=1,H175&gt;=12),0.6,0))))))</f>
        <v>0.8</v>
      </c>
      <c r="J169" s="859">
        <f>IF(C175="","",0.5*I169)</f>
        <v>0.4</v>
      </c>
      <c r="L169" s="58"/>
      <c r="M169" s="58"/>
    </row>
    <row r="170" spans="1:13" ht="13.5">
      <c r="A170" s="875"/>
      <c r="B170" s="857"/>
      <c r="C170" s="76">
        <v>2014</v>
      </c>
      <c r="D170" s="77" t="s">
        <v>131</v>
      </c>
      <c r="E170" s="77">
        <v>44115</v>
      </c>
      <c r="F170" s="88">
        <v>0.6</v>
      </c>
      <c r="G170" s="80">
        <f t="shared" si="16"/>
        <v>0.6</v>
      </c>
      <c r="H170" s="89">
        <v>2</v>
      </c>
      <c r="I170" s="885"/>
      <c r="J170" s="860"/>
      <c r="L170" s="58"/>
      <c r="M170" s="58"/>
    </row>
    <row r="171" spans="1:13" ht="13.5">
      <c r="A171" s="875"/>
      <c r="B171" s="857"/>
      <c r="C171" s="76">
        <v>2014</v>
      </c>
      <c r="D171" s="77" t="s">
        <v>131</v>
      </c>
      <c r="E171" s="77">
        <v>44116</v>
      </c>
      <c r="F171" s="88">
        <v>0.6</v>
      </c>
      <c r="G171" s="80">
        <f t="shared" si="16"/>
        <v>0.6</v>
      </c>
      <c r="H171" s="89">
        <v>2</v>
      </c>
      <c r="I171" s="885"/>
      <c r="J171" s="860"/>
      <c r="L171" s="58"/>
      <c r="M171" s="58"/>
    </row>
    <row r="172" spans="1:13" ht="13.5">
      <c r="A172" s="875"/>
      <c r="B172" s="857"/>
      <c r="C172" s="76">
        <v>2014</v>
      </c>
      <c r="D172" s="77" t="s">
        <v>131</v>
      </c>
      <c r="E172" s="77">
        <v>44117</v>
      </c>
      <c r="F172" s="88">
        <v>0.6</v>
      </c>
      <c r="G172" s="80">
        <f t="shared" si="16"/>
        <v>0.6</v>
      </c>
      <c r="H172" s="89">
        <v>2</v>
      </c>
      <c r="I172" s="885"/>
      <c r="J172" s="860"/>
      <c r="L172" s="58"/>
      <c r="M172" s="58"/>
    </row>
    <row r="173" spans="1:13" ht="13.5">
      <c r="A173" s="875"/>
      <c r="B173" s="857"/>
      <c r="C173" s="76">
        <v>2014</v>
      </c>
      <c r="D173" s="77" t="s">
        <v>131</v>
      </c>
      <c r="E173" s="77">
        <v>44118</v>
      </c>
      <c r="F173" s="88">
        <v>0.6</v>
      </c>
      <c r="G173" s="80">
        <f t="shared" si="16"/>
        <v>0.6</v>
      </c>
      <c r="H173" s="89">
        <v>2</v>
      </c>
      <c r="I173" s="885"/>
      <c r="J173" s="860"/>
      <c r="L173" s="58"/>
      <c r="M173" s="58"/>
    </row>
    <row r="174" spans="1:13" ht="13.5">
      <c r="A174" s="875"/>
      <c r="B174" s="857"/>
      <c r="C174" s="76">
        <v>2014</v>
      </c>
      <c r="D174" s="77" t="s">
        <v>131</v>
      </c>
      <c r="E174" s="77">
        <v>44119</v>
      </c>
      <c r="F174" s="88">
        <v>0.6</v>
      </c>
      <c r="G174" s="80">
        <f t="shared" si="16"/>
        <v>0.6</v>
      </c>
      <c r="H174" s="89">
        <v>2</v>
      </c>
      <c r="I174" s="885"/>
      <c r="J174" s="860"/>
      <c r="L174" s="58"/>
      <c r="M174" s="58"/>
    </row>
    <row r="175" spans="1:13" ht="13.5">
      <c r="A175" s="875"/>
      <c r="B175" s="858"/>
      <c r="C175" s="862" t="s">
        <v>135</v>
      </c>
      <c r="D175" s="863"/>
      <c r="E175" s="863"/>
      <c r="F175" s="864"/>
      <c r="G175" s="91">
        <f>SUM(G169:G174)</f>
        <v>3.6</v>
      </c>
      <c r="H175" s="91">
        <f>SUM(H169:H174)</f>
        <v>12</v>
      </c>
      <c r="I175" s="886"/>
      <c r="J175" s="861"/>
      <c r="L175" s="58"/>
      <c r="M175" s="58"/>
    </row>
    <row r="176" spans="1:13" ht="13.5">
      <c r="A176" s="875"/>
      <c r="B176" s="856">
        <v>222</v>
      </c>
      <c r="C176" s="76">
        <v>2014</v>
      </c>
      <c r="D176" s="77" t="s">
        <v>131</v>
      </c>
      <c r="E176" s="77">
        <v>44114</v>
      </c>
      <c r="F176" s="88">
        <v>0.6</v>
      </c>
      <c r="G176" s="80">
        <f t="shared" ref="G176:G181" si="17">1*F176</f>
        <v>0.6</v>
      </c>
      <c r="H176" s="89">
        <v>2</v>
      </c>
      <c r="I176" s="884">
        <f>IF(C182="","",IF(OR(G182&gt;=5,H182&gt;=20),1,IF(OR(G182&gt;=4,H182&gt;=18),0.9,IF(OR(G182&gt;=3,H182&gt;=16),0.8,IF(OR(G182&gt;=2,H182&gt;=14),0.7,IF(OR(G182&gt;=1,H182&gt;=12),0.6,0))))))</f>
        <v>0.8</v>
      </c>
      <c r="J176" s="859">
        <f>IF(C182="","",0.5*I176)</f>
        <v>0.4</v>
      </c>
      <c r="L176" s="58"/>
      <c r="M176" s="58"/>
    </row>
    <row r="177" spans="1:20" ht="13.5">
      <c r="A177" s="875"/>
      <c r="B177" s="857"/>
      <c r="C177" s="76">
        <v>2014</v>
      </c>
      <c r="D177" s="77" t="s">
        <v>131</v>
      </c>
      <c r="E177" s="77">
        <v>44115</v>
      </c>
      <c r="F177" s="88">
        <v>0.6</v>
      </c>
      <c r="G177" s="80">
        <f t="shared" si="17"/>
        <v>0.6</v>
      </c>
      <c r="H177" s="89">
        <v>2</v>
      </c>
      <c r="I177" s="885"/>
      <c r="J177" s="860"/>
      <c r="L177" s="58"/>
      <c r="M177" s="58"/>
    </row>
    <row r="178" spans="1:20" ht="13.5">
      <c r="A178" s="875"/>
      <c r="B178" s="857"/>
      <c r="C178" s="76">
        <v>2014</v>
      </c>
      <c r="D178" s="77" t="s">
        <v>131</v>
      </c>
      <c r="E178" s="77">
        <v>44116</v>
      </c>
      <c r="F178" s="88">
        <v>0.6</v>
      </c>
      <c r="G178" s="80">
        <f t="shared" si="17"/>
        <v>0.6</v>
      </c>
      <c r="H178" s="89">
        <v>2</v>
      </c>
      <c r="I178" s="885"/>
      <c r="J178" s="860"/>
      <c r="L178" s="58"/>
      <c r="M178" s="58"/>
    </row>
    <row r="179" spans="1:20" ht="13.5">
      <c r="A179" s="875"/>
      <c r="B179" s="857"/>
      <c r="C179" s="76">
        <v>2014</v>
      </c>
      <c r="D179" s="77" t="s">
        <v>131</v>
      </c>
      <c r="E179" s="77">
        <v>44117</v>
      </c>
      <c r="F179" s="88">
        <v>0.6</v>
      </c>
      <c r="G179" s="80">
        <f t="shared" si="17"/>
        <v>0.6</v>
      </c>
      <c r="H179" s="89">
        <v>2</v>
      </c>
      <c r="I179" s="885"/>
      <c r="J179" s="860"/>
      <c r="L179" s="58"/>
      <c r="M179" s="58"/>
    </row>
    <row r="180" spans="1:20" ht="13.5">
      <c r="A180" s="875"/>
      <c r="B180" s="857"/>
      <c r="C180" s="76">
        <v>2014</v>
      </c>
      <c r="D180" s="77" t="s">
        <v>131</v>
      </c>
      <c r="E180" s="77">
        <v>44118</v>
      </c>
      <c r="F180" s="88">
        <v>0.6</v>
      </c>
      <c r="G180" s="80">
        <f t="shared" si="17"/>
        <v>0.6</v>
      </c>
      <c r="H180" s="89">
        <v>2</v>
      </c>
      <c r="I180" s="885"/>
      <c r="J180" s="860"/>
      <c r="L180" s="58"/>
      <c r="M180" s="58"/>
    </row>
    <row r="181" spans="1:20" ht="13.5">
      <c r="A181" s="875"/>
      <c r="B181" s="857"/>
      <c r="C181" s="76">
        <v>2014</v>
      </c>
      <c r="D181" s="77" t="s">
        <v>131</v>
      </c>
      <c r="E181" s="77">
        <v>44119</v>
      </c>
      <c r="F181" s="88">
        <v>0.6</v>
      </c>
      <c r="G181" s="80">
        <f t="shared" si="17"/>
        <v>0.6</v>
      </c>
      <c r="H181" s="89">
        <v>2</v>
      </c>
      <c r="I181" s="885"/>
      <c r="J181" s="860"/>
      <c r="L181" s="58"/>
      <c r="M181" s="58"/>
    </row>
    <row r="182" spans="1:20" ht="13.5">
      <c r="A182" s="875"/>
      <c r="B182" s="858"/>
      <c r="C182" s="862" t="s">
        <v>135</v>
      </c>
      <c r="D182" s="863"/>
      <c r="E182" s="863"/>
      <c r="F182" s="864"/>
      <c r="G182" s="91">
        <f>SUM(G176:G181)</f>
        <v>3.6</v>
      </c>
      <c r="H182" s="91">
        <f>SUM(H176:H181)</f>
        <v>12</v>
      </c>
      <c r="I182" s="886"/>
      <c r="J182" s="861"/>
      <c r="L182" s="58"/>
      <c r="M182" s="58"/>
    </row>
    <row r="183" spans="1:20" ht="13.5">
      <c r="A183" s="853" t="s">
        <v>138</v>
      </c>
      <c r="B183" s="854"/>
      <c r="C183" s="854"/>
      <c r="D183" s="854"/>
      <c r="E183" s="854"/>
      <c r="F183" s="854"/>
      <c r="G183" s="854"/>
      <c r="H183" s="854"/>
      <c r="I183" s="855"/>
      <c r="J183" s="93">
        <f>SUM(J134:J182)</f>
        <v>2.7499999999999996</v>
      </c>
      <c r="L183" s="865"/>
      <c r="M183" s="865"/>
      <c r="N183" s="865"/>
      <c r="O183" s="865"/>
      <c r="P183" s="865"/>
      <c r="Q183" s="865"/>
      <c r="R183" s="865"/>
      <c r="S183" s="865"/>
      <c r="T183" s="865"/>
    </row>
    <row r="184" spans="1:20" ht="13.5">
      <c r="A184" s="94"/>
      <c r="B184" s="94"/>
      <c r="C184" s="94"/>
      <c r="D184" s="94"/>
      <c r="E184" s="94"/>
      <c r="F184" s="94"/>
      <c r="G184" s="94"/>
      <c r="H184" s="94"/>
      <c r="I184" s="94"/>
      <c r="J184" s="94"/>
      <c r="K184" s="95"/>
      <c r="L184" s="865"/>
      <c r="M184" s="865"/>
      <c r="N184" s="865"/>
      <c r="O184" s="865"/>
      <c r="P184" s="865"/>
      <c r="Q184" s="865"/>
      <c r="R184" s="865"/>
      <c r="S184" s="865"/>
      <c r="T184" s="865"/>
    </row>
    <row r="185" spans="1:20" ht="13.5">
      <c r="A185" s="58"/>
      <c r="B185" s="54"/>
      <c r="C185" s="54"/>
      <c r="D185" s="54"/>
      <c r="E185" s="55"/>
      <c r="F185" s="55"/>
      <c r="G185" s="56"/>
      <c r="H185" s="56"/>
      <c r="I185" s="56"/>
      <c r="J185" s="56"/>
      <c r="K185" s="56"/>
      <c r="L185" s="55"/>
      <c r="M185" s="57"/>
    </row>
    <row r="186" spans="1:20" ht="25.5">
      <c r="A186" s="882" t="s">
        <v>139</v>
      </c>
      <c r="B186" s="882"/>
      <c r="C186" s="882"/>
      <c r="D186" s="882"/>
      <c r="E186" s="882"/>
      <c r="F186" s="882"/>
      <c r="G186" s="882"/>
      <c r="H186" s="882"/>
      <c r="I186" s="882"/>
      <c r="J186" s="883"/>
      <c r="K186" s="69" t="s">
        <v>111</v>
      </c>
      <c r="L186" s="70">
        <f>자기평가서!K4</f>
        <v>44562</v>
      </c>
    </row>
    <row r="187" spans="1:20" ht="27">
      <c r="A187" s="71" t="s">
        <v>112</v>
      </c>
      <c r="B187" s="71" t="s">
        <v>140</v>
      </c>
      <c r="C187" s="71" t="s">
        <v>127</v>
      </c>
      <c r="D187" s="71" t="s">
        <v>115</v>
      </c>
      <c r="E187" s="71" t="s">
        <v>141</v>
      </c>
      <c r="F187" s="71" t="s">
        <v>128</v>
      </c>
      <c r="G187" s="72" t="s">
        <v>129</v>
      </c>
      <c r="H187" s="72" t="s">
        <v>142</v>
      </c>
      <c r="I187" s="71" t="s">
        <v>143</v>
      </c>
      <c r="J187" s="71" t="s">
        <v>144</v>
      </c>
      <c r="K187" s="71" t="s">
        <v>145</v>
      </c>
      <c r="L187" s="71" t="s">
        <v>119</v>
      </c>
    </row>
    <row r="188" spans="1:20" ht="13.5">
      <c r="A188" s="869" t="s">
        <v>151</v>
      </c>
      <c r="B188" s="838" t="s">
        <v>147</v>
      </c>
      <c r="C188" s="76">
        <v>1</v>
      </c>
      <c r="D188" s="841">
        <v>43466</v>
      </c>
      <c r="E188" s="841">
        <v>44114</v>
      </c>
      <c r="F188" s="97">
        <v>0.6</v>
      </c>
      <c r="G188" s="80">
        <f>1*F188</f>
        <v>0.6</v>
      </c>
      <c r="H188" s="78">
        <v>1</v>
      </c>
      <c r="I188" s="844">
        <f>ROUNDDOWN(($L$81-D188)/365,1)</f>
        <v>3</v>
      </c>
      <c r="J188" s="844">
        <f>IF(C188="","",IF(AND(I188&lt;20,I188&gt;=10),0.6,IF(AND(I188&lt;10,I188&gt;=5),0.8,IF(I188&lt;5,1,0))))</f>
        <v>1</v>
      </c>
      <c r="K188" s="844">
        <f>IF(C193="","",IF(OR(G193&gt;=5,H193&gt;=20),1,IF(OR(G193&gt;=4,H193&gt;=18),0.9,IF(OR(G193&gt;=3,H193&gt;=16),0.8,IF(OR(G193&gt;=2,H193&gt;=14),0.7,IF(OR(G193&gt;=1,H193&gt;=12),0.6,0))))))</f>
        <v>0.8</v>
      </c>
      <c r="L188" s="847">
        <f>IF(C188="","",0.3*J188*K188)</f>
        <v>0.24</v>
      </c>
    </row>
    <row r="189" spans="1:20" ht="13.5">
      <c r="A189" s="870"/>
      <c r="B189" s="839"/>
      <c r="C189" s="76">
        <v>2</v>
      </c>
      <c r="D189" s="842"/>
      <c r="E189" s="842"/>
      <c r="F189" s="97">
        <v>0.6</v>
      </c>
      <c r="G189" s="80">
        <f>1*F189</f>
        <v>0.6</v>
      </c>
      <c r="H189" s="78">
        <v>1</v>
      </c>
      <c r="I189" s="845"/>
      <c r="J189" s="845"/>
      <c r="K189" s="845"/>
      <c r="L189" s="848"/>
    </row>
    <row r="190" spans="1:20" ht="13.5">
      <c r="A190" s="870"/>
      <c r="B190" s="839"/>
      <c r="C190" s="76">
        <v>3</v>
      </c>
      <c r="D190" s="842"/>
      <c r="E190" s="842"/>
      <c r="F190" s="97">
        <v>0.6</v>
      </c>
      <c r="G190" s="80">
        <f>1*F190</f>
        <v>0.6</v>
      </c>
      <c r="H190" s="78">
        <v>1</v>
      </c>
      <c r="I190" s="845"/>
      <c r="J190" s="845"/>
      <c r="K190" s="845"/>
      <c r="L190" s="848"/>
    </row>
    <row r="191" spans="1:20" ht="13.5">
      <c r="A191" s="870"/>
      <c r="B191" s="839"/>
      <c r="C191" s="76">
        <v>4</v>
      </c>
      <c r="D191" s="842"/>
      <c r="E191" s="842"/>
      <c r="F191" s="97">
        <v>0.6</v>
      </c>
      <c r="G191" s="80">
        <f>1*F191</f>
        <v>0.6</v>
      </c>
      <c r="H191" s="78">
        <v>1</v>
      </c>
      <c r="I191" s="845"/>
      <c r="J191" s="845"/>
      <c r="K191" s="845"/>
      <c r="L191" s="848"/>
    </row>
    <row r="192" spans="1:20" ht="13.5">
      <c r="A192" s="870"/>
      <c r="B192" s="839"/>
      <c r="C192" s="76">
        <v>5</v>
      </c>
      <c r="D192" s="843"/>
      <c r="E192" s="843"/>
      <c r="F192" s="97">
        <v>0.6</v>
      </c>
      <c r="G192" s="80">
        <f>1*F192</f>
        <v>0.6</v>
      </c>
      <c r="H192" s="78">
        <v>1</v>
      </c>
      <c r="I192" s="845"/>
      <c r="J192" s="845"/>
      <c r="K192" s="845"/>
      <c r="L192" s="848"/>
    </row>
    <row r="193" spans="1:12" ht="13.5">
      <c r="A193" s="870"/>
      <c r="B193" s="840"/>
      <c r="C193" s="850" t="s">
        <v>135</v>
      </c>
      <c r="D193" s="851"/>
      <c r="E193" s="851"/>
      <c r="F193" s="852"/>
      <c r="G193" s="80">
        <f>SUM(G188:G192)</f>
        <v>3</v>
      </c>
      <c r="H193" s="80">
        <f>SUM(H188:H192)</f>
        <v>5</v>
      </c>
      <c r="I193" s="846"/>
      <c r="J193" s="846"/>
      <c r="K193" s="846"/>
      <c r="L193" s="849"/>
    </row>
    <row r="194" spans="1:12" ht="13.5">
      <c r="A194" s="870"/>
      <c r="B194" s="838" t="s">
        <v>147</v>
      </c>
      <c r="C194" s="76">
        <v>1</v>
      </c>
      <c r="D194" s="841">
        <v>43466</v>
      </c>
      <c r="E194" s="841">
        <v>44114</v>
      </c>
      <c r="F194" s="97">
        <v>1</v>
      </c>
      <c r="G194" s="80">
        <f>1*F194</f>
        <v>1</v>
      </c>
      <c r="H194" s="78">
        <v>1</v>
      </c>
      <c r="I194" s="844">
        <f>ROUNDDOWN(($L$81-D194)/365,1)</f>
        <v>3</v>
      </c>
      <c r="J194" s="844">
        <f>IF(C194="","",IF(AND(I194&lt;20,I194&gt;=10),0.6,IF(AND(I194&lt;10,I194&gt;=5),0.8,IF(I194&lt;5,1,0))))</f>
        <v>1</v>
      </c>
      <c r="K194" s="844">
        <f>IF(C199="","",IF(OR(G199&gt;=5,H199&gt;=20),1,IF(OR(G199&gt;=4,H199&gt;=18),0.9,IF(OR(G199&gt;=3,H199&gt;=16),0.8,IF(OR(G199&gt;=2,H199&gt;=14),0.7,IF(OR(G199&gt;=1,H199&gt;=12),0.6,0))))))</f>
        <v>0.8</v>
      </c>
      <c r="L194" s="847">
        <f>IF(C194="","",0.3*J194*K194)</f>
        <v>0.24</v>
      </c>
    </row>
    <row r="195" spans="1:12" ht="13.5">
      <c r="A195" s="870"/>
      <c r="B195" s="839"/>
      <c r="C195" s="76">
        <v>2</v>
      </c>
      <c r="D195" s="842"/>
      <c r="E195" s="842"/>
      <c r="F195" s="97">
        <v>0.6</v>
      </c>
      <c r="G195" s="80">
        <f>1*F195</f>
        <v>0.6</v>
      </c>
      <c r="H195" s="78">
        <v>1</v>
      </c>
      <c r="I195" s="845"/>
      <c r="J195" s="845"/>
      <c r="K195" s="845"/>
      <c r="L195" s="848"/>
    </row>
    <row r="196" spans="1:12" ht="13.5">
      <c r="A196" s="870"/>
      <c r="B196" s="839"/>
      <c r="C196" s="76">
        <v>3</v>
      </c>
      <c r="D196" s="842"/>
      <c r="E196" s="842"/>
      <c r="F196" s="97">
        <v>0.6</v>
      </c>
      <c r="G196" s="80">
        <f>1*F196</f>
        <v>0.6</v>
      </c>
      <c r="H196" s="78">
        <v>1</v>
      </c>
      <c r="I196" s="845"/>
      <c r="J196" s="845"/>
      <c r="K196" s="845"/>
      <c r="L196" s="848"/>
    </row>
    <row r="197" spans="1:12" ht="13.5">
      <c r="A197" s="870"/>
      <c r="B197" s="839"/>
      <c r="C197" s="76">
        <v>4</v>
      </c>
      <c r="D197" s="842"/>
      <c r="E197" s="842"/>
      <c r="F197" s="97">
        <v>0.6</v>
      </c>
      <c r="G197" s="80">
        <f>1*F197</f>
        <v>0.6</v>
      </c>
      <c r="H197" s="78">
        <v>1</v>
      </c>
      <c r="I197" s="845"/>
      <c r="J197" s="845"/>
      <c r="K197" s="845"/>
      <c r="L197" s="848"/>
    </row>
    <row r="198" spans="1:12" ht="13.5">
      <c r="A198" s="870"/>
      <c r="B198" s="839"/>
      <c r="C198" s="76">
        <v>5</v>
      </c>
      <c r="D198" s="843"/>
      <c r="E198" s="843"/>
      <c r="F198" s="97">
        <v>0.6</v>
      </c>
      <c r="G198" s="80">
        <f>1*F198</f>
        <v>0.6</v>
      </c>
      <c r="H198" s="78">
        <v>1</v>
      </c>
      <c r="I198" s="845"/>
      <c r="J198" s="845"/>
      <c r="K198" s="845"/>
      <c r="L198" s="848"/>
    </row>
    <row r="199" spans="1:12" ht="13.5">
      <c r="A199" s="870"/>
      <c r="B199" s="840"/>
      <c r="C199" s="850" t="s">
        <v>135</v>
      </c>
      <c r="D199" s="851"/>
      <c r="E199" s="851"/>
      <c r="F199" s="852"/>
      <c r="G199" s="80">
        <f>SUM(G194:G198)</f>
        <v>3.4000000000000004</v>
      </c>
      <c r="H199" s="80">
        <f>SUM(H194:H198)</f>
        <v>5</v>
      </c>
      <c r="I199" s="846"/>
      <c r="J199" s="846"/>
      <c r="K199" s="846"/>
      <c r="L199" s="849"/>
    </row>
    <row r="200" spans="1:12" ht="13.5">
      <c r="A200" s="870"/>
      <c r="B200" s="838" t="s">
        <v>147</v>
      </c>
      <c r="C200" s="76">
        <v>1</v>
      </c>
      <c r="D200" s="841">
        <v>39794</v>
      </c>
      <c r="E200" s="841">
        <v>44114</v>
      </c>
      <c r="F200" s="97">
        <v>1</v>
      </c>
      <c r="G200" s="80">
        <f>1*F200</f>
        <v>1</v>
      </c>
      <c r="H200" s="78">
        <v>1</v>
      </c>
      <c r="I200" s="844">
        <f>ROUNDDOWN(($L$81-D200)/365,1)</f>
        <v>13</v>
      </c>
      <c r="J200" s="844">
        <f>IF(C200="","",IF(AND(I200&lt;20,I200&gt;=10),0.6,IF(AND(I200&lt;10,I200&gt;=5),0.8,IF(I200&lt;5,1,0))))</f>
        <v>0.6</v>
      </c>
      <c r="K200" s="844">
        <f>IF(C205="","",IF(OR(G205&gt;=5,H205&gt;=20),1,IF(OR(G205&gt;=4,H205&gt;=18),0.9,IF(OR(G205&gt;=3,H205&gt;=16),0.8,IF(OR(G205&gt;=2,H205&gt;=14),0.7,IF(OR(G205&gt;=1,H205&gt;=12),0.6,0))))))</f>
        <v>0.8</v>
      </c>
      <c r="L200" s="847">
        <f>IF(C200="","",0.3*J200*K200)</f>
        <v>0.14399999999999999</v>
      </c>
    </row>
    <row r="201" spans="1:12" ht="13.5">
      <c r="A201" s="870"/>
      <c r="B201" s="839"/>
      <c r="C201" s="76">
        <v>2</v>
      </c>
      <c r="D201" s="842"/>
      <c r="E201" s="842"/>
      <c r="F201" s="97">
        <v>0.6</v>
      </c>
      <c r="G201" s="80">
        <f>1*F201</f>
        <v>0.6</v>
      </c>
      <c r="H201" s="78">
        <v>1</v>
      </c>
      <c r="I201" s="845"/>
      <c r="J201" s="845"/>
      <c r="K201" s="845"/>
      <c r="L201" s="848"/>
    </row>
    <row r="202" spans="1:12" ht="13.5">
      <c r="A202" s="870"/>
      <c r="B202" s="839"/>
      <c r="C202" s="76">
        <v>3</v>
      </c>
      <c r="D202" s="842"/>
      <c r="E202" s="842"/>
      <c r="F202" s="97">
        <v>0.6</v>
      </c>
      <c r="G202" s="80">
        <f>1*F202</f>
        <v>0.6</v>
      </c>
      <c r="H202" s="78">
        <v>1</v>
      </c>
      <c r="I202" s="845"/>
      <c r="J202" s="845"/>
      <c r="K202" s="845"/>
      <c r="L202" s="848"/>
    </row>
    <row r="203" spans="1:12" ht="13.5">
      <c r="A203" s="870"/>
      <c r="B203" s="839"/>
      <c r="C203" s="76">
        <v>4</v>
      </c>
      <c r="D203" s="842"/>
      <c r="E203" s="842"/>
      <c r="F203" s="97">
        <v>0.6</v>
      </c>
      <c r="G203" s="80">
        <f>1*F203</f>
        <v>0.6</v>
      </c>
      <c r="H203" s="78">
        <v>1</v>
      </c>
      <c r="I203" s="845"/>
      <c r="J203" s="845"/>
      <c r="K203" s="845"/>
      <c r="L203" s="848"/>
    </row>
    <row r="204" spans="1:12" ht="13.5">
      <c r="A204" s="870"/>
      <c r="B204" s="839"/>
      <c r="C204" s="76">
        <v>5</v>
      </c>
      <c r="D204" s="843"/>
      <c r="E204" s="843"/>
      <c r="F204" s="97">
        <v>0.6</v>
      </c>
      <c r="G204" s="80">
        <f>1*F204</f>
        <v>0.6</v>
      </c>
      <c r="H204" s="78">
        <v>1</v>
      </c>
      <c r="I204" s="845"/>
      <c r="J204" s="845"/>
      <c r="K204" s="845"/>
      <c r="L204" s="848"/>
    </row>
    <row r="205" spans="1:12" ht="13.5">
      <c r="A205" s="870"/>
      <c r="B205" s="840"/>
      <c r="C205" s="850" t="s">
        <v>135</v>
      </c>
      <c r="D205" s="851"/>
      <c r="E205" s="851"/>
      <c r="F205" s="852"/>
      <c r="G205" s="80">
        <f>SUM(G200:G204)</f>
        <v>3.4000000000000004</v>
      </c>
      <c r="H205" s="80">
        <f>SUM(H200:H204)</f>
        <v>5</v>
      </c>
      <c r="I205" s="846"/>
      <c r="J205" s="846"/>
      <c r="K205" s="846"/>
      <c r="L205" s="849"/>
    </row>
    <row r="206" spans="1:12" ht="13.5">
      <c r="A206" s="870"/>
      <c r="B206" s="838" t="s">
        <v>147</v>
      </c>
      <c r="C206" s="76">
        <v>1</v>
      </c>
      <c r="D206" s="841">
        <v>39794</v>
      </c>
      <c r="E206" s="841">
        <v>44114</v>
      </c>
      <c r="F206" s="97">
        <v>1</v>
      </c>
      <c r="G206" s="80">
        <f>1*F206</f>
        <v>1</v>
      </c>
      <c r="H206" s="78">
        <v>1</v>
      </c>
      <c r="I206" s="844">
        <f>ROUNDDOWN(($L$81-D206)/365,1)</f>
        <v>13</v>
      </c>
      <c r="J206" s="844">
        <f>IF(C206="","",IF(AND(I206&lt;20,I206&gt;=10),0.6,IF(AND(I206&lt;10,I206&gt;=5),0.8,IF(I206&lt;5,1,0))))</f>
        <v>0.6</v>
      </c>
      <c r="K206" s="844">
        <f>IF(C211="","",IF(OR(G211&gt;=5,H211&gt;=20),1,IF(OR(G211&gt;=4,H211&gt;=18),0.9,IF(OR(G211&gt;=3,H211&gt;=16),0.8,IF(OR(G211&gt;=2,H211&gt;=14),0.7,IF(OR(G211&gt;=1,H211&gt;=12),0.6,0))))))</f>
        <v>0.8</v>
      </c>
      <c r="L206" s="847">
        <f>IF(C206="","",0.3*J206*K206)</f>
        <v>0.14399999999999999</v>
      </c>
    </row>
    <row r="207" spans="1:12" ht="13.5">
      <c r="A207" s="870"/>
      <c r="B207" s="839"/>
      <c r="C207" s="76">
        <v>2</v>
      </c>
      <c r="D207" s="842"/>
      <c r="E207" s="842"/>
      <c r="F207" s="97">
        <v>0.6</v>
      </c>
      <c r="G207" s="80">
        <f>1*F207</f>
        <v>0.6</v>
      </c>
      <c r="H207" s="78">
        <v>1</v>
      </c>
      <c r="I207" s="845"/>
      <c r="J207" s="845"/>
      <c r="K207" s="845"/>
      <c r="L207" s="848"/>
    </row>
    <row r="208" spans="1:12" ht="13.5">
      <c r="A208" s="870"/>
      <c r="B208" s="839"/>
      <c r="C208" s="76">
        <v>3</v>
      </c>
      <c r="D208" s="842"/>
      <c r="E208" s="842"/>
      <c r="F208" s="97">
        <v>0.6</v>
      </c>
      <c r="G208" s="80">
        <f>1*F208</f>
        <v>0.6</v>
      </c>
      <c r="H208" s="78">
        <v>1</v>
      </c>
      <c r="I208" s="845"/>
      <c r="J208" s="845"/>
      <c r="K208" s="845"/>
      <c r="L208" s="848"/>
    </row>
    <row r="209" spans="1:13" ht="13.5">
      <c r="A209" s="870"/>
      <c r="B209" s="839"/>
      <c r="C209" s="76">
        <v>4</v>
      </c>
      <c r="D209" s="842"/>
      <c r="E209" s="842"/>
      <c r="F209" s="97">
        <v>0.6</v>
      </c>
      <c r="G209" s="80">
        <f>1*F209</f>
        <v>0.6</v>
      </c>
      <c r="H209" s="78">
        <v>1</v>
      </c>
      <c r="I209" s="845"/>
      <c r="J209" s="845"/>
      <c r="K209" s="845"/>
      <c r="L209" s="848"/>
    </row>
    <row r="210" spans="1:13" ht="13.5">
      <c r="A210" s="870"/>
      <c r="B210" s="839"/>
      <c r="C210" s="76">
        <v>5</v>
      </c>
      <c r="D210" s="843"/>
      <c r="E210" s="843"/>
      <c r="F210" s="97">
        <v>0.6</v>
      </c>
      <c r="G210" s="80">
        <f>1*F210</f>
        <v>0.6</v>
      </c>
      <c r="H210" s="78">
        <v>1</v>
      </c>
      <c r="I210" s="845"/>
      <c r="J210" s="845"/>
      <c r="K210" s="845"/>
      <c r="L210" s="848"/>
    </row>
    <row r="211" spans="1:13" ht="13.5">
      <c r="A211" s="870"/>
      <c r="B211" s="840"/>
      <c r="C211" s="850" t="s">
        <v>135</v>
      </c>
      <c r="D211" s="851"/>
      <c r="E211" s="851"/>
      <c r="F211" s="852"/>
      <c r="G211" s="80">
        <f>SUM(G206:G210)</f>
        <v>3.4000000000000004</v>
      </c>
      <c r="H211" s="80">
        <f>SUM(H206:H210)</f>
        <v>5</v>
      </c>
      <c r="I211" s="846"/>
      <c r="J211" s="846"/>
      <c r="K211" s="846"/>
      <c r="L211" s="849"/>
    </row>
    <row r="212" spans="1:13" ht="13.5">
      <c r="A212" s="870"/>
      <c r="B212" s="838" t="s">
        <v>147</v>
      </c>
      <c r="C212" s="76">
        <v>1</v>
      </c>
      <c r="D212" s="841">
        <v>39794</v>
      </c>
      <c r="E212" s="841">
        <v>44114</v>
      </c>
      <c r="F212" s="97">
        <v>1</v>
      </c>
      <c r="G212" s="80">
        <f>1*F212</f>
        <v>1</v>
      </c>
      <c r="H212" s="78">
        <v>1</v>
      </c>
      <c r="I212" s="844">
        <f>ROUNDDOWN(($L$81-D212)/365,1)</f>
        <v>13</v>
      </c>
      <c r="J212" s="844">
        <f>IF(C212="","",IF(AND(I212&lt;20,I212&gt;=10),0.6,IF(AND(I212&lt;10,I212&gt;=5),0.8,IF(I212&lt;5,1,0))))</f>
        <v>0.6</v>
      </c>
      <c r="K212" s="844">
        <f>IF(C217="","",IF(OR(G217&gt;=5,H217&gt;=20),1,IF(OR(G217&gt;=4,H217&gt;=18),0.9,IF(OR(G217&gt;=3,H217&gt;=16),0.8,IF(OR(G217&gt;=2,H217&gt;=14),0.7,IF(OR(G217&gt;=1,H217&gt;=12),0.6,0))))))</f>
        <v>0.8</v>
      </c>
      <c r="L212" s="847">
        <f>IF(C212="","",0.3*J212*K212)</f>
        <v>0.14399999999999999</v>
      </c>
    </row>
    <row r="213" spans="1:13" ht="13.5">
      <c r="A213" s="870"/>
      <c r="B213" s="839"/>
      <c r="C213" s="76">
        <v>2</v>
      </c>
      <c r="D213" s="842"/>
      <c r="E213" s="842"/>
      <c r="F213" s="97">
        <v>0.6</v>
      </c>
      <c r="G213" s="80">
        <f>1*F213</f>
        <v>0.6</v>
      </c>
      <c r="H213" s="78">
        <v>1</v>
      </c>
      <c r="I213" s="845"/>
      <c r="J213" s="845"/>
      <c r="K213" s="845"/>
      <c r="L213" s="848"/>
    </row>
    <row r="214" spans="1:13" ht="13.5">
      <c r="A214" s="870"/>
      <c r="B214" s="839"/>
      <c r="C214" s="76">
        <v>3</v>
      </c>
      <c r="D214" s="842"/>
      <c r="E214" s="842"/>
      <c r="F214" s="97">
        <v>0.6</v>
      </c>
      <c r="G214" s="80">
        <f>1*F214</f>
        <v>0.6</v>
      </c>
      <c r="H214" s="78">
        <v>1</v>
      </c>
      <c r="I214" s="845"/>
      <c r="J214" s="845"/>
      <c r="K214" s="845"/>
      <c r="L214" s="848"/>
    </row>
    <row r="215" spans="1:13" ht="13.5">
      <c r="A215" s="870"/>
      <c r="B215" s="839"/>
      <c r="C215" s="76">
        <v>4</v>
      </c>
      <c r="D215" s="842"/>
      <c r="E215" s="842"/>
      <c r="F215" s="97">
        <v>0.6</v>
      </c>
      <c r="G215" s="80">
        <f>1*F215</f>
        <v>0.6</v>
      </c>
      <c r="H215" s="78">
        <v>1</v>
      </c>
      <c r="I215" s="845"/>
      <c r="J215" s="845"/>
      <c r="K215" s="845"/>
      <c r="L215" s="848"/>
    </row>
    <row r="216" spans="1:13" ht="13.5">
      <c r="A216" s="870"/>
      <c r="B216" s="839"/>
      <c r="C216" s="76">
        <v>5</v>
      </c>
      <c r="D216" s="843"/>
      <c r="E216" s="843"/>
      <c r="F216" s="97">
        <v>0.6</v>
      </c>
      <c r="G216" s="80">
        <f>1*F216</f>
        <v>0.6</v>
      </c>
      <c r="H216" s="78">
        <v>1</v>
      </c>
      <c r="I216" s="845"/>
      <c r="J216" s="845"/>
      <c r="K216" s="845"/>
      <c r="L216" s="848"/>
    </row>
    <row r="217" spans="1:13" ht="13.5">
      <c r="A217" s="871"/>
      <c r="B217" s="840"/>
      <c r="C217" s="850" t="s">
        <v>135</v>
      </c>
      <c r="D217" s="851"/>
      <c r="E217" s="851"/>
      <c r="F217" s="852"/>
      <c r="G217" s="80">
        <f>SUM(G212:G216)</f>
        <v>3.4000000000000004</v>
      </c>
      <c r="H217" s="80">
        <f>SUM(H212:H216)</f>
        <v>5</v>
      </c>
      <c r="I217" s="846"/>
      <c r="J217" s="846"/>
      <c r="K217" s="846"/>
      <c r="L217" s="849"/>
    </row>
    <row r="218" spans="1:13" ht="12" customHeight="1">
      <c r="A218" s="853" t="s">
        <v>138</v>
      </c>
      <c r="B218" s="854"/>
      <c r="C218" s="854"/>
      <c r="D218" s="854"/>
      <c r="E218" s="854"/>
      <c r="F218" s="854"/>
      <c r="G218" s="854"/>
      <c r="H218" s="854"/>
      <c r="I218" s="854"/>
      <c r="J218" s="854"/>
      <c r="K218" s="855"/>
      <c r="L218" s="93">
        <f>IF(SUM(L188:L217)&gt;1,1,SUM(L188:L217))</f>
        <v>0.91200000000000003</v>
      </c>
    </row>
    <row r="219" spans="1:13" ht="12" customHeight="1">
      <c r="A219" s="58"/>
      <c r="B219" s="54"/>
      <c r="C219" s="54"/>
      <c r="D219" s="54"/>
      <c r="E219" s="55"/>
      <c r="F219" s="55"/>
      <c r="G219" s="56"/>
      <c r="H219" s="56"/>
      <c r="I219" s="56"/>
      <c r="J219" s="56"/>
      <c r="K219" s="56"/>
      <c r="L219" s="55"/>
      <c r="M219" s="57"/>
    </row>
    <row r="220" spans="1:13" s="319" customFormat="1" ht="12" customHeight="1">
      <c r="B220" s="320"/>
      <c r="C220" s="320"/>
      <c r="D220" s="320"/>
      <c r="E220" s="321"/>
      <c r="F220" s="321"/>
      <c r="G220" s="322"/>
      <c r="H220" s="322"/>
      <c r="I220" s="322"/>
      <c r="J220" s="322"/>
      <c r="K220" s="322"/>
      <c r="L220" s="321"/>
      <c r="M220" s="323"/>
    </row>
    <row r="221" spans="1:13" ht="12" customHeight="1">
      <c r="A221" s="58"/>
      <c r="B221" s="54"/>
      <c r="C221" s="54"/>
      <c r="D221" s="54"/>
      <c r="E221" s="55"/>
      <c r="F221" s="55"/>
      <c r="G221" s="56"/>
      <c r="H221" s="56"/>
      <c r="I221" s="56"/>
      <c r="J221" s="56"/>
      <c r="K221" s="56"/>
      <c r="L221" s="55"/>
      <c r="M221" s="57"/>
    </row>
    <row r="222" spans="1:13" ht="22.5">
      <c r="A222" s="872" t="str">
        <f>A7</f>
        <v>㈜02엔지니어링건축사사무소</v>
      </c>
      <c r="B222" s="873"/>
      <c r="C222" s="874"/>
      <c r="D222" s="64">
        <f>D7</f>
        <v>0.15</v>
      </c>
      <c r="E222" s="65"/>
      <c r="F222" s="65"/>
      <c r="G222" s="66"/>
      <c r="H222" s="66"/>
      <c r="I222" s="66"/>
      <c r="J222" s="66"/>
      <c r="K222" s="66"/>
      <c r="L222" s="67"/>
      <c r="M222" s="67"/>
    </row>
    <row r="223" spans="1:13" ht="25.5">
      <c r="A223" s="866" t="s">
        <v>110</v>
      </c>
      <c r="B223" s="867"/>
      <c r="C223" s="867"/>
      <c r="D223" s="867"/>
      <c r="E223" s="867"/>
      <c r="F223" s="868"/>
      <c r="G223" s="69" t="s">
        <v>111</v>
      </c>
      <c r="H223" s="70">
        <f>자기평가서!K4</f>
        <v>44562</v>
      </c>
      <c r="J223" s="56"/>
      <c r="K223" s="66"/>
      <c r="L223" s="67"/>
      <c r="M223" s="67"/>
    </row>
    <row r="224" spans="1:13" ht="27">
      <c r="A224" s="71" t="s">
        <v>112</v>
      </c>
      <c r="B224" s="71" t="s">
        <v>113</v>
      </c>
      <c r="C224" s="71" t="s">
        <v>114</v>
      </c>
      <c r="D224" s="71" t="s">
        <v>115</v>
      </c>
      <c r="E224" s="71" t="s">
        <v>116</v>
      </c>
      <c r="F224" s="72" t="s">
        <v>117</v>
      </c>
      <c r="G224" s="71" t="s">
        <v>118</v>
      </c>
      <c r="H224" s="71" t="s">
        <v>119</v>
      </c>
      <c r="J224" s="56"/>
      <c r="K224" s="73"/>
      <c r="L224" s="74"/>
      <c r="M224" s="74"/>
    </row>
    <row r="225" spans="1:13" ht="12" customHeight="1">
      <c r="A225" s="875" t="s">
        <v>120</v>
      </c>
      <c r="B225" s="75">
        <v>1</v>
      </c>
      <c r="C225" s="76" t="s">
        <v>121</v>
      </c>
      <c r="D225" s="77">
        <v>39228</v>
      </c>
      <c r="E225" s="77">
        <v>44926</v>
      </c>
      <c r="F225" s="78">
        <v>1</v>
      </c>
      <c r="G225" s="79">
        <f t="shared" ref="G225:G234" si="18">IF(C225="","",IF(E225&gt;=$H$13,1,0))</f>
        <v>1</v>
      </c>
      <c r="H225" s="80">
        <f>IF(C225="","",2*G225/F225)</f>
        <v>2</v>
      </c>
      <c r="J225" s="56"/>
      <c r="K225" s="66"/>
      <c r="L225" s="81"/>
      <c r="M225" s="81"/>
    </row>
    <row r="226" spans="1:13" ht="12" customHeight="1">
      <c r="A226" s="875"/>
      <c r="B226" s="75">
        <v>2</v>
      </c>
      <c r="C226" s="76" t="s">
        <v>121</v>
      </c>
      <c r="D226" s="77">
        <v>40718</v>
      </c>
      <c r="E226" s="77">
        <v>44114</v>
      </c>
      <c r="F226" s="78">
        <v>1</v>
      </c>
      <c r="G226" s="79">
        <f t="shared" si="18"/>
        <v>0</v>
      </c>
      <c r="H226" s="80">
        <f t="shared" ref="H226:H234" si="19">IF(C226="","",2*G226/F226)</f>
        <v>0</v>
      </c>
      <c r="J226" s="56"/>
      <c r="K226" s="66"/>
      <c r="L226" s="81"/>
      <c r="M226" s="81"/>
    </row>
    <row r="227" spans="1:13" ht="12" customHeight="1">
      <c r="A227" s="875"/>
      <c r="B227" s="75">
        <v>3</v>
      </c>
      <c r="C227" s="76" t="s">
        <v>121</v>
      </c>
      <c r="D227" s="77">
        <v>38898</v>
      </c>
      <c r="E227" s="77">
        <v>44114</v>
      </c>
      <c r="F227" s="78">
        <v>1</v>
      </c>
      <c r="G227" s="79">
        <f t="shared" si="18"/>
        <v>0</v>
      </c>
      <c r="H227" s="80">
        <f t="shared" si="19"/>
        <v>0</v>
      </c>
      <c r="J227" s="56"/>
      <c r="K227" s="66"/>
      <c r="L227" s="55"/>
      <c r="M227" s="57"/>
    </row>
    <row r="228" spans="1:13" ht="12" customHeight="1">
      <c r="A228" s="875"/>
      <c r="B228" s="75">
        <v>4</v>
      </c>
      <c r="C228" s="76" t="s">
        <v>121</v>
      </c>
      <c r="D228" s="77">
        <v>38898</v>
      </c>
      <c r="E228" s="77">
        <v>44114</v>
      </c>
      <c r="F228" s="78">
        <v>1</v>
      </c>
      <c r="G228" s="79">
        <f t="shared" si="18"/>
        <v>0</v>
      </c>
      <c r="H228" s="80">
        <f t="shared" si="19"/>
        <v>0</v>
      </c>
      <c r="J228" s="56"/>
      <c r="K228" s="66"/>
      <c r="L228" s="55"/>
      <c r="M228" s="57"/>
    </row>
    <row r="229" spans="1:13" ht="12" customHeight="1">
      <c r="A229" s="875"/>
      <c r="B229" s="75">
        <v>5</v>
      </c>
      <c r="C229" s="76" t="s">
        <v>121</v>
      </c>
      <c r="D229" s="77">
        <v>38898</v>
      </c>
      <c r="E229" s="77">
        <v>44114</v>
      </c>
      <c r="F229" s="78">
        <v>4</v>
      </c>
      <c r="G229" s="79">
        <f t="shared" si="18"/>
        <v>0</v>
      </c>
      <c r="H229" s="80">
        <f t="shared" si="19"/>
        <v>0</v>
      </c>
      <c r="J229" s="56"/>
      <c r="K229" s="66"/>
      <c r="L229" s="81"/>
      <c r="M229" s="81"/>
    </row>
    <row r="230" spans="1:13" ht="12" customHeight="1">
      <c r="A230" s="875"/>
      <c r="B230" s="75">
        <v>6</v>
      </c>
      <c r="C230" s="76" t="s">
        <v>121</v>
      </c>
      <c r="D230" s="77">
        <v>38898</v>
      </c>
      <c r="E230" s="77">
        <v>44114</v>
      </c>
      <c r="F230" s="78">
        <v>1</v>
      </c>
      <c r="G230" s="79">
        <f t="shared" si="18"/>
        <v>0</v>
      </c>
      <c r="H230" s="80">
        <f t="shared" si="19"/>
        <v>0</v>
      </c>
      <c r="J230" s="56"/>
      <c r="K230" s="66"/>
      <c r="L230" s="81"/>
      <c r="M230" s="81"/>
    </row>
    <row r="231" spans="1:13" ht="12" customHeight="1">
      <c r="A231" s="875"/>
      <c r="B231" s="75">
        <v>7</v>
      </c>
      <c r="C231" s="76" t="s">
        <v>121</v>
      </c>
      <c r="D231" s="77">
        <v>38898</v>
      </c>
      <c r="E231" s="77">
        <v>44114</v>
      </c>
      <c r="F231" s="78">
        <v>1</v>
      </c>
      <c r="G231" s="79">
        <f t="shared" si="18"/>
        <v>0</v>
      </c>
      <c r="H231" s="80">
        <f t="shared" si="19"/>
        <v>0</v>
      </c>
      <c r="J231" s="56"/>
      <c r="K231" s="66"/>
      <c r="L231" s="81"/>
      <c r="M231" s="81"/>
    </row>
    <row r="232" spans="1:13" ht="12" customHeight="1">
      <c r="A232" s="875"/>
      <c r="B232" s="75">
        <v>8</v>
      </c>
      <c r="C232" s="76" t="s">
        <v>121</v>
      </c>
      <c r="D232" s="77">
        <v>38387</v>
      </c>
      <c r="E232" s="77">
        <v>44114</v>
      </c>
      <c r="F232" s="78">
        <v>2</v>
      </c>
      <c r="G232" s="79">
        <f t="shared" si="18"/>
        <v>0</v>
      </c>
      <c r="H232" s="80">
        <f t="shared" si="19"/>
        <v>0</v>
      </c>
      <c r="J232" s="56"/>
      <c r="K232" s="66"/>
      <c r="L232" s="81"/>
      <c r="M232" s="81"/>
    </row>
    <row r="233" spans="1:13" ht="12" customHeight="1">
      <c r="A233" s="875"/>
      <c r="B233" s="75">
        <v>9</v>
      </c>
      <c r="C233" s="76"/>
      <c r="D233" s="77"/>
      <c r="E233" s="77"/>
      <c r="F233" s="78"/>
      <c r="G233" s="79" t="str">
        <f t="shared" si="18"/>
        <v/>
      </c>
      <c r="H233" s="80" t="str">
        <f t="shared" si="19"/>
        <v/>
      </c>
      <c r="J233" s="56"/>
      <c r="K233" s="66"/>
      <c r="L233" s="81"/>
      <c r="M233" s="81"/>
    </row>
    <row r="234" spans="1:13" ht="12" customHeight="1">
      <c r="A234" s="875"/>
      <c r="B234" s="75">
        <v>10</v>
      </c>
      <c r="C234" s="76"/>
      <c r="D234" s="77"/>
      <c r="E234" s="77"/>
      <c r="F234" s="78"/>
      <c r="G234" s="79" t="str">
        <f t="shared" si="18"/>
        <v/>
      </c>
      <c r="H234" s="80" t="str">
        <f t="shared" si="19"/>
        <v/>
      </c>
      <c r="J234" s="56"/>
      <c r="K234" s="66"/>
      <c r="L234" s="55"/>
      <c r="M234" s="57"/>
    </row>
    <row r="235" spans="1:13" ht="12" customHeight="1">
      <c r="A235" s="853" t="s">
        <v>138</v>
      </c>
      <c r="B235" s="854"/>
      <c r="C235" s="854"/>
      <c r="D235" s="854"/>
      <c r="E235" s="854"/>
      <c r="F235" s="854"/>
      <c r="G235" s="855"/>
      <c r="H235" s="82">
        <f>SUM(H225:H234)</f>
        <v>2</v>
      </c>
      <c r="J235" s="56"/>
      <c r="K235" s="83"/>
      <c r="L235" s="84"/>
      <c r="M235" s="84"/>
    </row>
    <row r="236" spans="1:13" ht="12" customHeight="1">
      <c r="A236" s="53"/>
      <c r="B236" s="85"/>
      <c r="C236" s="68"/>
      <c r="D236" s="54"/>
      <c r="E236" s="55"/>
      <c r="F236" s="55"/>
      <c r="G236" s="56"/>
      <c r="H236" s="56"/>
      <c r="I236" s="56"/>
      <c r="J236" s="56"/>
      <c r="K236" s="56"/>
      <c r="L236" s="55"/>
      <c r="M236" s="57"/>
    </row>
    <row r="237" spans="1:13" ht="25.5">
      <c r="A237" s="866" t="s">
        <v>150</v>
      </c>
      <c r="B237" s="867"/>
      <c r="C237" s="867"/>
      <c r="D237" s="867"/>
      <c r="E237" s="867"/>
      <c r="F237" s="867"/>
      <c r="G237" s="867"/>
      <c r="H237" s="868"/>
      <c r="I237" s="86" t="s">
        <v>111</v>
      </c>
      <c r="J237" s="70">
        <f>자기평가서!K4</f>
        <v>44562</v>
      </c>
      <c r="L237" s="58"/>
      <c r="M237" s="58"/>
    </row>
    <row r="238" spans="1:13" ht="27">
      <c r="A238" s="71" t="s">
        <v>112</v>
      </c>
      <c r="B238" s="71" t="s">
        <v>113</v>
      </c>
      <c r="C238" s="71" t="s">
        <v>126</v>
      </c>
      <c r="D238" s="71" t="s">
        <v>127</v>
      </c>
      <c r="E238" s="71" t="s">
        <v>116</v>
      </c>
      <c r="F238" s="71" t="s">
        <v>128</v>
      </c>
      <c r="G238" s="72" t="s">
        <v>129</v>
      </c>
      <c r="H238" s="72" t="s">
        <v>130</v>
      </c>
      <c r="I238" s="71" t="s">
        <v>118</v>
      </c>
      <c r="J238" s="71" t="s">
        <v>119</v>
      </c>
      <c r="L238" s="58"/>
      <c r="M238" s="58"/>
    </row>
    <row r="239" spans="1:13" ht="12" customHeight="1">
      <c r="A239" s="876" t="s">
        <v>152</v>
      </c>
      <c r="B239" s="856">
        <v>111</v>
      </c>
      <c r="C239" s="76">
        <v>2014</v>
      </c>
      <c r="D239" s="77" t="s">
        <v>153</v>
      </c>
      <c r="E239" s="77">
        <v>44114</v>
      </c>
      <c r="F239" s="88">
        <v>1</v>
      </c>
      <c r="G239" s="80">
        <f t="shared" ref="G239:G244" si="20">1*F239</f>
        <v>1</v>
      </c>
      <c r="H239" s="89">
        <v>2</v>
      </c>
      <c r="I239" s="98">
        <f>IF(C245="","",IF(OR(G245&gt;=5,H245&gt;=20),1,IF(OR(G245&gt;=4,H245&gt;=18),0.9,IF(OR(G245&gt;=3,H245&gt;=16),0.8,IF(OR(G245&gt;=2,H245&gt;=14),0.7,IF(OR(G245&gt;=1,H245&gt;=12),0.6,0))))))</f>
        <v>0.9</v>
      </c>
      <c r="J239" s="859">
        <f>IF(C245="","",0.5*I239)</f>
        <v>0.45</v>
      </c>
      <c r="K239" s="90"/>
      <c r="L239" s="55"/>
      <c r="M239" s="58"/>
    </row>
    <row r="240" spans="1:13" ht="12" customHeight="1">
      <c r="A240" s="876"/>
      <c r="B240" s="857"/>
      <c r="C240" s="76">
        <v>2014</v>
      </c>
      <c r="D240" s="77" t="s">
        <v>153</v>
      </c>
      <c r="E240" s="77">
        <v>44115</v>
      </c>
      <c r="F240" s="88">
        <v>0.6</v>
      </c>
      <c r="G240" s="80">
        <f t="shared" si="20"/>
        <v>0.6</v>
      </c>
      <c r="H240" s="89">
        <v>2</v>
      </c>
      <c r="I240" s="99"/>
      <c r="J240" s="860"/>
      <c r="K240" s="90"/>
      <c r="L240" s="55"/>
      <c r="M240" s="58"/>
    </row>
    <row r="241" spans="1:13" ht="12" customHeight="1">
      <c r="A241" s="876"/>
      <c r="B241" s="857"/>
      <c r="C241" s="76">
        <v>2014</v>
      </c>
      <c r="D241" s="77" t="s">
        <v>153</v>
      </c>
      <c r="E241" s="77">
        <v>44116</v>
      </c>
      <c r="F241" s="88">
        <v>0.6</v>
      </c>
      <c r="G241" s="80">
        <f t="shared" si="20"/>
        <v>0.6</v>
      </c>
      <c r="H241" s="89">
        <v>2</v>
      </c>
      <c r="I241" s="99"/>
      <c r="J241" s="860"/>
      <c r="K241" s="90"/>
      <c r="L241" s="55"/>
      <c r="M241" s="58"/>
    </row>
    <row r="242" spans="1:13" ht="12" customHeight="1">
      <c r="A242" s="876"/>
      <c r="B242" s="857"/>
      <c r="C242" s="76">
        <v>2014</v>
      </c>
      <c r="D242" s="77" t="s">
        <v>153</v>
      </c>
      <c r="E242" s="77">
        <v>44117</v>
      </c>
      <c r="F242" s="88">
        <v>0.6</v>
      </c>
      <c r="G242" s="80">
        <f t="shared" si="20"/>
        <v>0.6</v>
      </c>
      <c r="H242" s="89">
        <v>2</v>
      </c>
      <c r="I242" s="99"/>
      <c r="J242" s="860"/>
      <c r="K242" s="90"/>
      <c r="L242" s="55"/>
      <c r="M242" s="58"/>
    </row>
    <row r="243" spans="1:13" ht="12" customHeight="1">
      <c r="A243" s="876"/>
      <c r="B243" s="857"/>
      <c r="C243" s="76">
        <v>2014</v>
      </c>
      <c r="D243" s="77" t="s">
        <v>153</v>
      </c>
      <c r="E243" s="77">
        <v>44118</v>
      </c>
      <c r="F243" s="88">
        <v>0.6</v>
      </c>
      <c r="G243" s="80">
        <f t="shared" si="20"/>
        <v>0.6</v>
      </c>
      <c r="H243" s="89">
        <v>2</v>
      </c>
      <c r="I243" s="99"/>
      <c r="J243" s="860"/>
      <c r="K243" s="90"/>
      <c r="L243" s="55"/>
      <c r="M243" s="58"/>
    </row>
    <row r="244" spans="1:13" ht="12" customHeight="1">
      <c r="A244" s="876"/>
      <c r="B244" s="857"/>
      <c r="C244" s="76">
        <v>2014</v>
      </c>
      <c r="D244" s="77" t="s">
        <v>153</v>
      </c>
      <c r="E244" s="77">
        <v>44119</v>
      </c>
      <c r="F244" s="88">
        <v>0.6</v>
      </c>
      <c r="G244" s="80">
        <f t="shared" si="20"/>
        <v>0.6</v>
      </c>
      <c r="H244" s="89">
        <v>2</v>
      </c>
      <c r="I244" s="99"/>
      <c r="J244" s="860"/>
      <c r="K244" s="58"/>
      <c r="L244" s="55"/>
      <c r="M244" s="58"/>
    </row>
    <row r="245" spans="1:13" ht="12" customHeight="1">
      <c r="A245" s="876"/>
      <c r="B245" s="858"/>
      <c r="C245" s="862" t="s">
        <v>154</v>
      </c>
      <c r="D245" s="863"/>
      <c r="E245" s="863"/>
      <c r="F245" s="864"/>
      <c r="G245" s="91">
        <f>SUM(G239:G244)</f>
        <v>4</v>
      </c>
      <c r="H245" s="91">
        <f>SUM(H239:H244)</f>
        <v>12</v>
      </c>
      <c r="I245" s="100"/>
      <c r="J245" s="861"/>
      <c r="K245" s="90"/>
      <c r="L245" s="55"/>
      <c r="M245" s="58"/>
    </row>
    <row r="246" spans="1:13" ht="12" customHeight="1">
      <c r="A246" s="875"/>
      <c r="B246" s="856">
        <v>222</v>
      </c>
      <c r="C246" s="76">
        <v>2014</v>
      </c>
      <c r="D246" s="77" t="s">
        <v>153</v>
      </c>
      <c r="E246" s="77">
        <v>44114</v>
      </c>
      <c r="F246" s="88">
        <v>1</v>
      </c>
      <c r="G246" s="80">
        <f t="shared" ref="G246:G251" si="21">1*F246</f>
        <v>1</v>
      </c>
      <c r="H246" s="89">
        <v>2</v>
      </c>
      <c r="I246" s="98">
        <f>IF(C252="","",IF(OR(G252&gt;=5,H252&gt;=20),1,IF(OR(G252&gt;=4,H252&gt;=18),0.9,IF(OR(G252&gt;=3,H252&gt;=16),0.8,IF(OR(G252&gt;=2,H252&gt;=14),0.7,IF(OR(G252&gt;=1,H252&gt;=12),0.6,0))))))</f>
        <v>0.6</v>
      </c>
      <c r="J246" s="859">
        <f>IF(C252="","",0.5*I246)</f>
        <v>0.3</v>
      </c>
      <c r="L246" s="55"/>
      <c r="M246" s="58"/>
    </row>
    <row r="247" spans="1:13" ht="12" customHeight="1">
      <c r="A247" s="875"/>
      <c r="B247" s="857"/>
      <c r="C247" s="76"/>
      <c r="D247" s="77"/>
      <c r="E247" s="77"/>
      <c r="F247" s="88"/>
      <c r="G247" s="80">
        <f t="shared" si="21"/>
        <v>0</v>
      </c>
      <c r="H247" s="89">
        <v>2</v>
      </c>
      <c r="I247" s="99"/>
      <c r="J247" s="860"/>
      <c r="L247" s="90"/>
      <c r="M247" s="58"/>
    </row>
    <row r="248" spans="1:13" ht="12" customHeight="1">
      <c r="A248" s="875"/>
      <c r="B248" s="857"/>
      <c r="C248" s="76"/>
      <c r="D248" s="77"/>
      <c r="E248" s="77"/>
      <c r="F248" s="88"/>
      <c r="G248" s="80">
        <f t="shared" si="21"/>
        <v>0</v>
      </c>
      <c r="H248" s="89">
        <v>2</v>
      </c>
      <c r="I248" s="99"/>
      <c r="J248" s="860"/>
      <c r="L248" s="90"/>
      <c r="M248" s="58"/>
    </row>
    <row r="249" spans="1:13" ht="12" customHeight="1">
      <c r="A249" s="875"/>
      <c r="B249" s="857"/>
      <c r="C249" s="76"/>
      <c r="D249" s="77"/>
      <c r="E249" s="77"/>
      <c r="F249" s="88"/>
      <c r="G249" s="80">
        <f t="shared" si="21"/>
        <v>0</v>
      </c>
      <c r="H249" s="89">
        <v>2</v>
      </c>
      <c r="I249" s="99"/>
      <c r="J249" s="860"/>
      <c r="L249" s="90"/>
      <c r="M249" s="58"/>
    </row>
    <row r="250" spans="1:13" ht="12" customHeight="1">
      <c r="A250" s="875"/>
      <c r="B250" s="857"/>
      <c r="C250" s="76"/>
      <c r="D250" s="77"/>
      <c r="E250" s="77"/>
      <c r="F250" s="88"/>
      <c r="G250" s="80">
        <f t="shared" si="21"/>
        <v>0</v>
      </c>
      <c r="H250" s="89">
        <v>2</v>
      </c>
      <c r="I250" s="99"/>
      <c r="J250" s="860"/>
      <c r="L250" s="90"/>
      <c r="M250" s="58"/>
    </row>
    <row r="251" spans="1:13" ht="12" customHeight="1">
      <c r="A251" s="875"/>
      <c r="B251" s="857"/>
      <c r="C251" s="76"/>
      <c r="D251" s="77"/>
      <c r="E251" s="77"/>
      <c r="F251" s="88"/>
      <c r="G251" s="80">
        <f t="shared" si="21"/>
        <v>0</v>
      </c>
      <c r="H251" s="89">
        <v>2</v>
      </c>
      <c r="I251" s="99"/>
      <c r="J251" s="860"/>
      <c r="L251" s="90"/>
      <c r="M251" s="58"/>
    </row>
    <row r="252" spans="1:13" ht="12" customHeight="1">
      <c r="A252" s="875"/>
      <c r="B252" s="858"/>
      <c r="C252" s="862" t="s">
        <v>154</v>
      </c>
      <c r="D252" s="863"/>
      <c r="E252" s="863"/>
      <c r="F252" s="864"/>
      <c r="G252" s="91">
        <f>SUM(G246:G251)</f>
        <v>1</v>
      </c>
      <c r="H252" s="91">
        <f>SUM(H246:H251)</f>
        <v>12</v>
      </c>
      <c r="I252" s="100"/>
      <c r="J252" s="861"/>
      <c r="L252" s="90"/>
      <c r="M252" s="58"/>
    </row>
    <row r="253" spans="1:13" ht="12" customHeight="1">
      <c r="A253" s="875"/>
      <c r="B253" s="856">
        <v>222</v>
      </c>
      <c r="C253" s="76">
        <v>2014</v>
      </c>
      <c r="D253" s="77" t="s">
        <v>153</v>
      </c>
      <c r="E253" s="77">
        <v>44114</v>
      </c>
      <c r="F253" s="88">
        <v>0.6</v>
      </c>
      <c r="G253" s="80">
        <f t="shared" ref="G253:G258" si="22">1*F253</f>
        <v>0.6</v>
      </c>
      <c r="H253" s="89">
        <v>2</v>
      </c>
      <c r="I253" s="98">
        <f>IF(C259="","",IF(OR(G259&gt;=5,H259&gt;=20),1,IF(OR(G259&gt;=4,H259&gt;=18),0.9,IF(OR(G259&gt;=3,H259&gt;=16),0.8,IF(OR(G259&gt;=2,H259&gt;=14),0.7,IF(OR(G259&gt;=1,H259&gt;=12),0.6,0))))))</f>
        <v>0.8</v>
      </c>
      <c r="J253" s="859">
        <f>IF(C259="","",0.5*I253)</f>
        <v>0.4</v>
      </c>
      <c r="L253" s="90"/>
      <c r="M253" s="58"/>
    </row>
    <row r="254" spans="1:13" ht="12" customHeight="1">
      <c r="A254" s="875"/>
      <c r="B254" s="857"/>
      <c r="C254" s="76">
        <v>2014</v>
      </c>
      <c r="D254" s="77" t="s">
        <v>153</v>
      </c>
      <c r="E254" s="77">
        <v>44115</v>
      </c>
      <c r="F254" s="88">
        <v>0.6</v>
      </c>
      <c r="G254" s="80">
        <f t="shared" si="22"/>
        <v>0.6</v>
      </c>
      <c r="H254" s="89">
        <v>2</v>
      </c>
      <c r="I254" s="99"/>
      <c r="J254" s="860"/>
      <c r="L254" s="90"/>
      <c r="M254" s="58"/>
    </row>
    <row r="255" spans="1:13" ht="12" customHeight="1">
      <c r="A255" s="875"/>
      <c r="B255" s="857"/>
      <c r="C255" s="76">
        <v>2014</v>
      </c>
      <c r="D255" s="77" t="s">
        <v>153</v>
      </c>
      <c r="E255" s="77">
        <v>44116</v>
      </c>
      <c r="F255" s="88">
        <v>0.6</v>
      </c>
      <c r="G255" s="80">
        <f t="shared" si="22"/>
        <v>0.6</v>
      </c>
      <c r="H255" s="89">
        <v>2</v>
      </c>
      <c r="I255" s="99"/>
      <c r="J255" s="860"/>
      <c r="L255" s="90"/>
      <c r="M255" s="58"/>
    </row>
    <row r="256" spans="1:13" ht="12" customHeight="1">
      <c r="A256" s="875"/>
      <c r="B256" s="857"/>
      <c r="C256" s="76">
        <v>2014</v>
      </c>
      <c r="D256" s="77" t="s">
        <v>153</v>
      </c>
      <c r="E256" s="77">
        <v>44117</v>
      </c>
      <c r="F256" s="88">
        <v>0.6</v>
      </c>
      <c r="G256" s="80">
        <f t="shared" si="22"/>
        <v>0.6</v>
      </c>
      <c r="H256" s="89">
        <v>2</v>
      </c>
      <c r="I256" s="99"/>
      <c r="J256" s="860"/>
      <c r="L256" s="90"/>
      <c r="M256" s="58"/>
    </row>
    <row r="257" spans="1:13" ht="12" customHeight="1">
      <c r="A257" s="875"/>
      <c r="B257" s="857"/>
      <c r="C257" s="76">
        <v>2014</v>
      </c>
      <c r="D257" s="77" t="s">
        <v>153</v>
      </c>
      <c r="E257" s="77">
        <v>44118</v>
      </c>
      <c r="F257" s="88">
        <v>0.6</v>
      </c>
      <c r="G257" s="80">
        <f t="shared" si="22"/>
        <v>0.6</v>
      </c>
      <c r="H257" s="89">
        <v>2</v>
      </c>
      <c r="I257" s="99"/>
      <c r="J257" s="860"/>
      <c r="L257" s="90"/>
      <c r="M257" s="58"/>
    </row>
    <row r="258" spans="1:13" ht="12" customHeight="1">
      <c r="A258" s="875"/>
      <c r="B258" s="857"/>
      <c r="C258" s="76">
        <v>2014</v>
      </c>
      <c r="D258" s="77" t="s">
        <v>153</v>
      </c>
      <c r="E258" s="77">
        <v>44119</v>
      </c>
      <c r="F258" s="88">
        <v>0.6</v>
      </c>
      <c r="G258" s="80">
        <f t="shared" si="22"/>
        <v>0.6</v>
      </c>
      <c r="H258" s="89">
        <v>2</v>
      </c>
      <c r="I258" s="99"/>
      <c r="J258" s="860"/>
      <c r="L258" s="90"/>
      <c r="M258" s="58"/>
    </row>
    <row r="259" spans="1:13" ht="12" customHeight="1">
      <c r="A259" s="875"/>
      <c r="B259" s="858"/>
      <c r="C259" s="862" t="s">
        <v>154</v>
      </c>
      <c r="D259" s="863"/>
      <c r="E259" s="863"/>
      <c r="F259" s="864"/>
      <c r="G259" s="91">
        <f>SUM(G253:G258)</f>
        <v>3.6</v>
      </c>
      <c r="H259" s="91">
        <f>SUM(H253:H258)</f>
        <v>12</v>
      </c>
      <c r="I259" s="100"/>
      <c r="J259" s="861"/>
      <c r="L259" s="90"/>
      <c r="M259" s="58"/>
    </row>
    <row r="260" spans="1:13" ht="12" customHeight="1">
      <c r="A260" s="875"/>
      <c r="B260" s="856">
        <v>222</v>
      </c>
      <c r="C260" s="76">
        <v>2014</v>
      </c>
      <c r="D260" s="77" t="s">
        <v>153</v>
      </c>
      <c r="E260" s="77">
        <v>44114</v>
      </c>
      <c r="F260" s="88">
        <v>0.6</v>
      </c>
      <c r="G260" s="80">
        <f t="shared" ref="G260:G265" si="23">1*F260</f>
        <v>0.6</v>
      </c>
      <c r="H260" s="89">
        <v>2</v>
      </c>
      <c r="I260" s="98">
        <f>IF(C266="","",IF(OR(G266&gt;=5,H266&gt;=20),1,IF(OR(G266&gt;=4,H266&gt;=18),0.9,IF(OR(G266&gt;=3,H266&gt;=16),0.8,IF(OR(G266&gt;=2,H266&gt;=14),0.7,IF(OR(G266&gt;=1,H266&gt;=12),0.6,0))))))</f>
        <v>0.8</v>
      </c>
      <c r="J260" s="859">
        <f>IF(C266="","",0.5*I260)</f>
        <v>0.4</v>
      </c>
      <c r="L260" s="90"/>
      <c r="M260" s="58"/>
    </row>
    <row r="261" spans="1:13" ht="12" customHeight="1">
      <c r="A261" s="875"/>
      <c r="B261" s="857"/>
      <c r="C261" s="76">
        <v>2014</v>
      </c>
      <c r="D261" s="77" t="s">
        <v>131</v>
      </c>
      <c r="E261" s="77">
        <v>44115</v>
      </c>
      <c r="F261" s="88">
        <v>0.6</v>
      </c>
      <c r="G261" s="80">
        <f t="shared" si="23"/>
        <v>0.6</v>
      </c>
      <c r="H261" s="89">
        <v>2</v>
      </c>
      <c r="I261" s="99"/>
      <c r="J261" s="860"/>
      <c r="L261" s="90"/>
      <c r="M261" s="58"/>
    </row>
    <row r="262" spans="1:13" ht="12" customHeight="1">
      <c r="A262" s="875"/>
      <c r="B262" s="857"/>
      <c r="C262" s="76">
        <v>2014</v>
      </c>
      <c r="D262" s="77" t="s">
        <v>131</v>
      </c>
      <c r="E262" s="77">
        <v>44116</v>
      </c>
      <c r="F262" s="88">
        <v>0.6</v>
      </c>
      <c r="G262" s="80">
        <f t="shared" si="23"/>
        <v>0.6</v>
      </c>
      <c r="H262" s="89">
        <v>2</v>
      </c>
      <c r="I262" s="99"/>
      <c r="J262" s="860"/>
      <c r="L262" s="92"/>
      <c r="M262" s="58"/>
    </row>
    <row r="263" spans="1:13" ht="12" customHeight="1">
      <c r="A263" s="875"/>
      <c r="B263" s="857"/>
      <c r="C263" s="76">
        <v>2014</v>
      </c>
      <c r="D263" s="77" t="s">
        <v>131</v>
      </c>
      <c r="E263" s="77">
        <v>44117</v>
      </c>
      <c r="F263" s="88">
        <v>0.6</v>
      </c>
      <c r="G263" s="80">
        <f t="shared" si="23"/>
        <v>0.6</v>
      </c>
      <c r="H263" s="89">
        <v>2</v>
      </c>
      <c r="I263" s="99"/>
      <c r="J263" s="860"/>
      <c r="L263" s="55"/>
      <c r="M263" s="58"/>
    </row>
    <row r="264" spans="1:13" ht="12" customHeight="1">
      <c r="A264" s="875"/>
      <c r="B264" s="857"/>
      <c r="C264" s="76">
        <v>2014</v>
      </c>
      <c r="D264" s="77" t="s">
        <v>131</v>
      </c>
      <c r="E264" s="77">
        <v>44118</v>
      </c>
      <c r="F264" s="88">
        <v>0.6</v>
      </c>
      <c r="G264" s="80">
        <f t="shared" si="23"/>
        <v>0.6</v>
      </c>
      <c r="H264" s="89">
        <v>2</v>
      </c>
      <c r="I264" s="99"/>
      <c r="J264" s="860"/>
      <c r="L264" s="55"/>
      <c r="M264" s="58"/>
    </row>
    <row r="265" spans="1:13" ht="12" customHeight="1">
      <c r="A265" s="875"/>
      <c r="B265" s="857"/>
      <c r="C265" s="76">
        <v>2014</v>
      </c>
      <c r="D265" s="77" t="s">
        <v>131</v>
      </c>
      <c r="E265" s="77">
        <v>44119</v>
      </c>
      <c r="F265" s="88">
        <v>0.6</v>
      </c>
      <c r="G265" s="80">
        <f t="shared" si="23"/>
        <v>0.6</v>
      </c>
      <c r="H265" s="89">
        <v>2</v>
      </c>
      <c r="I265" s="99"/>
      <c r="J265" s="860"/>
      <c r="L265" s="55"/>
      <c r="M265" s="58"/>
    </row>
    <row r="266" spans="1:13" ht="12" customHeight="1">
      <c r="A266" s="875"/>
      <c r="B266" s="858"/>
      <c r="C266" s="862" t="s">
        <v>135</v>
      </c>
      <c r="D266" s="863"/>
      <c r="E266" s="863"/>
      <c r="F266" s="864"/>
      <c r="G266" s="91">
        <f>SUM(G260:G265)</f>
        <v>3.6</v>
      </c>
      <c r="H266" s="91">
        <f>SUM(H260:H265)</f>
        <v>12</v>
      </c>
      <c r="I266" s="100"/>
      <c r="J266" s="861"/>
      <c r="L266" s="58"/>
      <c r="M266" s="58"/>
    </row>
    <row r="267" spans="1:13" ht="12" customHeight="1">
      <c r="A267" s="875"/>
      <c r="B267" s="856">
        <v>222</v>
      </c>
      <c r="C267" s="76">
        <v>2014</v>
      </c>
      <c r="D267" s="77" t="s">
        <v>131</v>
      </c>
      <c r="E267" s="77">
        <v>44114</v>
      </c>
      <c r="F267" s="88">
        <v>0.6</v>
      </c>
      <c r="G267" s="80">
        <f t="shared" ref="G267:G272" si="24">1*F267</f>
        <v>0.6</v>
      </c>
      <c r="H267" s="89">
        <v>2</v>
      </c>
      <c r="I267" s="98">
        <f>IF(C273="","",IF(OR(G273&gt;=5,H273&gt;=20),1,IF(OR(G273&gt;=4,H273&gt;=18),0.9,IF(OR(G273&gt;=3,H273&gt;=16),0.8,IF(OR(G273&gt;=2,H273&gt;=14),0.7,IF(OR(G273&gt;=1,H273&gt;=12),0.6,0))))))</f>
        <v>0.8</v>
      </c>
      <c r="J267" s="859">
        <f>IF(C273="","",0.5*I267)</f>
        <v>0.4</v>
      </c>
      <c r="L267" s="58"/>
      <c r="M267" s="58"/>
    </row>
    <row r="268" spans="1:13" ht="12" customHeight="1">
      <c r="A268" s="875"/>
      <c r="B268" s="857"/>
      <c r="C268" s="76">
        <v>2014</v>
      </c>
      <c r="D268" s="77" t="s">
        <v>131</v>
      </c>
      <c r="E268" s="77">
        <v>44115</v>
      </c>
      <c r="F268" s="88">
        <v>0.6</v>
      </c>
      <c r="G268" s="80">
        <f t="shared" si="24"/>
        <v>0.6</v>
      </c>
      <c r="H268" s="89">
        <v>2</v>
      </c>
      <c r="I268" s="99"/>
      <c r="J268" s="860"/>
      <c r="L268" s="58"/>
      <c r="M268" s="58"/>
    </row>
    <row r="269" spans="1:13" ht="12" customHeight="1">
      <c r="A269" s="875"/>
      <c r="B269" s="857"/>
      <c r="C269" s="76">
        <v>2014</v>
      </c>
      <c r="D269" s="77" t="s">
        <v>131</v>
      </c>
      <c r="E269" s="77">
        <v>44116</v>
      </c>
      <c r="F269" s="88">
        <v>0.6</v>
      </c>
      <c r="G269" s="80">
        <f t="shared" si="24"/>
        <v>0.6</v>
      </c>
      <c r="H269" s="89">
        <v>2</v>
      </c>
      <c r="I269" s="99"/>
      <c r="J269" s="860"/>
      <c r="L269" s="58"/>
      <c r="M269" s="58"/>
    </row>
    <row r="270" spans="1:13" ht="12" customHeight="1">
      <c r="A270" s="875"/>
      <c r="B270" s="857"/>
      <c r="C270" s="76">
        <v>2014</v>
      </c>
      <c r="D270" s="77" t="s">
        <v>131</v>
      </c>
      <c r="E270" s="77">
        <v>44117</v>
      </c>
      <c r="F270" s="88">
        <v>0.6</v>
      </c>
      <c r="G270" s="80">
        <f t="shared" si="24"/>
        <v>0.6</v>
      </c>
      <c r="H270" s="89">
        <v>2</v>
      </c>
      <c r="I270" s="99"/>
      <c r="J270" s="860"/>
      <c r="L270" s="58"/>
      <c r="M270" s="58"/>
    </row>
    <row r="271" spans="1:13" ht="12" customHeight="1">
      <c r="A271" s="875"/>
      <c r="B271" s="857"/>
      <c r="C271" s="76">
        <v>2014</v>
      </c>
      <c r="D271" s="77" t="s">
        <v>131</v>
      </c>
      <c r="E271" s="77">
        <v>44118</v>
      </c>
      <c r="F271" s="88">
        <v>0.6</v>
      </c>
      <c r="G271" s="80">
        <f t="shared" si="24"/>
        <v>0.6</v>
      </c>
      <c r="H271" s="89">
        <v>2</v>
      </c>
      <c r="I271" s="99"/>
      <c r="J271" s="860"/>
      <c r="L271" s="58"/>
      <c r="M271" s="58"/>
    </row>
    <row r="272" spans="1:13" ht="12" customHeight="1">
      <c r="A272" s="875"/>
      <c r="B272" s="857"/>
      <c r="C272" s="76">
        <v>2014</v>
      </c>
      <c r="D272" s="77" t="s">
        <v>131</v>
      </c>
      <c r="E272" s="77">
        <v>44119</v>
      </c>
      <c r="F272" s="88">
        <v>0.6</v>
      </c>
      <c r="G272" s="80">
        <f t="shared" si="24"/>
        <v>0.6</v>
      </c>
      <c r="H272" s="89">
        <v>2</v>
      </c>
      <c r="I272" s="99"/>
      <c r="J272" s="860"/>
      <c r="L272" s="58"/>
      <c r="M272" s="58"/>
    </row>
    <row r="273" spans="1:20" ht="12" customHeight="1">
      <c r="A273" s="875"/>
      <c r="B273" s="858"/>
      <c r="C273" s="862" t="s">
        <v>135</v>
      </c>
      <c r="D273" s="863"/>
      <c r="E273" s="863"/>
      <c r="F273" s="864"/>
      <c r="G273" s="91">
        <f>SUM(G267:G272)</f>
        <v>3.6</v>
      </c>
      <c r="H273" s="91">
        <f>SUM(H267:H272)</f>
        <v>12</v>
      </c>
      <c r="I273" s="100"/>
      <c r="J273" s="861"/>
      <c r="L273" s="58"/>
      <c r="M273" s="58"/>
    </row>
    <row r="274" spans="1:20" ht="12" customHeight="1">
      <c r="A274" s="875"/>
      <c r="B274" s="856">
        <v>222</v>
      </c>
      <c r="C274" s="76">
        <v>2014</v>
      </c>
      <c r="D274" s="77" t="s">
        <v>131</v>
      </c>
      <c r="E274" s="77">
        <v>44114</v>
      </c>
      <c r="F274" s="88">
        <v>0.6</v>
      </c>
      <c r="G274" s="80">
        <f t="shared" ref="G274:G279" si="25">1*F274</f>
        <v>0.6</v>
      </c>
      <c r="H274" s="89">
        <v>2</v>
      </c>
      <c r="I274" s="98">
        <f>IF(C280="","",IF(OR(G280&gt;=5,H280&gt;=20),1,IF(OR(G280&gt;=4,H280&gt;=18),0.9,IF(OR(G280&gt;=3,H280&gt;=16),0.8,IF(OR(G280&gt;=2,H280&gt;=14),0.7,IF(OR(G280&gt;=1,H280&gt;=12),0.6,0))))))</f>
        <v>0.8</v>
      </c>
      <c r="J274" s="859">
        <f>IF(C280="","",0.5*I274)</f>
        <v>0.4</v>
      </c>
      <c r="L274" s="58"/>
      <c r="M274" s="58"/>
    </row>
    <row r="275" spans="1:20" ht="12" customHeight="1">
      <c r="A275" s="875"/>
      <c r="B275" s="857"/>
      <c r="C275" s="76">
        <v>2014</v>
      </c>
      <c r="D275" s="77" t="s">
        <v>131</v>
      </c>
      <c r="E275" s="77">
        <v>44115</v>
      </c>
      <c r="F275" s="88">
        <v>0.6</v>
      </c>
      <c r="G275" s="80">
        <f t="shared" si="25"/>
        <v>0.6</v>
      </c>
      <c r="H275" s="89">
        <v>2</v>
      </c>
      <c r="I275" s="99"/>
      <c r="J275" s="860"/>
      <c r="L275" s="58"/>
      <c r="M275" s="58"/>
    </row>
    <row r="276" spans="1:20" ht="12" customHeight="1">
      <c r="A276" s="875"/>
      <c r="B276" s="857"/>
      <c r="C276" s="76">
        <v>2014</v>
      </c>
      <c r="D276" s="77" t="s">
        <v>131</v>
      </c>
      <c r="E276" s="77">
        <v>44116</v>
      </c>
      <c r="F276" s="88">
        <v>0.6</v>
      </c>
      <c r="G276" s="80">
        <f t="shared" si="25"/>
        <v>0.6</v>
      </c>
      <c r="H276" s="89">
        <v>2</v>
      </c>
      <c r="I276" s="99"/>
      <c r="J276" s="860"/>
      <c r="L276" s="58"/>
      <c r="M276" s="58"/>
    </row>
    <row r="277" spans="1:20" ht="12" customHeight="1">
      <c r="A277" s="875"/>
      <c r="B277" s="857"/>
      <c r="C277" s="76">
        <v>2014</v>
      </c>
      <c r="D277" s="77" t="s">
        <v>131</v>
      </c>
      <c r="E277" s="77">
        <v>44117</v>
      </c>
      <c r="F277" s="88">
        <v>0.6</v>
      </c>
      <c r="G277" s="80">
        <f t="shared" si="25"/>
        <v>0.6</v>
      </c>
      <c r="H277" s="89">
        <v>2</v>
      </c>
      <c r="I277" s="99"/>
      <c r="J277" s="860"/>
      <c r="L277" s="58"/>
      <c r="M277" s="58"/>
    </row>
    <row r="278" spans="1:20" ht="12" customHeight="1">
      <c r="A278" s="875"/>
      <c r="B278" s="857"/>
      <c r="C278" s="76">
        <v>2014</v>
      </c>
      <c r="D278" s="77" t="s">
        <v>131</v>
      </c>
      <c r="E278" s="77">
        <v>44118</v>
      </c>
      <c r="F278" s="88">
        <v>0.6</v>
      </c>
      <c r="G278" s="80">
        <f t="shared" si="25"/>
        <v>0.6</v>
      </c>
      <c r="H278" s="89">
        <v>2</v>
      </c>
      <c r="I278" s="99"/>
      <c r="J278" s="860"/>
      <c r="L278" s="58"/>
      <c r="M278" s="58"/>
    </row>
    <row r="279" spans="1:20" ht="12" customHeight="1">
      <c r="A279" s="875"/>
      <c r="B279" s="857"/>
      <c r="C279" s="76">
        <v>2014</v>
      </c>
      <c r="D279" s="77" t="s">
        <v>131</v>
      </c>
      <c r="E279" s="77">
        <v>44119</v>
      </c>
      <c r="F279" s="88">
        <v>0.6</v>
      </c>
      <c r="G279" s="80">
        <f t="shared" si="25"/>
        <v>0.6</v>
      </c>
      <c r="H279" s="89">
        <v>2</v>
      </c>
      <c r="I279" s="99"/>
      <c r="J279" s="860"/>
      <c r="L279" s="58"/>
      <c r="M279" s="58"/>
    </row>
    <row r="280" spans="1:20" ht="12" customHeight="1">
      <c r="A280" s="875"/>
      <c r="B280" s="858"/>
      <c r="C280" s="862" t="s">
        <v>135</v>
      </c>
      <c r="D280" s="863"/>
      <c r="E280" s="863"/>
      <c r="F280" s="864"/>
      <c r="G280" s="91">
        <f>SUM(G274:G279)</f>
        <v>3.6</v>
      </c>
      <c r="H280" s="91">
        <f>SUM(H274:H279)</f>
        <v>12</v>
      </c>
      <c r="I280" s="100"/>
      <c r="J280" s="861"/>
      <c r="L280" s="58"/>
      <c r="M280" s="58"/>
    </row>
    <row r="281" spans="1:20" ht="12" customHeight="1">
      <c r="A281" s="875"/>
      <c r="B281" s="856">
        <v>222</v>
      </c>
      <c r="C281" s="76">
        <v>2014</v>
      </c>
      <c r="D281" s="77" t="s">
        <v>131</v>
      </c>
      <c r="E281" s="77">
        <v>44114</v>
      </c>
      <c r="F281" s="88">
        <v>0.6</v>
      </c>
      <c r="G281" s="80">
        <f t="shared" ref="G281:G286" si="26">1*F281</f>
        <v>0.6</v>
      </c>
      <c r="H281" s="89">
        <v>2</v>
      </c>
      <c r="I281" s="98">
        <f>IF(C287="","",IF(OR(G287&gt;=5,H287&gt;=20),1,IF(OR(G287&gt;=4,H287&gt;=18),0.9,IF(OR(G287&gt;=3,H287&gt;=16),0.8,IF(OR(G287&gt;=2,H287&gt;=14),0.7,IF(OR(G287&gt;=1,H287&gt;=12),0.6,0))))))</f>
        <v>0.8</v>
      </c>
      <c r="J281" s="859">
        <f>IF(C287="","",0.5*I281)</f>
        <v>0.4</v>
      </c>
      <c r="L281" s="58"/>
      <c r="M281" s="58"/>
    </row>
    <row r="282" spans="1:20" ht="12" customHeight="1">
      <c r="A282" s="875"/>
      <c r="B282" s="857"/>
      <c r="C282" s="76">
        <v>2014</v>
      </c>
      <c r="D282" s="77" t="s">
        <v>131</v>
      </c>
      <c r="E282" s="77">
        <v>44115</v>
      </c>
      <c r="F282" s="88">
        <v>0.6</v>
      </c>
      <c r="G282" s="80">
        <f t="shared" si="26"/>
        <v>0.6</v>
      </c>
      <c r="H282" s="89">
        <v>2</v>
      </c>
      <c r="I282" s="99"/>
      <c r="J282" s="860"/>
      <c r="L282" s="58"/>
      <c r="M282" s="58"/>
    </row>
    <row r="283" spans="1:20" ht="12" customHeight="1">
      <c r="A283" s="875"/>
      <c r="B283" s="857"/>
      <c r="C283" s="76">
        <v>2014</v>
      </c>
      <c r="D283" s="77" t="s">
        <v>131</v>
      </c>
      <c r="E283" s="77">
        <v>44116</v>
      </c>
      <c r="F283" s="88">
        <v>0.6</v>
      </c>
      <c r="G283" s="80">
        <f t="shared" si="26"/>
        <v>0.6</v>
      </c>
      <c r="H283" s="89">
        <v>2</v>
      </c>
      <c r="I283" s="99"/>
      <c r="J283" s="860"/>
      <c r="L283" s="58"/>
      <c r="M283" s="58"/>
    </row>
    <row r="284" spans="1:20" ht="12" customHeight="1">
      <c r="A284" s="875"/>
      <c r="B284" s="857"/>
      <c r="C284" s="76">
        <v>2014</v>
      </c>
      <c r="D284" s="77" t="s">
        <v>131</v>
      </c>
      <c r="E284" s="77">
        <v>44117</v>
      </c>
      <c r="F284" s="88">
        <v>0.6</v>
      </c>
      <c r="G284" s="80">
        <f t="shared" si="26"/>
        <v>0.6</v>
      </c>
      <c r="H284" s="89">
        <v>2</v>
      </c>
      <c r="I284" s="99"/>
      <c r="J284" s="860"/>
      <c r="L284" s="58"/>
      <c r="M284" s="58"/>
    </row>
    <row r="285" spans="1:20" ht="12" customHeight="1">
      <c r="A285" s="875"/>
      <c r="B285" s="857"/>
      <c r="C285" s="76">
        <v>2014</v>
      </c>
      <c r="D285" s="77" t="s">
        <v>131</v>
      </c>
      <c r="E285" s="77">
        <v>44118</v>
      </c>
      <c r="F285" s="88">
        <v>0.6</v>
      </c>
      <c r="G285" s="80">
        <f t="shared" si="26"/>
        <v>0.6</v>
      </c>
      <c r="H285" s="89">
        <v>2</v>
      </c>
      <c r="I285" s="99"/>
      <c r="J285" s="860"/>
      <c r="L285" s="58"/>
      <c r="M285" s="58"/>
    </row>
    <row r="286" spans="1:20" ht="12" customHeight="1">
      <c r="A286" s="875"/>
      <c r="B286" s="857"/>
      <c r="C286" s="76">
        <v>2014</v>
      </c>
      <c r="D286" s="77" t="s">
        <v>131</v>
      </c>
      <c r="E286" s="77">
        <v>44119</v>
      </c>
      <c r="F286" s="88">
        <v>0.6</v>
      </c>
      <c r="G286" s="80">
        <f t="shared" si="26"/>
        <v>0.6</v>
      </c>
      <c r="H286" s="89">
        <v>2</v>
      </c>
      <c r="I286" s="99"/>
      <c r="J286" s="860"/>
      <c r="L286" s="58"/>
      <c r="M286" s="58"/>
    </row>
    <row r="287" spans="1:20" ht="12" customHeight="1">
      <c r="A287" s="875"/>
      <c r="B287" s="858"/>
      <c r="C287" s="862" t="s">
        <v>135</v>
      </c>
      <c r="D287" s="863"/>
      <c r="E287" s="863"/>
      <c r="F287" s="864"/>
      <c r="G287" s="91">
        <f>SUM(G281:G286)</f>
        <v>3.6</v>
      </c>
      <c r="H287" s="91">
        <f>SUM(H281:H286)</f>
        <v>12</v>
      </c>
      <c r="I287" s="100"/>
      <c r="J287" s="861"/>
      <c r="L287" s="58"/>
      <c r="M287" s="58"/>
    </row>
    <row r="288" spans="1:20" ht="12" customHeight="1">
      <c r="A288" s="853" t="s">
        <v>138</v>
      </c>
      <c r="B288" s="854"/>
      <c r="C288" s="854"/>
      <c r="D288" s="854"/>
      <c r="E288" s="854"/>
      <c r="F288" s="854"/>
      <c r="G288" s="854"/>
      <c r="H288" s="854"/>
      <c r="I288" s="855"/>
      <c r="J288" s="93">
        <f>SUM(J239:J287)</f>
        <v>2.7499999999999996</v>
      </c>
      <c r="L288" s="865"/>
      <c r="M288" s="865"/>
      <c r="N288" s="865"/>
      <c r="O288" s="865"/>
      <c r="P288" s="865"/>
      <c r="Q288" s="865"/>
      <c r="R288" s="865"/>
      <c r="S288" s="865"/>
      <c r="T288" s="865"/>
    </row>
    <row r="289" spans="1:20" ht="12" customHeight="1">
      <c r="A289" s="94"/>
      <c r="B289" s="94"/>
      <c r="C289" s="94"/>
      <c r="D289" s="94"/>
      <c r="E289" s="94"/>
      <c r="F289" s="94"/>
      <c r="G289" s="94"/>
      <c r="H289" s="94"/>
      <c r="I289" s="94"/>
      <c r="J289" s="94"/>
      <c r="K289" s="95"/>
      <c r="L289" s="865"/>
      <c r="M289" s="865"/>
      <c r="N289" s="865"/>
      <c r="O289" s="865"/>
      <c r="P289" s="865"/>
      <c r="Q289" s="865"/>
      <c r="R289" s="865"/>
      <c r="S289" s="865"/>
      <c r="T289" s="865"/>
    </row>
    <row r="290" spans="1:20" ht="13.5">
      <c r="A290" s="58"/>
      <c r="B290" s="54"/>
      <c r="C290" s="54"/>
      <c r="D290" s="54"/>
      <c r="E290" s="55"/>
      <c r="F290" s="55"/>
      <c r="G290" s="56"/>
      <c r="H290" s="56"/>
      <c r="I290" s="56"/>
      <c r="J290" s="56"/>
      <c r="K290" s="56"/>
      <c r="L290" s="55"/>
      <c r="M290" s="57"/>
    </row>
    <row r="291" spans="1:20" ht="25.5">
      <c r="A291" s="866" t="s">
        <v>139</v>
      </c>
      <c r="B291" s="867"/>
      <c r="C291" s="867"/>
      <c r="D291" s="867"/>
      <c r="E291" s="867"/>
      <c r="F291" s="867"/>
      <c r="G291" s="867"/>
      <c r="H291" s="867"/>
      <c r="I291" s="867"/>
      <c r="J291" s="868"/>
      <c r="K291" s="69" t="s">
        <v>111</v>
      </c>
      <c r="L291" s="70">
        <f>자기평가서!K4</f>
        <v>44562</v>
      </c>
    </row>
    <row r="292" spans="1:20" ht="27">
      <c r="A292" s="71" t="s">
        <v>112</v>
      </c>
      <c r="B292" s="71" t="s">
        <v>140</v>
      </c>
      <c r="C292" s="71" t="s">
        <v>127</v>
      </c>
      <c r="D292" s="71" t="s">
        <v>115</v>
      </c>
      <c r="E292" s="71" t="s">
        <v>141</v>
      </c>
      <c r="F292" s="71" t="s">
        <v>128</v>
      </c>
      <c r="G292" s="72" t="s">
        <v>129</v>
      </c>
      <c r="H292" s="72" t="s">
        <v>142</v>
      </c>
      <c r="I292" s="71" t="s">
        <v>143</v>
      </c>
      <c r="J292" s="71" t="s">
        <v>144</v>
      </c>
      <c r="K292" s="71" t="s">
        <v>145</v>
      </c>
      <c r="L292" s="71" t="s">
        <v>119</v>
      </c>
    </row>
    <row r="293" spans="1:20" ht="13.5">
      <c r="A293" s="869" t="s">
        <v>151</v>
      </c>
      <c r="B293" s="838" t="s">
        <v>147</v>
      </c>
      <c r="C293" s="76">
        <v>1</v>
      </c>
      <c r="D293" s="841">
        <v>43101</v>
      </c>
      <c r="E293" s="841">
        <v>44114</v>
      </c>
      <c r="F293" s="97">
        <v>0.6</v>
      </c>
      <c r="G293" s="80">
        <f>1*F293</f>
        <v>0.6</v>
      </c>
      <c r="H293" s="78">
        <v>20</v>
      </c>
      <c r="I293" s="844">
        <f>ROUNDDOWN(($L$81-D293)/365,1)</f>
        <v>4</v>
      </c>
      <c r="J293" s="844">
        <f>IF(C293="","",IF(AND(I293&lt;20,I293&gt;=10),0.6,IF(AND(I293&lt;10,I293&gt;=5),0.8,IF(I293&lt;5,1,0))))</f>
        <v>1</v>
      </c>
      <c r="K293" s="844">
        <f>IF(C298="","",IF(OR(G298&gt;=5,H298&gt;=20),1,IF(OR(G298&gt;=4,H298&gt;=18),0.9,IF(OR(G298&gt;=3,H298&gt;=16),0.8,IF(OR(G298&gt;=2,H298&gt;=14),0.7,IF(OR(G298&gt;=1,H298&gt;=12),0.6,0))))))</f>
        <v>1</v>
      </c>
      <c r="L293" s="847">
        <f>IF(C293="","",0.3*J293*K293)</f>
        <v>0.3</v>
      </c>
    </row>
    <row r="294" spans="1:20" ht="13.5">
      <c r="A294" s="870"/>
      <c r="B294" s="839"/>
      <c r="C294" s="76">
        <v>2</v>
      </c>
      <c r="D294" s="842"/>
      <c r="E294" s="842"/>
      <c r="F294" s="97">
        <v>0.6</v>
      </c>
      <c r="G294" s="80">
        <f>1*F294</f>
        <v>0.6</v>
      </c>
      <c r="H294" s="78">
        <v>20</v>
      </c>
      <c r="I294" s="845"/>
      <c r="J294" s="845"/>
      <c r="K294" s="845"/>
      <c r="L294" s="848"/>
    </row>
    <row r="295" spans="1:20" ht="13.5">
      <c r="A295" s="870"/>
      <c r="B295" s="839"/>
      <c r="C295" s="76">
        <v>3</v>
      </c>
      <c r="D295" s="842"/>
      <c r="E295" s="842"/>
      <c r="F295" s="97">
        <v>0.6</v>
      </c>
      <c r="G295" s="80">
        <f>1*F295</f>
        <v>0.6</v>
      </c>
      <c r="H295" s="78">
        <v>20</v>
      </c>
      <c r="I295" s="845"/>
      <c r="J295" s="845"/>
      <c r="K295" s="845"/>
      <c r="L295" s="848"/>
    </row>
    <row r="296" spans="1:20" ht="13.5">
      <c r="A296" s="870"/>
      <c r="B296" s="839"/>
      <c r="C296" s="76">
        <v>4</v>
      </c>
      <c r="D296" s="842"/>
      <c r="E296" s="842"/>
      <c r="F296" s="97">
        <v>0.6</v>
      </c>
      <c r="G296" s="80">
        <f>1*F296</f>
        <v>0.6</v>
      </c>
      <c r="H296" s="78">
        <v>20</v>
      </c>
      <c r="I296" s="845"/>
      <c r="J296" s="845"/>
      <c r="K296" s="845"/>
      <c r="L296" s="848"/>
    </row>
    <row r="297" spans="1:20" ht="13.5">
      <c r="A297" s="870"/>
      <c r="B297" s="839"/>
      <c r="C297" s="76">
        <v>5</v>
      </c>
      <c r="D297" s="843"/>
      <c r="E297" s="843"/>
      <c r="F297" s="97">
        <v>0.6</v>
      </c>
      <c r="G297" s="80">
        <f>1*F297</f>
        <v>0.6</v>
      </c>
      <c r="H297" s="78">
        <v>20</v>
      </c>
      <c r="I297" s="845"/>
      <c r="J297" s="845"/>
      <c r="K297" s="845"/>
      <c r="L297" s="848"/>
    </row>
    <row r="298" spans="1:20" ht="13.5">
      <c r="A298" s="870"/>
      <c r="B298" s="840"/>
      <c r="C298" s="850" t="s">
        <v>135</v>
      </c>
      <c r="D298" s="851"/>
      <c r="E298" s="851"/>
      <c r="F298" s="852"/>
      <c r="G298" s="80">
        <f>SUM(G293:G297)</f>
        <v>3</v>
      </c>
      <c r="H298" s="80">
        <f>SUM(H293:H297)</f>
        <v>100</v>
      </c>
      <c r="I298" s="846"/>
      <c r="J298" s="846"/>
      <c r="K298" s="846"/>
      <c r="L298" s="849"/>
    </row>
    <row r="299" spans="1:20" ht="13.5">
      <c r="A299" s="870"/>
      <c r="B299" s="838" t="s">
        <v>147</v>
      </c>
      <c r="C299" s="76">
        <v>1</v>
      </c>
      <c r="D299" s="841">
        <v>43101</v>
      </c>
      <c r="E299" s="841">
        <v>44114</v>
      </c>
      <c r="F299" s="97">
        <v>1</v>
      </c>
      <c r="G299" s="80">
        <f>1*F299</f>
        <v>1</v>
      </c>
      <c r="H299" s="78">
        <v>1</v>
      </c>
      <c r="I299" s="844">
        <f>ROUNDDOWN(($L$81-D299)/365,1)</f>
        <v>4</v>
      </c>
      <c r="J299" s="844">
        <f>IF(C299="","",IF(AND(I299&lt;20,I299&gt;=10),0.6,IF(AND(I299&lt;10,I299&gt;=5),0.8,IF(I299&lt;5,1,0))))</f>
        <v>1</v>
      </c>
      <c r="K299" s="844">
        <f>IF(C304="","",IF(OR(G304&gt;=5,H304&gt;=20),1,IF(OR(G304&gt;=4,H304&gt;=18),0.9,IF(OR(G304&gt;=3,H304&gt;=16),0.8,IF(OR(G304&gt;=2,H304&gt;=14),0.7,IF(OR(G304&gt;=1,H304&gt;=12),0.6,0))))))</f>
        <v>0.8</v>
      </c>
      <c r="L299" s="847">
        <f>IF(C299="","",0.3*J299*K299)</f>
        <v>0.24</v>
      </c>
    </row>
    <row r="300" spans="1:20" ht="13.5">
      <c r="A300" s="870"/>
      <c r="B300" s="839"/>
      <c r="C300" s="76">
        <v>2</v>
      </c>
      <c r="D300" s="842"/>
      <c r="E300" s="842"/>
      <c r="F300" s="97">
        <v>0.6</v>
      </c>
      <c r="G300" s="80">
        <f>1*F300</f>
        <v>0.6</v>
      </c>
      <c r="H300" s="78">
        <v>1</v>
      </c>
      <c r="I300" s="845"/>
      <c r="J300" s="845"/>
      <c r="K300" s="845"/>
      <c r="L300" s="848"/>
    </row>
    <row r="301" spans="1:20" ht="13.5">
      <c r="A301" s="870"/>
      <c r="B301" s="839"/>
      <c r="C301" s="76">
        <v>3</v>
      </c>
      <c r="D301" s="842"/>
      <c r="E301" s="842"/>
      <c r="F301" s="97">
        <v>0.6</v>
      </c>
      <c r="G301" s="80">
        <f>1*F301</f>
        <v>0.6</v>
      </c>
      <c r="H301" s="78">
        <v>1</v>
      </c>
      <c r="I301" s="845"/>
      <c r="J301" s="845"/>
      <c r="K301" s="845"/>
      <c r="L301" s="848"/>
    </row>
    <row r="302" spans="1:20" ht="13.5">
      <c r="A302" s="870"/>
      <c r="B302" s="839"/>
      <c r="C302" s="76">
        <v>4</v>
      </c>
      <c r="D302" s="842"/>
      <c r="E302" s="842"/>
      <c r="F302" s="97">
        <v>0.6</v>
      </c>
      <c r="G302" s="80">
        <f>1*F302</f>
        <v>0.6</v>
      </c>
      <c r="H302" s="78">
        <v>1</v>
      </c>
      <c r="I302" s="845"/>
      <c r="J302" s="845"/>
      <c r="K302" s="845"/>
      <c r="L302" s="848"/>
    </row>
    <row r="303" spans="1:20" ht="13.5">
      <c r="A303" s="870"/>
      <c r="B303" s="839"/>
      <c r="C303" s="76">
        <v>5</v>
      </c>
      <c r="D303" s="843"/>
      <c r="E303" s="843"/>
      <c r="F303" s="97">
        <v>0.6</v>
      </c>
      <c r="G303" s="80">
        <f>1*F303</f>
        <v>0.6</v>
      </c>
      <c r="H303" s="78">
        <v>1</v>
      </c>
      <c r="I303" s="845"/>
      <c r="J303" s="845"/>
      <c r="K303" s="845"/>
      <c r="L303" s="848"/>
    </row>
    <row r="304" spans="1:20" ht="13.5">
      <c r="A304" s="870"/>
      <c r="B304" s="840"/>
      <c r="C304" s="850" t="s">
        <v>135</v>
      </c>
      <c r="D304" s="851"/>
      <c r="E304" s="851"/>
      <c r="F304" s="852"/>
      <c r="G304" s="80">
        <f>SUM(G299:G303)</f>
        <v>3.4000000000000004</v>
      </c>
      <c r="H304" s="80">
        <f>SUM(H299:H303)</f>
        <v>5</v>
      </c>
      <c r="I304" s="846"/>
      <c r="J304" s="846"/>
      <c r="K304" s="846"/>
      <c r="L304" s="849"/>
    </row>
    <row r="305" spans="1:12" ht="13.5">
      <c r="A305" s="870"/>
      <c r="B305" s="838" t="s">
        <v>147</v>
      </c>
      <c r="C305" s="76">
        <v>1</v>
      </c>
      <c r="D305" s="841">
        <v>43101</v>
      </c>
      <c r="E305" s="841">
        <v>44114</v>
      </c>
      <c r="F305" s="97">
        <v>1</v>
      </c>
      <c r="G305" s="80">
        <f>1*F305</f>
        <v>1</v>
      </c>
      <c r="H305" s="78">
        <v>1</v>
      </c>
      <c r="I305" s="844">
        <f>ROUNDDOWN(($L$81-D305)/365,1)</f>
        <v>4</v>
      </c>
      <c r="J305" s="844">
        <f>IF(C305="","",IF(AND(I305&lt;20,I305&gt;=10),0.6,IF(AND(I305&lt;10,I305&gt;=5),0.8,IF(I305&lt;5,1,0))))</f>
        <v>1</v>
      </c>
      <c r="K305" s="844">
        <f>IF(C310="","",IF(OR(G310&gt;=5,H310&gt;=20),1,IF(OR(G310&gt;=4,H310&gt;=18),0.9,IF(OR(G310&gt;=3,H310&gt;=16),0.8,IF(OR(G310&gt;=2,H310&gt;=14),0.7,IF(OR(G310&gt;=1,H310&gt;=12),0.6,0))))))</f>
        <v>0.8</v>
      </c>
      <c r="L305" s="847">
        <f>IF(C305="","",0.3*J305*K305)</f>
        <v>0.24</v>
      </c>
    </row>
    <row r="306" spans="1:12" ht="13.5">
      <c r="A306" s="870"/>
      <c r="B306" s="839"/>
      <c r="C306" s="76">
        <v>2</v>
      </c>
      <c r="D306" s="842"/>
      <c r="E306" s="842"/>
      <c r="F306" s="97">
        <v>0.6</v>
      </c>
      <c r="G306" s="80">
        <f>1*F306</f>
        <v>0.6</v>
      </c>
      <c r="H306" s="78">
        <v>1</v>
      </c>
      <c r="I306" s="845"/>
      <c r="J306" s="845"/>
      <c r="K306" s="845"/>
      <c r="L306" s="848"/>
    </row>
    <row r="307" spans="1:12" ht="13.5">
      <c r="A307" s="870"/>
      <c r="B307" s="839"/>
      <c r="C307" s="76">
        <v>3</v>
      </c>
      <c r="D307" s="842"/>
      <c r="E307" s="842"/>
      <c r="F307" s="97">
        <v>0.6</v>
      </c>
      <c r="G307" s="80">
        <f>1*F307</f>
        <v>0.6</v>
      </c>
      <c r="H307" s="78">
        <v>1</v>
      </c>
      <c r="I307" s="845"/>
      <c r="J307" s="845"/>
      <c r="K307" s="845"/>
      <c r="L307" s="848"/>
    </row>
    <row r="308" spans="1:12" ht="13.5">
      <c r="A308" s="870"/>
      <c r="B308" s="839"/>
      <c r="C308" s="76">
        <v>4</v>
      </c>
      <c r="D308" s="842"/>
      <c r="E308" s="842"/>
      <c r="F308" s="97">
        <v>0.6</v>
      </c>
      <c r="G308" s="80">
        <f>1*F308</f>
        <v>0.6</v>
      </c>
      <c r="H308" s="78">
        <v>1</v>
      </c>
      <c r="I308" s="845"/>
      <c r="J308" s="845"/>
      <c r="K308" s="845"/>
      <c r="L308" s="848"/>
    </row>
    <row r="309" spans="1:12" ht="13.5">
      <c r="A309" s="870"/>
      <c r="B309" s="839"/>
      <c r="C309" s="76">
        <v>5</v>
      </c>
      <c r="D309" s="843"/>
      <c r="E309" s="843"/>
      <c r="F309" s="97">
        <v>0.6</v>
      </c>
      <c r="G309" s="80">
        <f>1*F309</f>
        <v>0.6</v>
      </c>
      <c r="H309" s="78">
        <v>1</v>
      </c>
      <c r="I309" s="845"/>
      <c r="J309" s="845"/>
      <c r="K309" s="845"/>
      <c r="L309" s="848"/>
    </row>
    <row r="310" spans="1:12" ht="13.5">
      <c r="A310" s="870"/>
      <c r="B310" s="840"/>
      <c r="C310" s="850" t="s">
        <v>135</v>
      </c>
      <c r="D310" s="851"/>
      <c r="E310" s="851"/>
      <c r="F310" s="852"/>
      <c r="G310" s="80">
        <f>SUM(G305:G309)</f>
        <v>3.4000000000000004</v>
      </c>
      <c r="H310" s="80">
        <f>SUM(H305:H309)</f>
        <v>5</v>
      </c>
      <c r="I310" s="846"/>
      <c r="J310" s="846"/>
      <c r="K310" s="846"/>
      <c r="L310" s="849"/>
    </row>
    <row r="311" spans="1:12" ht="13.5">
      <c r="A311" s="870"/>
      <c r="B311" s="838" t="s">
        <v>147</v>
      </c>
      <c r="C311" s="76">
        <v>1</v>
      </c>
      <c r="D311" s="841">
        <v>39794</v>
      </c>
      <c r="E311" s="841">
        <v>44114</v>
      </c>
      <c r="F311" s="97">
        <v>1</v>
      </c>
      <c r="G311" s="80">
        <f>1*F311</f>
        <v>1</v>
      </c>
      <c r="H311" s="78">
        <v>1</v>
      </c>
      <c r="I311" s="844">
        <f>ROUNDDOWN(($L$81-D311)/365,1)</f>
        <v>13</v>
      </c>
      <c r="J311" s="844">
        <f>IF(C311="","",IF(AND(I311&lt;20,I311&gt;=10),0.6,IF(AND(I311&lt;10,I311&gt;=5),0.8,IF(I311&lt;5,1,0))))</f>
        <v>0.6</v>
      </c>
      <c r="K311" s="844">
        <f>IF(C316="","",IF(OR(G316&gt;=5,H316&gt;=20),1,IF(OR(G316&gt;=4,H316&gt;=18),0.9,IF(OR(G316&gt;=3,H316&gt;=16),0.8,IF(OR(G316&gt;=2,H316&gt;=14),0.7,IF(OR(G316&gt;=1,H316&gt;=12),0.6,0))))))</f>
        <v>0.8</v>
      </c>
      <c r="L311" s="847">
        <f>IF(C311="","",0.3*J311*K311)</f>
        <v>0.14399999999999999</v>
      </c>
    </row>
    <row r="312" spans="1:12" ht="13.5">
      <c r="A312" s="870"/>
      <c r="B312" s="839"/>
      <c r="C312" s="76">
        <v>2</v>
      </c>
      <c r="D312" s="842"/>
      <c r="E312" s="842"/>
      <c r="F312" s="97">
        <v>0.6</v>
      </c>
      <c r="G312" s="80">
        <f>1*F312</f>
        <v>0.6</v>
      </c>
      <c r="H312" s="78">
        <v>1</v>
      </c>
      <c r="I312" s="845"/>
      <c r="J312" s="845"/>
      <c r="K312" s="845"/>
      <c r="L312" s="848"/>
    </row>
    <row r="313" spans="1:12" ht="13.5">
      <c r="A313" s="870"/>
      <c r="B313" s="839"/>
      <c r="C313" s="76">
        <v>3</v>
      </c>
      <c r="D313" s="842"/>
      <c r="E313" s="842"/>
      <c r="F313" s="97">
        <v>0.6</v>
      </c>
      <c r="G313" s="80">
        <f>1*F313</f>
        <v>0.6</v>
      </c>
      <c r="H313" s="78">
        <v>1</v>
      </c>
      <c r="I313" s="845"/>
      <c r="J313" s="845"/>
      <c r="K313" s="845"/>
      <c r="L313" s="848"/>
    </row>
    <row r="314" spans="1:12" ht="13.5">
      <c r="A314" s="870"/>
      <c r="B314" s="839"/>
      <c r="C314" s="76">
        <v>4</v>
      </c>
      <c r="D314" s="842"/>
      <c r="E314" s="842"/>
      <c r="F314" s="97">
        <v>0.6</v>
      </c>
      <c r="G314" s="80">
        <f>1*F314</f>
        <v>0.6</v>
      </c>
      <c r="H314" s="78">
        <v>1</v>
      </c>
      <c r="I314" s="845"/>
      <c r="J314" s="845"/>
      <c r="K314" s="845"/>
      <c r="L314" s="848"/>
    </row>
    <row r="315" spans="1:12" ht="13.5">
      <c r="A315" s="870"/>
      <c r="B315" s="839"/>
      <c r="C315" s="76">
        <v>5</v>
      </c>
      <c r="D315" s="843"/>
      <c r="E315" s="843"/>
      <c r="F315" s="97">
        <v>0.6</v>
      </c>
      <c r="G315" s="80">
        <f>1*F315</f>
        <v>0.6</v>
      </c>
      <c r="H315" s="78">
        <v>1</v>
      </c>
      <c r="I315" s="845"/>
      <c r="J315" s="845"/>
      <c r="K315" s="845"/>
      <c r="L315" s="848"/>
    </row>
    <row r="316" spans="1:12" ht="13.5">
      <c r="A316" s="870"/>
      <c r="B316" s="840"/>
      <c r="C316" s="850" t="s">
        <v>135</v>
      </c>
      <c r="D316" s="851"/>
      <c r="E316" s="851"/>
      <c r="F316" s="852"/>
      <c r="G316" s="80">
        <f>SUM(G311:G315)</f>
        <v>3.4000000000000004</v>
      </c>
      <c r="H316" s="80">
        <f>SUM(H311:H315)</f>
        <v>5</v>
      </c>
      <c r="I316" s="846"/>
      <c r="J316" s="846"/>
      <c r="K316" s="846"/>
      <c r="L316" s="849"/>
    </row>
    <row r="317" spans="1:12" ht="13.5">
      <c r="A317" s="870"/>
      <c r="B317" s="838" t="s">
        <v>147</v>
      </c>
      <c r="C317" s="76">
        <v>1</v>
      </c>
      <c r="D317" s="841">
        <v>39794</v>
      </c>
      <c r="E317" s="841">
        <v>44114</v>
      </c>
      <c r="F317" s="97">
        <v>1</v>
      </c>
      <c r="G317" s="80">
        <f>1*F317</f>
        <v>1</v>
      </c>
      <c r="H317" s="78">
        <v>1</v>
      </c>
      <c r="I317" s="844">
        <f>ROUNDDOWN(($L$81-D317)/365,1)</f>
        <v>13</v>
      </c>
      <c r="J317" s="844">
        <f>IF(C317="","",IF(AND(I317&lt;20,I317&gt;=10),0.6,IF(AND(I317&lt;10,I317&gt;=5),0.8,IF(I317&lt;5,1,0))))</f>
        <v>0.6</v>
      </c>
      <c r="K317" s="844">
        <f>IF(C322="","",IF(OR(G322&gt;=5,H322&gt;=20),1,IF(OR(G322&gt;=4,H322&gt;=18),0.9,IF(OR(G322&gt;=3,H322&gt;=16),0.8,IF(OR(G322&gt;=2,H322&gt;=14),0.7,IF(OR(G322&gt;=1,H322&gt;=12),0.6,0))))))</f>
        <v>0.8</v>
      </c>
      <c r="L317" s="847">
        <f>IF(C317="","",0.3*J317*K317)</f>
        <v>0.14399999999999999</v>
      </c>
    </row>
    <row r="318" spans="1:12" ht="13.5">
      <c r="A318" s="870"/>
      <c r="B318" s="839"/>
      <c r="C318" s="76">
        <v>2</v>
      </c>
      <c r="D318" s="842"/>
      <c r="E318" s="842"/>
      <c r="F318" s="97">
        <v>0.6</v>
      </c>
      <c r="G318" s="80">
        <f>1*F318</f>
        <v>0.6</v>
      </c>
      <c r="H318" s="78">
        <v>1</v>
      </c>
      <c r="I318" s="845"/>
      <c r="J318" s="845"/>
      <c r="K318" s="845"/>
      <c r="L318" s="848"/>
    </row>
    <row r="319" spans="1:12" ht="13.5">
      <c r="A319" s="870"/>
      <c r="B319" s="839"/>
      <c r="C319" s="76">
        <v>3</v>
      </c>
      <c r="D319" s="842"/>
      <c r="E319" s="842"/>
      <c r="F319" s="97">
        <v>0.6</v>
      </c>
      <c r="G319" s="80">
        <f>1*F319</f>
        <v>0.6</v>
      </c>
      <c r="H319" s="78">
        <v>1</v>
      </c>
      <c r="I319" s="845"/>
      <c r="J319" s="845"/>
      <c r="K319" s="845"/>
      <c r="L319" s="848"/>
    </row>
    <row r="320" spans="1:12" ht="13.5">
      <c r="A320" s="870"/>
      <c r="B320" s="839"/>
      <c r="C320" s="76">
        <v>4</v>
      </c>
      <c r="D320" s="842"/>
      <c r="E320" s="842"/>
      <c r="F320" s="97">
        <v>0.6</v>
      </c>
      <c r="G320" s="80">
        <f>1*F320</f>
        <v>0.6</v>
      </c>
      <c r="H320" s="78">
        <v>1</v>
      </c>
      <c r="I320" s="845"/>
      <c r="J320" s="845"/>
      <c r="K320" s="845"/>
      <c r="L320" s="848"/>
    </row>
    <row r="321" spans="1:13" ht="13.5">
      <c r="A321" s="870"/>
      <c r="B321" s="839"/>
      <c r="C321" s="76">
        <v>5</v>
      </c>
      <c r="D321" s="843"/>
      <c r="E321" s="843"/>
      <c r="F321" s="97">
        <v>0.6</v>
      </c>
      <c r="G321" s="80">
        <f>1*F321</f>
        <v>0.6</v>
      </c>
      <c r="H321" s="78">
        <v>1</v>
      </c>
      <c r="I321" s="845"/>
      <c r="J321" s="845"/>
      <c r="K321" s="845"/>
      <c r="L321" s="848"/>
    </row>
    <row r="322" spans="1:13" ht="13.5">
      <c r="A322" s="871"/>
      <c r="B322" s="840"/>
      <c r="C322" s="850" t="s">
        <v>135</v>
      </c>
      <c r="D322" s="851"/>
      <c r="E322" s="851"/>
      <c r="F322" s="852"/>
      <c r="G322" s="80">
        <f>SUM(G317:G321)</f>
        <v>3.4000000000000004</v>
      </c>
      <c r="H322" s="80">
        <f>SUM(H317:H321)</f>
        <v>5</v>
      </c>
      <c r="I322" s="846"/>
      <c r="J322" s="846"/>
      <c r="K322" s="846"/>
      <c r="L322" s="849"/>
    </row>
    <row r="323" spans="1:13" ht="12" customHeight="1">
      <c r="A323" s="853" t="s">
        <v>138</v>
      </c>
      <c r="B323" s="854"/>
      <c r="C323" s="854"/>
      <c r="D323" s="854"/>
      <c r="E323" s="854"/>
      <c r="F323" s="854"/>
      <c r="G323" s="854"/>
      <c r="H323" s="854"/>
      <c r="I323" s="854"/>
      <c r="J323" s="854"/>
      <c r="K323" s="855"/>
      <c r="L323" s="93">
        <f>IF(SUM(L293:L322)&gt;1,1,SUM(L293:L322))</f>
        <v>1</v>
      </c>
    </row>
    <row r="324" spans="1:13" ht="12" customHeight="1">
      <c r="A324" s="58"/>
      <c r="B324" s="54"/>
      <c r="C324" s="54"/>
      <c r="D324" s="54"/>
      <c r="E324" s="55"/>
      <c r="F324" s="55"/>
      <c r="G324" s="56"/>
      <c r="H324" s="56"/>
      <c r="I324" s="56"/>
      <c r="J324" s="56"/>
      <c r="K324" s="56"/>
      <c r="L324" s="55"/>
      <c r="M324" s="57"/>
    </row>
    <row r="325" spans="1:13" s="319" customFormat="1" ht="12" customHeight="1">
      <c r="B325" s="320"/>
      <c r="C325" s="320"/>
      <c r="D325" s="320"/>
      <c r="E325" s="321"/>
      <c r="F325" s="321"/>
      <c r="G325" s="322"/>
      <c r="H325" s="322"/>
      <c r="I325" s="322"/>
      <c r="J325" s="322"/>
      <c r="K325" s="322"/>
      <c r="L325" s="321"/>
      <c r="M325" s="323"/>
    </row>
    <row r="326" spans="1:13" ht="12" customHeight="1">
      <c r="A326" s="58"/>
      <c r="B326" s="54"/>
      <c r="C326" s="54"/>
      <c r="D326" s="54"/>
      <c r="E326" s="55"/>
      <c r="F326" s="55"/>
      <c r="G326" s="56"/>
      <c r="H326" s="56"/>
      <c r="I326" s="56"/>
      <c r="J326" s="56"/>
      <c r="K326" s="56"/>
      <c r="L326" s="55"/>
      <c r="M326" s="57"/>
    </row>
    <row r="327" spans="1:13" ht="27" customHeight="1">
      <c r="A327" s="872" t="str">
        <f>A8</f>
        <v>㈜03엔지니어링건축사사무소</v>
      </c>
      <c r="B327" s="873"/>
      <c r="C327" s="874"/>
      <c r="D327" s="64">
        <f>D8</f>
        <v>0.1</v>
      </c>
      <c r="E327" s="65"/>
      <c r="F327" s="65"/>
      <c r="G327" s="66"/>
      <c r="H327" s="66"/>
      <c r="I327" s="66"/>
      <c r="J327" s="66"/>
      <c r="K327" s="66"/>
      <c r="L327" s="67"/>
      <c r="M327" s="67"/>
    </row>
    <row r="328" spans="1:13" ht="21.75" customHeight="1">
      <c r="A328" s="866" t="s">
        <v>110</v>
      </c>
      <c r="B328" s="867"/>
      <c r="C328" s="867"/>
      <c r="D328" s="867"/>
      <c r="E328" s="867"/>
      <c r="F328" s="868"/>
      <c r="G328" s="69" t="s">
        <v>111</v>
      </c>
      <c r="H328" s="70">
        <f>자기평가서!K4</f>
        <v>44562</v>
      </c>
      <c r="J328" s="56"/>
      <c r="K328" s="66"/>
      <c r="L328" s="67"/>
      <c r="M328" s="67"/>
    </row>
    <row r="329" spans="1:13" ht="12" customHeight="1">
      <c r="A329" s="71" t="s">
        <v>112</v>
      </c>
      <c r="B329" s="71" t="s">
        <v>113</v>
      </c>
      <c r="C329" s="71" t="s">
        <v>114</v>
      </c>
      <c r="D329" s="71" t="s">
        <v>115</v>
      </c>
      <c r="E329" s="71" t="s">
        <v>116</v>
      </c>
      <c r="F329" s="72" t="s">
        <v>117</v>
      </c>
      <c r="G329" s="71" t="s">
        <v>118</v>
      </c>
      <c r="H329" s="71" t="s">
        <v>119</v>
      </c>
      <c r="J329" s="56"/>
      <c r="K329" s="73"/>
      <c r="L329" s="74"/>
      <c r="M329" s="74"/>
    </row>
    <row r="330" spans="1:13" ht="12" customHeight="1">
      <c r="A330" s="875" t="s">
        <v>120</v>
      </c>
      <c r="B330" s="75">
        <v>1</v>
      </c>
      <c r="C330" s="76" t="s">
        <v>121</v>
      </c>
      <c r="D330" s="77">
        <v>39228</v>
      </c>
      <c r="E330" s="77">
        <v>44114</v>
      </c>
      <c r="F330" s="78">
        <v>1</v>
      </c>
      <c r="G330" s="79">
        <f t="shared" ref="G330:G339" si="27">IF(C330="","",IF(E330&gt;=$H$13,1,0))</f>
        <v>0</v>
      </c>
      <c r="H330" s="80">
        <f>IF(C330="","",2*G330/F330)</f>
        <v>0</v>
      </c>
      <c r="J330" s="56"/>
      <c r="K330" s="66"/>
      <c r="L330" s="81"/>
      <c r="M330" s="81"/>
    </row>
    <row r="331" spans="1:13" ht="12" customHeight="1">
      <c r="A331" s="875"/>
      <c r="B331" s="75">
        <v>2</v>
      </c>
      <c r="C331" s="76" t="s">
        <v>121</v>
      </c>
      <c r="D331" s="77">
        <v>40718</v>
      </c>
      <c r="E331" s="77">
        <v>44114</v>
      </c>
      <c r="F331" s="78">
        <v>1</v>
      </c>
      <c r="G331" s="79">
        <f t="shared" si="27"/>
        <v>0</v>
      </c>
      <c r="H331" s="80">
        <f t="shared" ref="H331:H339" si="28">IF(C331="","",2*G331/F331)</f>
        <v>0</v>
      </c>
      <c r="J331" s="56"/>
      <c r="K331" s="66"/>
      <c r="L331" s="81"/>
      <c r="M331" s="81"/>
    </row>
    <row r="332" spans="1:13" ht="12" customHeight="1">
      <c r="A332" s="875"/>
      <c r="B332" s="75">
        <v>3</v>
      </c>
      <c r="C332" s="76" t="s">
        <v>121</v>
      </c>
      <c r="D332" s="77">
        <v>38898</v>
      </c>
      <c r="E332" s="77">
        <v>44114</v>
      </c>
      <c r="F332" s="78">
        <v>1</v>
      </c>
      <c r="G332" s="79">
        <f t="shared" si="27"/>
        <v>0</v>
      </c>
      <c r="H332" s="80">
        <f t="shared" si="28"/>
        <v>0</v>
      </c>
      <c r="J332" s="56"/>
      <c r="K332" s="66"/>
      <c r="L332" s="55"/>
      <c r="M332" s="57"/>
    </row>
    <row r="333" spans="1:13" ht="12" customHeight="1">
      <c r="A333" s="875"/>
      <c r="B333" s="75">
        <v>4</v>
      </c>
      <c r="C333" s="76" t="s">
        <v>121</v>
      </c>
      <c r="D333" s="77">
        <v>38898</v>
      </c>
      <c r="E333" s="77">
        <v>44114</v>
      </c>
      <c r="F333" s="78">
        <v>1</v>
      </c>
      <c r="G333" s="79">
        <f t="shared" si="27"/>
        <v>0</v>
      </c>
      <c r="H333" s="80">
        <f t="shared" si="28"/>
        <v>0</v>
      </c>
      <c r="J333" s="56"/>
      <c r="K333" s="66"/>
      <c r="L333" s="55"/>
      <c r="M333" s="57"/>
    </row>
    <row r="334" spans="1:13" ht="12" customHeight="1">
      <c r="A334" s="875"/>
      <c r="B334" s="75">
        <v>5</v>
      </c>
      <c r="C334" s="76" t="s">
        <v>121</v>
      </c>
      <c r="D334" s="77">
        <v>38898</v>
      </c>
      <c r="E334" s="77">
        <v>44114</v>
      </c>
      <c r="F334" s="78">
        <v>4</v>
      </c>
      <c r="G334" s="79">
        <f t="shared" si="27"/>
        <v>0</v>
      </c>
      <c r="H334" s="80">
        <f t="shared" si="28"/>
        <v>0</v>
      </c>
      <c r="J334" s="56"/>
      <c r="K334" s="66"/>
      <c r="L334" s="81"/>
      <c r="M334" s="81"/>
    </row>
    <row r="335" spans="1:13" ht="12" customHeight="1">
      <c r="A335" s="875"/>
      <c r="B335" s="75">
        <v>6</v>
      </c>
      <c r="C335" s="76" t="s">
        <v>121</v>
      </c>
      <c r="D335" s="77">
        <v>38898</v>
      </c>
      <c r="E335" s="77">
        <v>44114</v>
      </c>
      <c r="F335" s="78">
        <v>1</v>
      </c>
      <c r="G335" s="79">
        <f t="shared" si="27"/>
        <v>0</v>
      </c>
      <c r="H335" s="80">
        <f t="shared" si="28"/>
        <v>0</v>
      </c>
      <c r="J335" s="56"/>
      <c r="K335" s="66"/>
      <c r="L335" s="81"/>
      <c r="M335" s="81"/>
    </row>
    <row r="336" spans="1:13" ht="12" customHeight="1">
      <c r="A336" s="875"/>
      <c r="B336" s="75">
        <v>7</v>
      </c>
      <c r="C336" s="76" t="s">
        <v>121</v>
      </c>
      <c r="D336" s="77">
        <v>38898</v>
      </c>
      <c r="E336" s="77">
        <v>44114</v>
      </c>
      <c r="F336" s="78">
        <v>1</v>
      </c>
      <c r="G336" s="79">
        <f t="shared" si="27"/>
        <v>0</v>
      </c>
      <c r="H336" s="80">
        <f t="shared" si="28"/>
        <v>0</v>
      </c>
      <c r="J336" s="56"/>
      <c r="K336" s="66"/>
      <c r="L336" s="81"/>
      <c r="M336" s="81"/>
    </row>
    <row r="337" spans="1:13" ht="12" customHeight="1">
      <c r="A337" s="875"/>
      <c r="B337" s="75">
        <v>8</v>
      </c>
      <c r="C337" s="76" t="s">
        <v>121</v>
      </c>
      <c r="D337" s="77">
        <v>38387</v>
      </c>
      <c r="E337" s="77">
        <v>44114</v>
      </c>
      <c r="F337" s="78">
        <v>2</v>
      </c>
      <c r="G337" s="79">
        <f t="shared" si="27"/>
        <v>0</v>
      </c>
      <c r="H337" s="80">
        <f t="shared" si="28"/>
        <v>0</v>
      </c>
      <c r="J337" s="56"/>
      <c r="K337" s="66"/>
      <c r="L337" s="81"/>
      <c r="M337" s="81"/>
    </row>
    <row r="338" spans="1:13" ht="12" customHeight="1">
      <c r="A338" s="875"/>
      <c r="B338" s="75">
        <v>9</v>
      </c>
      <c r="C338" s="76"/>
      <c r="D338" s="77"/>
      <c r="E338" s="77"/>
      <c r="F338" s="78"/>
      <c r="G338" s="79" t="str">
        <f t="shared" si="27"/>
        <v/>
      </c>
      <c r="H338" s="80" t="str">
        <f t="shared" si="28"/>
        <v/>
      </c>
      <c r="J338" s="56"/>
      <c r="K338" s="66"/>
      <c r="L338" s="81"/>
      <c r="M338" s="81"/>
    </row>
    <row r="339" spans="1:13" ht="12" customHeight="1">
      <c r="A339" s="875"/>
      <c r="B339" s="75">
        <v>10</v>
      </c>
      <c r="C339" s="76"/>
      <c r="D339" s="77"/>
      <c r="E339" s="77"/>
      <c r="F339" s="78"/>
      <c r="G339" s="79" t="str">
        <f t="shared" si="27"/>
        <v/>
      </c>
      <c r="H339" s="80" t="str">
        <f t="shared" si="28"/>
        <v/>
      </c>
      <c r="J339" s="56"/>
      <c r="K339" s="66"/>
      <c r="L339" s="55"/>
      <c r="M339" s="57"/>
    </row>
    <row r="340" spans="1:13" ht="12" customHeight="1">
      <c r="A340" s="853" t="s">
        <v>138</v>
      </c>
      <c r="B340" s="854"/>
      <c r="C340" s="854"/>
      <c r="D340" s="854"/>
      <c r="E340" s="854"/>
      <c r="F340" s="854"/>
      <c r="G340" s="855"/>
      <c r="H340" s="82">
        <f>SUM(H330:H339)</f>
        <v>0</v>
      </c>
      <c r="J340" s="56"/>
      <c r="K340" s="83"/>
      <c r="L340" s="84"/>
      <c r="M340" s="84"/>
    </row>
    <row r="341" spans="1:13" ht="12" customHeight="1">
      <c r="A341" s="53"/>
      <c r="B341" s="85"/>
      <c r="C341" s="68"/>
      <c r="D341" s="54"/>
      <c r="E341" s="55"/>
      <c r="F341" s="55"/>
      <c r="G341" s="56"/>
      <c r="H341" s="56"/>
      <c r="I341" s="56"/>
      <c r="J341" s="56"/>
      <c r="K341" s="56"/>
      <c r="L341" s="55"/>
      <c r="M341" s="57"/>
    </row>
    <row r="342" spans="1:13" ht="24" customHeight="1">
      <c r="A342" s="866" t="s">
        <v>150</v>
      </c>
      <c r="B342" s="867"/>
      <c r="C342" s="867"/>
      <c r="D342" s="867"/>
      <c r="E342" s="867"/>
      <c r="F342" s="867"/>
      <c r="G342" s="867"/>
      <c r="H342" s="868"/>
      <c r="I342" s="86" t="s">
        <v>111</v>
      </c>
      <c r="J342" s="70">
        <f>자기평가서!K4</f>
        <v>44562</v>
      </c>
      <c r="L342" s="58"/>
      <c r="M342" s="58"/>
    </row>
    <row r="343" spans="1:13" ht="12" customHeight="1">
      <c r="A343" s="71" t="s">
        <v>112</v>
      </c>
      <c r="B343" s="71" t="s">
        <v>113</v>
      </c>
      <c r="C343" s="71" t="s">
        <v>126</v>
      </c>
      <c r="D343" s="71" t="s">
        <v>127</v>
      </c>
      <c r="E343" s="71" t="s">
        <v>116</v>
      </c>
      <c r="F343" s="71" t="s">
        <v>128</v>
      </c>
      <c r="G343" s="72" t="s">
        <v>129</v>
      </c>
      <c r="H343" s="72" t="s">
        <v>130</v>
      </c>
      <c r="I343" s="71" t="s">
        <v>118</v>
      </c>
      <c r="J343" s="71" t="s">
        <v>119</v>
      </c>
      <c r="L343" s="58"/>
      <c r="M343" s="58"/>
    </row>
    <row r="344" spans="1:13" ht="12" customHeight="1">
      <c r="A344" s="876" t="s">
        <v>120</v>
      </c>
      <c r="B344" s="856">
        <v>111</v>
      </c>
      <c r="C344" s="76">
        <v>2014</v>
      </c>
      <c r="D344" s="77" t="s">
        <v>131</v>
      </c>
      <c r="E344" s="77">
        <v>44114</v>
      </c>
      <c r="F344" s="88">
        <v>1</v>
      </c>
      <c r="G344" s="80">
        <f t="shared" ref="G344:G349" si="29">1*F344</f>
        <v>1</v>
      </c>
      <c r="H344" s="89">
        <v>2</v>
      </c>
      <c r="I344" s="98">
        <f>IF(C350="","",IF(OR(G350&gt;=5,H350&gt;=20),1,IF(OR(G350&gt;=4,H350&gt;=18),0.9,IF(OR(G350&gt;=3,H350&gt;=16),0.8,IF(OR(G350&gt;=2,H350&gt;=14),0.7,IF(OR(G350&gt;=1,H350&gt;=12),0.6,0))))))</f>
        <v>0.9</v>
      </c>
      <c r="J344" s="859">
        <f>IF(C350="","",0.5*I344)</f>
        <v>0.45</v>
      </c>
      <c r="K344" s="90"/>
      <c r="L344" s="55"/>
      <c r="M344" s="58"/>
    </row>
    <row r="345" spans="1:13" ht="12" customHeight="1">
      <c r="A345" s="876"/>
      <c r="B345" s="857"/>
      <c r="C345" s="76">
        <v>2014</v>
      </c>
      <c r="D345" s="77" t="s">
        <v>131</v>
      </c>
      <c r="E345" s="77">
        <v>44115</v>
      </c>
      <c r="F345" s="88">
        <v>0.6</v>
      </c>
      <c r="G345" s="80">
        <f t="shared" si="29"/>
        <v>0.6</v>
      </c>
      <c r="H345" s="89">
        <v>2</v>
      </c>
      <c r="I345" s="99"/>
      <c r="J345" s="860"/>
      <c r="K345" s="90"/>
      <c r="L345" s="55"/>
      <c r="M345" s="58"/>
    </row>
    <row r="346" spans="1:13" ht="12" customHeight="1">
      <c r="A346" s="876"/>
      <c r="B346" s="857"/>
      <c r="C346" s="76">
        <v>2014</v>
      </c>
      <c r="D346" s="77" t="s">
        <v>131</v>
      </c>
      <c r="E346" s="77">
        <v>44116</v>
      </c>
      <c r="F346" s="88">
        <v>0.6</v>
      </c>
      <c r="G346" s="80">
        <f t="shared" si="29"/>
        <v>0.6</v>
      </c>
      <c r="H346" s="89">
        <v>2</v>
      </c>
      <c r="I346" s="99"/>
      <c r="J346" s="860"/>
      <c r="K346" s="90"/>
      <c r="L346" s="55"/>
      <c r="M346" s="58"/>
    </row>
    <row r="347" spans="1:13" ht="12" customHeight="1">
      <c r="A347" s="876"/>
      <c r="B347" s="857"/>
      <c r="C347" s="76">
        <v>2014</v>
      </c>
      <c r="D347" s="77" t="s">
        <v>131</v>
      </c>
      <c r="E347" s="77">
        <v>44117</v>
      </c>
      <c r="F347" s="88">
        <v>0.6</v>
      </c>
      <c r="G347" s="80">
        <f t="shared" si="29"/>
        <v>0.6</v>
      </c>
      <c r="H347" s="89">
        <v>2</v>
      </c>
      <c r="I347" s="99"/>
      <c r="J347" s="860"/>
      <c r="K347" s="90"/>
      <c r="L347" s="55"/>
      <c r="M347" s="58"/>
    </row>
    <row r="348" spans="1:13" ht="12" customHeight="1">
      <c r="A348" s="876"/>
      <c r="B348" s="857"/>
      <c r="C348" s="76">
        <v>2014</v>
      </c>
      <c r="D348" s="77" t="s">
        <v>131</v>
      </c>
      <c r="E348" s="77">
        <v>44118</v>
      </c>
      <c r="F348" s="88">
        <v>0.6</v>
      </c>
      <c r="G348" s="80">
        <f t="shared" si="29"/>
        <v>0.6</v>
      </c>
      <c r="H348" s="89">
        <v>2</v>
      </c>
      <c r="I348" s="99"/>
      <c r="J348" s="860"/>
      <c r="K348" s="90"/>
      <c r="L348" s="55"/>
      <c r="M348" s="58"/>
    </row>
    <row r="349" spans="1:13" ht="12" customHeight="1">
      <c r="A349" s="876"/>
      <c r="B349" s="857"/>
      <c r="C349" s="76">
        <v>2014</v>
      </c>
      <c r="D349" s="77" t="s">
        <v>131</v>
      </c>
      <c r="E349" s="77">
        <v>44119</v>
      </c>
      <c r="F349" s="88">
        <v>0.6</v>
      </c>
      <c r="G349" s="80">
        <f t="shared" si="29"/>
        <v>0.6</v>
      </c>
      <c r="H349" s="89">
        <v>2</v>
      </c>
      <c r="I349" s="99"/>
      <c r="J349" s="860"/>
      <c r="K349" s="58"/>
      <c r="L349" s="55"/>
      <c r="M349" s="58"/>
    </row>
    <row r="350" spans="1:13" ht="12" customHeight="1">
      <c r="A350" s="876"/>
      <c r="B350" s="858"/>
      <c r="C350" s="862" t="s">
        <v>135</v>
      </c>
      <c r="D350" s="863"/>
      <c r="E350" s="863"/>
      <c r="F350" s="864"/>
      <c r="G350" s="91">
        <f>SUM(G344:G349)</f>
        <v>4</v>
      </c>
      <c r="H350" s="91">
        <f>SUM(H344:H349)</f>
        <v>12</v>
      </c>
      <c r="I350" s="100"/>
      <c r="J350" s="861"/>
      <c r="K350" s="90"/>
      <c r="L350" s="55"/>
      <c r="M350" s="58"/>
    </row>
    <row r="351" spans="1:13" ht="12" customHeight="1">
      <c r="A351" s="875"/>
      <c r="B351" s="856">
        <v>222</v>
      </c>
      <c r="C351" s="76">
        <v>2014</v>
      </c>
      <c r="D351" s="77" t="s">
        <v>131</v>
      </c>
      <c r="E351" s="77">
        <v>44114</v>
      </c>
      <c r="F351" s="88">
        <v>1</v>
      </c>
      <c r="G351" s="80">
        <f t="shared" ref="G351:G356" si="30">1*F351</f>
        <v>1</v>
      </c>
      <c r="H351" s="89">
        <v>2</v>
      </c>
      <c r="I351" s="98">
        <f>IF(C357="","",IF(OR(G357&gt;=5,H357&gt;=20),1,IF(OR(G357&gt;=4,H357&gt;=18),0.9,IF(OR(G357&gt;=3,H357&gt;=16),0.8,IF(OR(G357&gt;=2,H357&gt;=14),0.7,IF(OR(G357&gt;=1,H357&gt;=12),0.6,0))))))</f>
        <v>0.6</v>
      </c>
      <c r="J351" s="859">
        <f>IF(C357="","",0.5*I351)</f>
        <v>0.3</v>
      </c>
      <c r="L351" s="55"/>
      <c r="M351" s="58"/>
    </row>
    <row r="352" spans="1:13" ht="12" customHeight="1">
      <c r="A352" s="875"/>
      <c r="B352" s="857"/>
      <c r="C352" s="76"/>
      <c r="D352" s="77"/>
      <c r="E352" s="77"/>
      <c r="F352" s="88"/>
      <c r="G352" s="80">
        <f t="shared" si="30"/>
        <v>0</v>
      </c>
      <c r="H352" s="89">
        <v>2</v>
      </c>
      <c r="I352" s="99"/>
      <c r="J352" s="860"/>
      <c r="L352" s="90"/>
      <c r="M352" s="58"/>
    </row>
    <row r="353" spans="1:13" ht="12" customHeight="1">
      <c r="A353" s="875"/>
      <c r="B353" s="857"/>
      <c r="C353" s="76"/>
      <c r="D353" s="77"/>
      <c r="E353" s="77"/>
      <c r="F353" s="88"/>
      <c r="G353" s="80">
        <f t="shared" si="30"/>
        <v>0</v>
      </c>
      <c r="H353" s="89">
        <v>2</v>
      </c>
      <c r="I353" s="99"/>
      <c r="J353" s="860"/>
      <c r="L353" s="90"/>
      <c r="M353" s="58"/>
    </row>
    <row r="354" spans="1:13" ht="12" customHeight="1">
      <c r="A354" s="875"/>
      <c r="B354" s="857"/>
      <c r="C354" s="76"/>
      <c r="D354" s="77"/>
      <c r="E354" s="77"/>
      <c r="F354" s="88"/>
      <c r="G354" s="80">
        <f t="shared" si="30"/>
        <v>0</v>
      </c>
      <c r="H354" s="89">
        <v>2</v>
      </c>
      <c r="I354" s="99"/>
      <c r="J354" s="860"/>
      <c r="L354" s="90"/>
      <c r="M354" s="58"/>
    </row>
    <row r="355" spans="1:13" ht="12" customHeight="1">
      <c r="A355" s="875"/>
      <c r="B355" s="857"/>
      <c r="C355" s="76"/>
      <c r="D355" s="77"/>
      <c r="E355" s="77"/>
      <c r="F355" s="88"/>
      <c r="G355" s="80">
        <f t="shared" si="30"/>
        <v>0</v>
      </c>
      <c r="H355" s="89">
        <v>2</v>
      </c>
      <c r="I355" s="99"/>
      <c r="J355" s="860"/>
      <c r="L355" s="90"/>
      <c r="M355" s="58"/>
    </row>
    <row r="356" spans="1:13" ht="12" customHeight="1">
      <c r="A356" s="875"/>
      <c r="B356" s="857"/>
      <c r="C356" s="76"/>
      <c r="D356" s="77"/>
      <c r="E356" s="77"/>
      <c r="F356" s="88"/>
      <c r="G356" s="80">
        <f t="shared" si="30"/>
        <v>0</v>
      </c>
      <c r="H356" s="89">
        <v>2</v>
      </c>
      <c r="I356" s="99"/>
      <c r="J356" s="860"/>
      <c r="L356" s="90"/>
      <c r="M356" s="58"/>
    </row>
    <row r="357" spans="1:13" ht="12" customHeight="1">
      <c r="A357" s="875"/>
      <c r="B357" s="858"/>
      <c r="C357" s="862" t="s">
        <v>135</v>
      </c>
      <c r="D357" s="863"/>
      <c r="E357" s="863"/>
      <c r="F357" s="864"/>
      <c r="G357" s="91">
        <f>SUM(G351:G356)</f>
        <v>1</v>
      </c>
      <c r="H357" s="91">
        <f>SUM(H351:H356)</f>
        <v>12</v>
      </c>
      <c r="I357" s="100"/>
      <c r="J357" s="861"/>
      <c r="L357" s="90"/>
      <c r="M357" s="58"/>
    </row>
    <row r="358" spans="1:13" ht="12" customHeight="1">
      <c r="A358" s="875"/>
      <c r="B358" s="856">
        <v>222</v>
      </c>
      <c r="C358" s="76">
        <v>2014</v>
      </c>
      <c r="D358" s="77" t="s">
        <v>131</v>
      </c>
      <c r="E358" s="77">
        <v>44114</v>
      </c>
      <c r="F358" s="88">
        <v>0.6</v>
      </c>
      <c r="G358" s="80">
        <f t="shared" ref="G358:G363" si="31">1*F358</f>
        <v>0.6</v>
      </c>
      <c r="H358" s="89">
        <v>2</v>
      </c>
      <c r="I358" s="98">
        <f>IF(C364="","",IF(OR(G364&gt;=5,H364&gt;=20),1,IF(OR(G364&gt;=4,H364&gt;=18),0.9,IF(OR(G364&gt;=3,H364&gt;=16),0.8,IF(OR(G364&gt;=2,H364&gt;=14),0.7,IF(OR(G364&gt;=1,H364&gt;=12),0.6,0))))))</f>
        <v>0.8</v>
      </c>
      <c r="J358" s="859">
        <f>IF(C364="","",0.5*I358)</f>
        <v>0.4</v>
      </c>
      <c r="L358" s="90"/>
      <c r="M358" s="58"/>
    </row>
    <row r="359" spans="1:13" ht="12" customHeight="1">
      <c r="A359" s="875"/>
      <c r="B359" s="857"/>
      <c r="C359" s="76">
        <v>2014</v>
      </c>
      <c r="D359" s="77" t="s">
        <v>131</v>
      </c>
      <c r="E359" s="77">
        <v>44115</v>
      </c>
      <c r="F359" s="88">
        <v>0.6</v>
      </c>
      <c r="G359" s="80">
        <f t="shared" si="31"/>
        <v>0.6</v>
      </c>
      <c r="H359" s="89">
        <v>2</v>
      </c>
      <c r="I359" s="99"/>
      <c r="J359" s="860"/>
      <c r="L359" s="90"/>
      <c r="M359" s="58"/>
    </row>
    <row r="360" spans="1:13" ht="12" customHeight="1">
      <c r="A360" s="875"/>
      <c r="B360" s="857"/>
      <c r="C360" s="76">
        <v>2014</v>
      </c>
      <c r="D360" s="77" t="s">
        <v>131</v>
      </c>
      <c r="E360" s="77">
        <v>44116</v>
      </c>
      <c r="F360" s="88">
        <v>0.6</v>
      </c>
      <c r="G360" s="80">
        <f t="shared" si="31"/>
        <v>0.6</v>
      </c>
      <c r="H360" s="89">
        <v>2</v>
      </c>
      <c r="I360" s="99"/>
      <c r="J360" s="860"/>
      <c r="L360" s="90"/>
      <c r="M360" s="58"/>
    </row>
    <row r="361" spans="1:13" ht="12" customHeight="1">
      <c r="A361" s="875"/>
      <c r="B361" s="857"/>
      <c r="C361" s="76">
        <v>2014</v>
      </c>
      <c r="D361" s="77" t="s">
        <v>131</v>
      </c>
      <c r="E361" s="77">
        <v>44117</v>
      </c>
      <c r="F361" s="88">
        <v>0.6</v>
      </c>
      <c r="G361" s="80">
        <f t="shared" si="31"/>
        <v>0.6</v>
      </c>
      <c r="H361" s="89">
        <v>2</v>
      </c>
      <c r="I361" s="99"/>
      <c r="J361" s="860"/>
      <c r="L361" s="90"/>
      <c r="M361" s="58"/>
    </row>
    <row r="362" spans="1:13" ht="12" customHeight="1">
      <c r="A362" s="875"/>
      <c r="B362" s="857"/>
      <c r="C362" s="76">
        <v>2014</v>
      </c>
      <c r="D362" s="77" t="s">
        <v>131</v>
      </c>
      <c r="E362" s="77">
        <v>44118</v>
      </c>
      <c r="F362" s="88">
        <v>0.6</v>
      </c>
      <c r="G362" s="80">
        <f t="shared" si="31"/>
        <v>0.6</v>
      </c>
      <c r="H362" s="89">
        <v>2</v>
      </c>
      <c r="I362" s="99"/>
      <c r="J362" s="860"/>
      <c r="L362" s="90"/>
      <c r="M362" s="58"/>
    </row>
    <row r="363" spans="1:13" ht="12" customHeight="1">
      <c r="A363" s="875"/>
      <c r="B363" s="857"/>
      <c r="C363" s="76">
        <v>2014</v>
      </c>
      <c r="D363" s="77" t="s">
        <v>131</v>
      </c>
      <c r="E363" s="77">
        <v>44119</v>
      </c>
      <c r="F363" s="88">
        <v>0.6</v>
      </c>
      <c r="G363" s="80">
        <f t="shared" si="31"/>
        <v>0.6</v>
      </c>
      <c r="H363" s="89">
        <v>2</v>
      </c>
      <c r="I363" s="99"/>
      <c r="J363" s="860"/>
      <c r="L363" s="90"/>
      <c r="M363" s="58"/>
    </row>
    <row r="364" spans="1:13" ht="12" customHeight="1">
      <c r="A364" s="875"/>
      <c r="B364" s="858"/>
      <c r="C364" s="862" t="s">
        <v>135</v>
      </c>
      <c r="D364" s="863"/>
      <c r="E364" s="863"/>
      <c r="F364" s="864"/>
      <c r="G364" s="91">
        <f>SUM(G358:G363)</f>
        <v>3.6</v>
      </c>
      <c r="H364" s="91">
        <f>SUM(H358:H363)</f>
        <v>12</v>
      </c>
      <c r="I364" s="100"/>
      <c r="J364" s="861"/>
      <c r="L364" s="90"/>
      <c r="M364" s="58"/>
    </row>
    <row r="365" spans="1:13" ht="12" customHeight="1">
      <c r="A365" s="875"/>
      <c r="B365" s="856">
        <v>222</v>
      </c>
      <c r="C365" s="76">
        <v>2014</v>
      </c>
      <c r="D365" s="77" t="s">
        <v>131</v>
      </c>
      <c r="E365" s="77">
        <v>44114</v>
      </c>
      <c r="F365" s="88">
        <v>0.6</v>
      </c>
      <c r="G365" s="80">
        <f t="shared" ref="G365:G370" si="32">1*F365</f>
        <v>0.6</v>
      </c>
      <c r="H365" s="89">
        <v>2</v>
      </c>
      <c r="I365" s="98">
        <f>IF(C371="","",IF(OR(G371&gt;=5,H371&gt;=20),1,IF(OR(G371&gt;=4,H371&gt;=18),0.9,IF(OR(G371&gt;=3,H371&gt;=16),0.8,IF(OR(G371&gt;=2,H371&gt;=14),0.7,IF(OR(G371&gt;=1,H371&gt;=12),0.6,0))))))</f>
        <v>0.8</v>
      </c>
      <c r="J365" s="859">
        <f>IF(C371="","",0.5*I365)</f>
        <v>0.4</v>
      </c>
      <c r="L365" s="90"/>
      <c r="M365" s="58"/>
    </row>
    <row r="366" spans="1:13" ht="12" customHeight="1">
      <c r="A366" s="875"/>
      <c r="B366" s="857"/>
      <c r="C366" s="76">
        <v>2014</v>
      </c>
      <c r="D366" s="77" t="s">
        <v>131</v>
      </c>
      <c r="E366" s="77">
        <v>44115</v>
      </c>
      <c r="F366" s="88">
        <v>0.6</v>
      </c>
      <c r="G366" s="80">
        <f t="shared" si="32"/>
        <v>0.6</v>
      </c>
      <c r="H366" s="89">
        <v>2</v>
      </c>
      <c r="I366" s="99"/>
      <c r="J366" s="860"/>
      <c r="L366" s="90"/>
      <c r="M366" s="58"/>
    </row>
    <row r="367" spans="1:13" ht="12" customHeight="1">
      <c r="A367" s="875"/>
      <c r="B367" s="857"/>
      <c r="C367" s="76">
        <v>2014</v>
      </c>
      <c r="D367" s="77" t="s">
        <v>131</v>
      </c>
      <c r="E367" s="77">
        <v>44116</v>
      </c>
      <c r="F367" s="88">
        <v>0.6</v>
      </c>
      <c r="G367" s="80">
        <f t="shared" si="32"/>
        <v>0.6</v>
      </c>
      <c r="H367" s="89">
        <v>2</v>
      </c>
      <c r="I367" s="99"/>
      <c r="J367" s="860"/>
      <c r="L367" s="92"/>
      <c r="M367" s="58"/>
    </row>
    <row r="368" spans="1:13" ht="12" customHeight="1">
      <c r="A368" s="875"/>
      <c r="B368" s="857"/>
      <c r="C368" s="76">
        <v>2014</v>
      </c>
      <c r="D368" s="77" t="s">
        <v>131</v>
      </c>
      <c r="E368" s="77">
        <v>44117</v>
      </c>
      <c r="F368" s="88">
        <v>0.6</v>
      </c>
      <c r="G368" s="80">
        <f t="shared" si="32"/>
        <v>0.6</v>
      </c>
      <c r="H368" s="89">
        <v>2</v>
      </c>
      <c r="I368" s="99"/>
      <c r="J368" s="860"/>
      <c r="L368" s="55"/>
      <c r="M368" s="58"/>
    </row>
    <row r="369" spans="1:13" ht="12" customHeight="1">
      <c r="A369" s="875"/>
      <c r="B369" s="857"/>
      <c r="C369" s="76">
        <v>2014</v>
      </c>
      <c r="D369" s="77" t="s">
        <v>131</v>
      </c>
      <c r="E369" s="77">
        <v>44118</v>
      </c>
      <c r="F369" s="88">
        <v>0.6</v>
      </c>
      <c r="G369" s="80">
        <f t="shared" si="32"/>
        <v>0.6</v>
      </c>
      <c r="H369" s="89">
        <v>2</v>
      </c>
      <c r="I369" s="99"/>
      <c r="J369" s="860"/>
      <c r="L369" s="55"/>
      <c r="M369" s="58"/>
    </row>
    <row r="370" spans="1:13" ht="12" customHeight="1">
      <c r="A370" s="875"/>
      <c r="B370" s="857"/>
      <c r="C370" s="76">
        <v>2014</v>
      </c>
      <c r="D370" s="77" t="s">
        <v>131</v>
      </c>
      <c r="E370" s="77">
        <v>44119</v>
      </c>
      <c r="F370" s="88">
        <v>0.6</v>
      </c>
      <c r="G370" s="80">
        <f t="shared" si="32"/>
        <v>0.6</v>
      </c>
      <c r="H370" s="89">
        <v>2</v>
      </c>
      <c r="I370" s="99"/>
      <c r="J370" s="860"/>
      <c r="L370" s="55"/>
      <c r="M370" s="58"/>
    </row>
    <row r="371" spans="1:13" ht="12" customHeight="1">
      <c r="A371" s="875"/>
      <c r="B371" s="858"/>
      <c r="C371" s="862" t="s">
        <v>135</v>
      </c>
      <c r="D371" s="863"/>
      <c r="E371" s="863"/>
      <c r="F371" s="864"/>
      <c r="G371" s="91">
        <f>SUM(G365:G370)</f>
        <v>3.6</v>
      </c>
      <c r="H371" s="91">
        <f>SUM(H365:H370)</f>
        <v>12</v>
      </c>
      <c r="I371" s="100"/>
      <c r="J371" s="861"/>
      <c r="L371" s="58"/>
      <c r="M371" s="58"/>
    </row>
    <row r="372" spans="1:13" ht="12" customHeight="1">
      <c r="A372" s="875"/>
      <c r="B372" s="856">
        <v>222</v>
      </c>
      <c r="C372" s="76">
        <v>2014</v>
      </c>
      <c r="D372" s="77" t="s">
        <v>131</v>
      </c>
      <c r="E372" s="77">
        <v>44114</v>
      </c>
      <c r="F372" s="88">
        <v>0.6</v>
      </c>
      <c r="G372" s="80">
        <f t="shared" ref="G372:G377" si="33">1*F372</f>
        <v>0.6</v>
      </c>
      <c r="H372" s="89">
        <v>2</v>
      </c>
      <c r="I372" s="98">
        <f>IF(C378="","",IF(OR(G378&gt;=5,H378&gt;=20),1,IF(OR(G378&gt;=4,H378&gt;=18),0.9,IF(OR(G378&gt;=3,H378&gt;=16),0.8,IF(OR(G378&gt;=2,H378&gt;=14),0.7,IF(OR(G378&gt;=1,H378&gt;=12),0.6,0))))))</f>
        <v>0.8</v>
      </c>
      <c r="J372" s="859">
        <f>IF(C378="","",0.5*I372)</f>
        <v>0.4</v>
      </c>
      <c r="L372" s="58"/>
      <c r="M372" s="58"/>
    </row>
    <row r="373" spans="1:13" ht="12" customHeight="1">
      <c r="A373" s="875"/>
      <c r="B373" s="857"/>
      <c r="C373" s="76">
        <v>2014</v>
      </c>
      <c r="D373" s="77" t="s">
        <v>131</v>
      </c>
      <c r="E373" s="77">
        <v>44115</v>
      </c>
      <c r="F373" s="88">
        <v>0.6</v>
      </c>
      <c r="G373" s="80">
        <f t="shared" si="33"/>
        <v>0.6</v>
      </c>
      <c r="H373" s="89">
        <v>2</v>
      </c>
      <c r="I373" s="99"/>
      <c r="J373" s="860"/>
      <c r="L373" s="58"/>
      <c r="M373" s="58"/>
    </row>
    <row r="374" spans="1:13" ht="12" customHeight="1">
      <c r="A374" s="875"/>
      <c r="B374" s="857"/>
      <c r="C374" s="76">
        <v>2014</v>
      </c>
      <c r="D374" s="77" t="s">
        <v>131</v>
      </c>
      <c r="E374" s="77">
        <v>44116</v>
      </c>
      <c r="F374" s="88">
        <v>0.6</v>
      </c>
      <c r="G374" s="80">
        <f t="shared" si="33"/>
        <v>0.6</v>
      </c>
      <c r="H374" s="89">
        <v>2</v>
      </c>
      <c r="I374" s="99"/>
      <c r="J374" s="860"/>
      <c r="L374" s="58"/>
      <c r="M374" s="58"/>
    </row>
    <row r="375" spans="1:13" ht="12" customHeight="1">
      <c r="A375" s="875"/>
      <c r="B375" s="857"/>
      <c r="C375" s="76">
        <v>2014</v>
      </c>
      <c r="D375" s="77" t="s">
        <v>131</v>
      </c>
      <c r="E375" s="77">
        <v>44117</v>
      </c>
      <c r="F375" s="88">
        <v>0.6</v>
      </c>
      <c r="G375" s="80">
        <f t="shared" si="33"/>
        <v>0.6</v>
      </c>
      <c r="H375" s="89">
        <v>2</v>
      </c>
      <c r="I375" s="99"/>
      <c r="J375" s="860"/>
      <c r="L375" s="58"/>
      <c r="M375" s="58"/>
    </row>
    <row r="376" spans="1:13" ht="12" customHeight="1">
      <c r="A376" s="875"/>
      <c r="B376" s="857"/>
      <c r="C376" s="76">
        <v>2014</v>
      </c>
      <c r="D376" s="77" t="s">
        <v>131</v>
      </c>
      <c r="E376" s="77">
        <v>44118</v>
      </c>
      <c r="F376" s="88">
        <v>0.6</v>
      </c>
      <c r="G376" s="80">
        <f t="shared" si="33"/>
        <v>0.6</v>
      </c>
      <c r="H376" s="89">
        <v>2</v>
      </c>
      <c r="I376" s="99"/>
      <c r="J376" s="860"/>
      <c r="L376" s="58"/>
      <c r="M376" s="58"/>
    </row>
    <row r="377" spans="1:13" ht="12" customHeight="1">
      <c r="A377" s="875"/>
      <c r="B377" s="857"/>
      <c r="C377" s="76">
        <v>2014</v>
      </c>
      <c r="D377" s="77" t="s">
        <v>131</v>
      </c>
      <c r="E377" s="77">
        <v>44119</v>
      </c>
      <c r="F377" s="88">
        <v>0.6</v>
      </c>
      <c r="G377" s="80">
        <f t="shared" si="33"/>
        <v>0.6</v>
      </c>
      <c r="H377" s="89">
        <v>2</v>
      </c>
      <c r="I377" s="99"/>
      <c r="J377" s="860"/>
      <c r="L377" s="58"/>
      <c r="M377" s="58"/>
    </row>
    <row r="378" spans="1:13" ht="12" customHeight="1">
      <c r="A378" s="875"/>
      <c r="B378" s="858"/>
      <c r="C378" s="862" t="s">
        <v>135</v>
      </c>
      <c r="D378" s="863"/>
      <c r="E378" s="863"/>
      <c r="F378" s="864"/>
      <c r="G378" s="91">
        <f>SUM(G372:G377)</f>
        <v>3.6</v>
      </c>
      <c r="H378" s="91">
        <f>SUM(H372:H377)</f>
        <v>12</v>
      </c>
      <c r="I378" s="100"/>
      <c r="J378" s="861"/>
      <c r="L378" s="58"/>
      <c r="M378" s="58"/>
    </row>
    <row r="379" spans="1:13" ht="12" customHeight="1">
      <c r="A379" s="875"/>
      <c r="B379" s="856">
        <v>222</v>
      </c>
      <c r="C379" s="76">
        <v>2014</v>
      </c>
      <c r="D379" s="77" t="s">
        <v>131</v>
      </c>
      <c r="E379" s="77">
        <v>44114</v>
      </c>
      <c r="F379" s="88">
        <v>0.6</v>
      </c>
      <c r="G379" s="80">
        <f t="shared" ref="G379:G384" si="34">1*F379</f>
        <v>0.6</v>
      </c>
      <c r="H379" s="89">
        <v>2</v>
      </c>
      <c r="I379" s="98">
        <f>IF(C385="","",IF(OR(G385&gt;=5,H385&gt;=20),1,IF(OR(G385&gt;=4,H385&gt;=18),0.9,IF(OR(G385&gt;=3,H385&gt;=16),0.8,IF(OR(G385&gt;=2,H385&gt;=14),0.7,IF(OR(G385&gt;=1,H385&gt;=12),0.6,0))))))</f>
        <v>0.8</v>
      </c>
      <c r="J379" s="859">
        <f>IF(C385="","",0.5*I379)</f>
        <v>0.4</v>
      </c>
      <c r="L379" s="58"/>
      <c r="M379" s="58"/>
    </row>
    <row r="380" spans="1:13" ht="12" customHeight="1">
      <c r="A380" s="875"/>
      <c r="B380" s="857"/>
      <c r="C380" s="76">
        <v>2014</v>
      </c>
      <c r="D380" s="77" t="s">
        <v>131</v>
      </c>
      <c r="E380" s="77">
        <v>44115</v>
      </c>
      <c r="F380" s="88">
        <v>0.6</v>
      </c>
      <c r="G380" s="80">
        <f t="shared" si="34"/>
        <v>0.6</v>
      </c>
      <c r="H380" s="89">
        <v>2</v>
      </c>
      <c r="I380" s="99"/>
      <c r="J380" s="860"/>
      <c r="L380" s="58"/>
      <c r="M380" s="58"/>
    </row>
    <row r="381" spans="1:13" ht="12" customHeight="1">
      <c r="A381" s="875"/>
      <c r="B381" s="857"/>
      <c r="C381" s="76">
        <v>2014</v>
      </c>
      <c r="D381" s="77" t="s">
        <v>131</v>
      </c>
      <c r="E381" s="77">
        <v>44116</v>
      </c>
      <c r="F381" s="88">
        <v>0.6</v>
      </c>
      <c r="G381" s="80">
        <f t="shared" si="34"/>
        <v>0.6</v>
      </c>
      <c r="H381" s="89">
        <v>2</v>
      </c>
      <c r="I381" s="99"/>
      <c r="J381" s="860"/>
      <c r="L381" s="58"/>
      <c r="M381" s="58"/>
    </row>
    <row r="382" spans="1:13" ht="12" customHeight="1">
      <c r="A382" s="875"/>
      <c r="B382" s="857"/>
      <c r="C382" s="76">
        <v>2014</v>
      </c>
      <c r="D382" s="77" t="s">
        <v>131</v>
      </c>
      <c r="E382" s="77">
        <v>44117</v>
      </c>
      <c r="F382" s="88">
        <v>0.6</v>
      </c>
      <c r="G382" s="80">
        <f t="shared" si="34"/>
        <v>0.6</v>
      </c>
      <c r="H382" s="89">
        <v>2</v>
      </c>
      <c r="I382" s="99"/>
      <c r="J382" s="860"/>
      <c r="L382" s="58"/>
      <c r="M382" s="58"/>
    </row>
    <row r="383" spans="1:13" ht="12" customHeight="1">
      <c r="A383" s="875"/>
      <c r="B383" s="857"/>
      <c r="C383" s="76">
        <v>2014</v>
      </c>
      <c r="D383" s="77" t="s">
        <v>131</v>
      </c>
      <c r="E383" s="77">
        <v>44118</v>
      </c>
      <c r="F383" s="88">
        <v>0.6</v>
      </c>
      <c r="G383" s="80">
        <f t="shared" si="34"/>
        <v>0.6</v>
      </c>
      <c r="H383" s="89">
        <v>2</v>
      </c>
      <c r="I383" s="99"/>
      <c r="J383" s="860"/>
      <c r="L383" s="58"/>
      <c r="M383" s="58"/>
    </row>
    <row r="384" spans="1:13" ht="12" customHeight="1">
      <c r="A384" s="875"/>
      <c r="B384" s="857"/>
      <c r="C384" s="76">
        <v>2014</v>
      </c>
      <c r="D384" s="77" t="s">
        <v>131</v>
      </c>
      <c r="E384" s="77">
        <v>44119</v>
      </c>
      <c r="F384" s="88">
        <v>0.6</v>
      </c>
      <c r="G384" s="80">
        <f t="shared" si="34"/>
        <v>0.6</v>
      </c>
      <c r="H384" s="89">
        <v>2</v>
      </c>
      <c r="I384" s="99"/>
      <c r="J384" s="860"/>
      <c r="L384" s="58"/>
      <c r="M384" s="58"/>
    </row>
    <row r="385" spans="1:20" ht="12" customHeight="1">
      <c r="A385" s="875"/>
      <c r="B385" s="858"/>
      <c r="C385" s="862" t="s">
        <v>135</v>
      </c>
      <c r="D385" s="863"/>
      <c r="E385" s="863"/>
      <c r="F385" s="864"/>
      <c r="G385" s="91">
        <f>SUM(G379:G384)</f>
        <v>3.6</v>
      </c>
      <c r="H385" s="91">
        <f>SUM(H379:H384)</f>
        <v>12</v>
      </c>
      <c r="I385" s="100"/>
      <c r="J385" s="861"/>
      <c r="L385" s="58"/>
      <c r="M385" s="58"/>
    </row>
    <row r="386" spans="1:20" ht="12" customHeight="1">
      <c r="A386" s="875"/>
      <c r="B386" s="856">
        <v>222</v>
      </c>
      <c r="C386" s="76">
        <v>2014</v>
      </c>
      <c r="D386" s="77" t="s">
        <v>131</v>
      </c>
      <c r="E386" s="77">
        <v>44114</v>
      </c>
      <c r="F386" s="88">
        <v>0.6</v>
      </c>
      <c r="G386" s="80">
        <f t="shared" ref="G386:G391" si="35">1*F386</f>
        <v>0.6</v>
      </c>
      <c r="H386" s="89">
        <v>2</v>
      </c>
      <c r="I386" s="98">
        <f>IF(C392="","",IF(OR(G392&gt;=5,H392&gt;=20),1,IF(OR(G392&gt;=4,H392&gt;=18),0.9,IF(OR(G392&gt;=3,H392&gt;=16),0.8,IF(OR(G392&gt;=2,H392&gt;=14),0.7,IF(OR(G392&gt;=1,H392&gt;=12),0.6,0))))))</f>
        <v>0.8</v>
      </c>
      <c r="J386" s="859">
        <f>IF(C392="","",0.5*I386)</f>
        <v>0.4</v>
      </c>
      <c r="L386" s="58"/>
      <c r="M386" s="58"/>
    </row>
    <row r="387" spans="1:20" ht="12" customHeight="1">
      <c r="A387" s="875"/>
      <c r="B387" s="857"/>
      <c r="C387" s="76">
        <v>2014</v>
      </c>
      <c r="D387" s="77" t="s">
        <v>131</v>
      </c>
      <c r="E387" s="77">
        <v>44115</v>
      </c>
      <c r="F387" s="88">
        <v>0.6</v>
      </c>
      <c r="G387" s="80">
        <f t="shared" si="35"/>
        <v>0.6</v>
      </c>
      <c r="H387" s="89">
        <v>2</v>
      </c>
      <c r="I387" s="99"/>
      <c r="J387" s="860"/>
      <c r="L387" s="58"/>
      <c r="M387" s="58"/>
    </row>
    <row r="388" spans="1:20" ht="12" customHeight="1">
      <c r="A388" s="875"/>
      <c r="B388" s="857"/>
      <c r="C388" s="76">
        <v>2014</v>
      </c>
      <c r="D388" s="77" t="s">
        <v>131</v>
      </c>
      <c r="E388" s="77">
        <v>44116</v>
      </c>
      <c r="F388" s="88">
        <v>0.6</v>
      </c>
      <c r="G388" s="80">
        <f t="shared" si="35"/>
        <v>0.6</v>
      </c>
      <c r="H388" s="89">
        <v>2</v>
      </c>
      <c r="I388" s="99"/>
      <c r="J388" s="860"/>
      <c r="L388" s="58"/>
      <c r="M388" s="58"/>
    </row>
    <row r="389" spans="1:20" ht="12" customHeight="1">
      <c r="A389" s="875"/>
      <c r="B389" s="857"/>
      <c r="C389" s="76">
        <v>2014</v>
      </c>
      <c r="D389" s="77" t="s">
        <v>131</v>
      </c>
      <c r="E389" s="77">
        <v>44117</v>
      </c>
      <c r="F389" s="88">
        <v>0.6</v>
      </c>
      <c r="G389" s="80">
        <f t="shared" si="35"/>
        <v>0.6</v>
      </c>
      <c r="H389" s="89">
        <v>2</v>
      </c>
      <c r="I389" s="99"/>
      <c r="J389" s="860"/>
      <c r="L389" s="58"/>
      <c r="M389" s="58"/>
    </row>
    <row r="390" spans="1:20" ht="12" customHeight="1">
      <c r="A390" s="875"/>
      <c r="B390" s="857"/>
      <c r="C390" s="76">
        <v>2014</v>
      </c>
      <c r="D390" s="77" t="s">
        <v>131</v>
      </c>
      <c r="E390" s="77">
        <v>44118</v>
      </c>
      <c r="F390" s="88">
        <v>0.6</v>
      </c>
      <c r="G390" s="80">
        <f t="shared" si="35"/>
        <v>0.6</v>
      </c>
      <c r="H390" s="89">
        <v>2</v>
      </c>
      <c r="I390" s="99"/>
      <c r="J390" s="860"/>
      <c r="L390" s="58"/>
      <c r="M390" s="58"/>
    </row>
    <row r="391" spans="1:20" ht="12" customHeight="1">
      <c r="A391" s="875"/>
      <c r="B391" s="857"/>
      <c r="C391" s="76">
        <v>2014</v>
      </c>
      <c r="D391" s="77" t="s">
        <v>131</v>
      </c>
      <c r="E391" s="77">
        <v>44119</v>
      </c>
      <c r="F391" s="88">
        <v>0.6</v>
      </c>
      <c r="G391" s="80">
        <f t="shared" si="35"/>
        <v>0.6</v>
      </c>
      <c r="H391" s="89">
        <v>2</v>
      </c>
      <c r="I391" s="99"/>
      <c r="J391" s="860"/>
      <c r="L391" s="58"/>
      <c r="M391" s="58"/>
    </row>
    <row r="392" spans="1:20" ht="12" customHeight="1">
      <c r="A392" s="875"/>
      <c r="B392" s="858"/>
      <c r="C392" s="862" t="s">
        <v>135</v>
      </c>
      <c r="D392" s="863"/>
      <c r="E392" s="863"/>
      <c r="F392" s="864"/>
      <c r="G392" s="91">
        <f>SUM(G386:G391)</f>
        <v>3.6</v>
      </c>
      <c r="H392" s="91">
        <f>SUM(H386:H391)</f>
        <v>12</v>
      </c>
      <c r="I392" s="100"/>
      <c r="J392" s="861"/>
      <c r="L392" s="58"/>
      <c r="M392" s="58"/>
    </row>
    <row r="393" spans="1:20" ht="12" customHeight="1">
      <c r="A393" s="853" t="s">
        <v>138</v>
      </c>
      <c r="B393" s="854"/>
      <c r="C393" s="854"/>
      <c r="D393" s="854"/>
      <c r="E393" s="854"/>
      <c r="F393" s="854"/>
      <c r="G393" s="854"/>
      <c r="H393" s="854"/>
      <c r="I393" s="855"/>
      <c r="J393" s="93">
        <f>SUM(J344:J392)</f>
        <v>2.7499999999999996</v>
      </c>
      <c r="L393" s="865"/>
      <c r="M393" s="865"/>
      <c r="N393" s="865"/>
      <c r="O393" s="865"/>
      <c r="P393" s="865"/>
      <c r="Q393" s="865"/>
      <c r="R393" s="865"/>
      <c r="S393" s="865"/>
      <c r="T393" s="865"/>
    </row>
    <row r="394" spans="1:20" ht="12" customHeight="1">
      <c r="A394" s="94"/>
      <c r="B394" s="94"/>
      <c r="C394" s="94"/>
      <c r="D394" s="94"/>
      <c r="E394" s="94"/>
      <c r="F394" s="94"/>
      <c r="G394" s="94"/>
      <c r="H394" s="94"/>
      <c r="I394" s="94"/>
      <c r="J394" s="94"/>
      <c r="K394" s="95"/>
      <c r="L394" s="865"/>
      <c r="M394" s="865"/>
      <c r="N394" s="865"/>
      <c r="O394" s="865"/>
      <c r="P394" s="865"/>
      <c r="Q394" s="865"/>
      <c r="R394" s="865"/>
      <c r="S394" s="865"/>
      <c r="T394" s="865"/>
    </row>
    <row r="395" spans="1:20" ht="12" customHeight="1">
      <c r="A395" s="58"/>
      <c r="B395" s="54"/>
      <c r="C395" s="54"/>
      <c r="D395" s="54"/>
      <c r="E395" s="55"/>
      <c r="F395" s="55"/>
      <c r="G395" s="56"/>
      <c r="H395" s="56"/>
      <c r="I395" s="56"/>
      <c r="J395" s="56"/>
      <c r="K395" s="56"/>
      <c r="L395" s="55"/>
      <c r="M395" s="57"/>
    </row>
    <row r="396" spans="1:20" ht="26.25" customHeight="1">
      <c r="A396" s="866" t="s">
        <v>139</v>
      </c>
      <c r="B396" s="867"/>
      <c r="C396" s="867"/>
      <c r="D396" s="867"/>
      <c r="E396" s="867"/>
      <c r="F396" s="867"/>
      <c r="G396" s="867"/>
      <c r="H396" s="867"/>
      <c r="I396" s="867"/>
      <c r="J396" s="868"/>
      <c r="K396" s="69" t="s">
        <v>111</v>
      </c>
      <c r="L396" s="70">
        <f>자기평가서!K4</f>
        <v>44562</v>
      </c>
    </row>
    <row r="397" spans="1:20" ht="12" customHeight="1">
      <c r="A397" s="71" t="s">
        <v>112</v>
      </c>
      <c r="B397" s="71" t="s">
        <v>140</v>
      </c>
      <c r="C397" s="71" t="s">
        <v>127</v>
      </c>
      <c r="D397" s="71" t="s">
        <v>115</v>
      </c>
      <c r="E397" s="71" t="s">
        <v>141</v>
      </c>
      <c r="F397" s="71" t="s">
        <v>128</v>
      </c>
      <c r="G397" s="72" t="s">
        <v>129</v>
      </c>
      <c r="H397" s="72" t="s">
        <v>142</v>
      </c>
      <c r="I397" s="71" t="s">
        <v>143</v>
      </c>
      <c r="J397" s="71" t="s">
        <v>144</v>
      </c>
      <c r="K397" s="71" t="s">
        <v>145</v>
      </c>
      <c r="L397" s="71" t="s">
        <v>119</v>
      </c>
    </row>
    <row r="398" spans="1:20" ht="12" customHeight="1">
      <c r="A398" s="869" t="s">
        <v>151</v>
      </c>
      <c r="B398" s="838" t="s">
        <v>147</v>
      </c>
      <c r="C398" s="76">
        <v>1</v>
      </c>
      <c r="D398" s="841">
        <v>39794</v>
      </c>
      <c r="E398" s="841">
        <v>44114</v>
      </c>
      <c r="F398" s="97">
        <v>0.6</v>
      </c>
      <c r="G398" s="80">
        <f>1*F398</f>
        <v>0.6</v>
      </c>
      <c r="H398" s="78">
        <v>20</v>
      </c>
      <c r="I398" s="844">
        <f>ROUNDDOWN(($L$81-D398)/365,1)</f>
        <v>13</v>
      </c>
      <c r="J398" s="844">
        <f>IF(C398="","",IF(AND(I398&lt;20,I398&gt;=10),0.6,IF(AND(I398&lt;10,I398&gt;=5),0.8,IF(I398&lt;5,1,0))))</f>
        <v>0.6</v>
      </c>
      <c r="K398" s="844">
        <f>IF(C403="","",IF(OR(G403&gt;=5,H403&gt;=20),1,IF(OR(G403&gt;=4,H403&gt;=18),0.9,IF(OR(G403&gt;=3,H403&gt;=16),0.8,IF(OR(G403&gt;=2,H403&gt;=14),0.7,IF(OR(G403&gt;=1,H403&gt;=12),0.6,0))))))</f>
        <v>1</v>
      </c>
      <c r="L398" s="847">
        <f>IF(C398="","",0.3*J398*K398)</f>
        <v>0.18</v>
      </c>
    </row>
    <row r="399" spans="1:20" ht="12" customHeight="1">
      <c r="A399" s="870"/>
      <c r="B399" s="839"/>
      <c r="C399" s="76">
        <v>2</v>
      </c>
      <c r="D399" s="842"/>
      <c r="E399" s="842"/>
      <c r="F399" s="97">
        <v>0.6</v>
      </c>
      <c r="G399" s="80">
        <f>1*F399</f>
        <v>0.6</v>
      </c>
      <c r="H399" s="78">
        <v>20</v>
      </c>
      <c r="I399" s="845"/>
      <c r="J399" s="845"/>
      <c r="K399" s="845"/>
      <c r="L399" s="848"/>
    </row>
    <row r="400" spans="1:20" ht="12" customHeight="1">
      <c r="A400" s="870"/>
      <c r="B400" s="839"/>
      <c r="C400" s="76">
        <v>3</v>
      </c>
      <c r="D400" s="842"/>
      <c r="E400" s="842"/>
      <c r="F400" s="97">
        <v>0.6</v>
      </c>
      <c r="G400" s="80">
        <f>1*F400</f>
        <v>0.6</v>
      </c>
      <c r="H400" s="78">
        <v>20</v>
      </c>
      <c r="I400" s="845"/>
      <c r="J400" s="845"/>
      <c r="K400" s="845"/>
      <c r="L400" s="848"/>
    </row>
    <row r="401" spans="1:12" ht="12" customHeight="1">
      <c r="A401" s="870"/>
      <c r="B401" s="839"/>
      <c r="C401" s="76">
        <v>4</v>
      </c>
      <c r="D401" s="842"/>
      <c r="E401" s="842"/>
      <c r="F401" s="97">
        <v>0.6</v>
      </c>
      <c r="G401" s="80">
        <f>1*F401</f>
        <v>0.6</v>
      </c>
      <c r="H401" s="78">
        <v>20</v>
      </c>
      <c r="I401" s="845"/>
      <c r="J401" s="845"/>
      <c r="K401" s="845"/>
      <c r="L401" s="848"/>
    </row>
    <row r="402" spans="1:12" ht="12" customHeight="1">
      <c r="A402" s="870"/>
      <c r="B402" s="839"/>
      <c r="C402" s="76">
        <v>5</v>
      </c>
      <c r="D402" s="843"/>
      <c r="E402" s="843"/>
      <c r="F402" s="97">
        <v>0.6</v>
      </c>
      <c r="G402" s="80">
        <f>1*F402</f>
        <v>0.6</v>
      </c>
      <c r="H402" s="78">
        <v>20</v>
      </c>
      <c r="I402" s="845"/>
      <c r="J402" s="845"/>
      <c r="K402" s="845"/>
      <c r="L402" s="848"/>
    </row>
    <row r="403" spans="1:12" ht="12" customHeight="1">
      <c r="A403" s="870"/>
      <c r="B403" s="840"/>
      <c r="C403" s="850" t="s">
        <v>135</v>
      </c>
      <c r="D403" s="851"/>
      <c r="E403" s="851"/>
      <c r="F403" s="852"/>
      <c r="G403" s="80">
        <f>SUM(G398:G402)</f>
        <v>3</v>
      </c>
      <c r="H403" s="80">
        <f>SUM(H398:H402)</f>
        <v>100</v>
      </c>
      <c r="I403" s="846"/>
      <c r="J403" s="846"/>
      <c r="K403" s="846"/>
      <c r="L403" s="849"/>
    </row>
    <row r="404" spans="1:12" ht="12" customHeight="1">
      <c r="A404" s="870"/>
      <c r="B404" s="838" t="s">
        <v>147</v>
      </c>
      <c r="C404" s="76">
        <v>1</v>
      </c>
      <c r="D404" s="841">
        <v>39794</v>
      </c>
      <c r="E404" s="841">
        <v>44114</v>
      </c>
      <c r="F404" s="97">
        <v>1</v>
      </c>
      <c r="G404" s="80">
        <f>1*F404</f>
        <v>1</v>
      </c>
      <c r="H404" s="78">
        <v>1</v>
      </c>
      <c r="I404" s="844">
        <f>ROUNDDOWN(($L$81-D404)/365,1)</f>
        <v>13</v>
      </c>
      <c r="J404" s="844">
        <f>IF(C404="","",IF(AND(I404&lt;20,I404&gt;=10),0.6,IF(AND(I404&lt;10,I404&gt;=5),0.8,IF(I404&lt;5,1,0))))</f>
        <v>0.6</v>
      </c>
      <c r="K404" s="844">
        <f>IF(C409="","",IF(OR(G409&gt;=5,H409&gt;=20),1,IF(OR(G409&gt;=4,H409&gt;=18),0.9,IF(OR(G409&gt;=3,H409&gt;=16),0.8,IF(OR(G409&gt;=2,H409&gt;=14),0.7,IF(OR(G409&gt;=1,H409&gt;=12),0.6,0))))))</f>
        <v>0.8</v>
      </c>
      <c r="L404" s="847">
        <f>IF(C404="","",0.3*J404*K404)</f>
        <v>0.14399999999999999</v>
      </c>
    </row>
    <row r="405" spans="1:12" ht="12" customHeight="1">
      <c r="A405" s="870"/>
      <c r="B405" s="839"/>
      <c r="C405" s="76">
        <v>2</v>
      </c>
      <c r="D405" s="842"/>
      <c r="E405" s="842"/>
      <c r="F405" s="97">
        <v>0.6</v>
      </c>
      <c r="G405" s="80">
        <f>1*F405</f>
        <v>0.6</v>
      </c>
      <c r="H405" s="78">
        <v>1</v>
      </c>
      <c r="I405" s="845"/>
      <c r="J405" s="845"/>
      <c r="K405" s="845"/>
      <c r="L405" s="848"/>
    </row>
    <row r="406" spans="1:12" ht="12" customHeight="1">
      <c r="A406" s="870"/>
      <c r="B406" s="839"/>
      <c r="C406" s="76">
        <v>3</v>
      </c>
      <c r="D406" s="842"/>
      <c r="E406" s="842"/>
      <c r="F406" s="97">
        <v>0.6</v>
      </c>
      <c r="G406" s="80">
        <f>1*F406</f>
        <v>0.6</v>
      </c>
      <c r="H406" s="78">
        <v>1</v>
      </c>
      <c r="I406" s="845"/>
      <c r="J406" s="845"/>
      <c r="K406" s="845"/>
      <c r="L406" s="848"/>
    </row>
    <row r="407" spans="1:12" ht="12" customHeight="1">
      <c r="A407" s="870"/>
      <c r="B407" s="839"/>
      <c r="C407" s="76">
        <v>4</v>
      </c>
      <c r="D407" s="842"/>
      <c r="E407" s="842"/>
      <c r="F407" s="97">
        <v>0.6</v>
      </c>
      <c r="G407" s="80">
        <f>1*F407</f>
        <v>0.6</v>
      </c>
      <c r="H407" s="78">
        <v>1</v>
      </c>
      <c r="I407" s="845"/>
      <c r="J407" s="845"/>
      <c r="K407" s="845"/>
      <c r="L407" s="848"/>
    </row>
    <row r="408" spans="1:12" ht="12" customHeight="1">
      <c r="A408" s="870"/>
      <c r="B408" s="839"/>
      <c r="C408" s="76">
        <v>5</v>
      </c>
      <c r="D408" s="843"/>
      <c r="E408" s="843"/>
      <c r="F408" s="97">
        <v>0.6</v>
      </c>
      <c r="G408" s="80">
        <f>1*F408</f>
        <v>0.6</v>
      </c>
      <c r="H408" s="78">
        <v>1</v>
      </c>
      <c r="I408" s="845"/>
      <c r="J408" s="845"/>
      <c r="K408" s="845"/>
      <c r="L408" s="848"/>
    </row>
    <row r="409" spans="1:12" ht="12" customHeight="1">
      <c r="A409" s="870"/>
      <c r="B409" s="840"/>
      <c r="C409" s="850" t="s">
        <v>135</v>
      </c>
      <c r="D409" s="851"/>
      <c r="E409" s="851"/>
      <c r="F409" s="852"/>
      <c r="G409" s="80">
        <f>SUM(G404:G408)</f>
        <v>3.4000000000000004</v>
      </c>
      <c r="H409" s="80">
        <f>SUM(H404:H408)</f>
        <v>5</v>
      </c>
      <c r="I409" s="846"/>
      <c r="J409" s="846"/>
      <c r="K409" s="846"/>
      <c r="L409" s="849"/>
    </row>
    <row r="410" spans="1:12" ht="12" customHeight="1">
      <c r="A410" s="870"/>
      <c r="B410" s="838" t="s">
        <v>147</v>
      </c>
      <c r="C410" s="76">
        <v>1</v>
      </c>
      <c r="D410" s="841">
        <v>39794</v>
      </c>
      <c r="E410" s="841">
        <v>44114</v>
      </c>
      <c r="F410" s="97">
        <v>1</v>
      </c>
      <c r="G410" s="80">
        <f>1*F410</f>
        <v>1</v>
      </c>
      <c r="H410" s="78">
        <v>1</v>
      </c>
      <c r="I410" s="844">
        <f>ROUNDDOWN(($L$81-D410)/365,1)</f>
        <v>13</v>
      </c>
      <c r="J410" s="844">
        <f>IF(C410="","",IF(AND(I410&lt;20,I410&gt;=10),0.6,IF(AND(I410&lt;10,I410&gt;=5),0.8,IF(I410&lt;5,1,0))))</f>
        <v>0.6</v>
      </c>
      <c r="K410" s="844">
        <f>IF(C415="","",IF(OR(G415&gt;=5,H415&gt;=20),1,IF(OR(G415&gt;=4,H415&gt;=18),0.9,IF(OR(G415&gt;=3,H415&gt;=16),0.8,IF(OR(G415&gt;=2,H415&gt;=14),0.7,IF(OR(G415&gt;=1,H415&gt;=12),0.6,0))))))</f>
        <v>0.8</v>
      </c>
      <c r="L410" s="847">
        <f>IF(C410="","",0.3*J410*K410)</f>
        <v>0.14399999999999999</v>
      </c>
    </row>
    <row r="411" spans="1:12" ht="12" customHeight="1">
      <c r="A411" s="870"/>
      <c r="B411" s="839"/>
      <c r="C411" s="76">
        <v>2</v>
      </c>
      <c r="D411" s="842"/>
      <c r="E411" s="842"/>
      <c r="F411" s="97">
        <v>0.6</v>
      </c>
      <c r="G411" s="80">
        <f>1*F411</f>
        <v>0.6</v>
      </c>
      <c r="H411" s="78">
        <v>1</v>
      </c>
      <c r="I411" s="845"/>
      <c r="J411" s="845"/>
      <c r="K411" s="845"/>
      <c r="L411" s="848"/>
    </row>
    <row r="412" spans="1:12" ht="12" customHeight="1">
      <c r="A412" s="870"/>
      <c r="B412" s="839"/>
      <c r="C412" s="76">
        <v>3</v>
      </c>
      <c r="D412" s="842"/>
      <c r="E412" s="842"/>
      <c r="F412" s="97">
        <v>0.6</v>
      </c>
      <c r="G412" s="80">
        <f>1*F412</f>
        <v>0.6</v>
      </c>
      <c r="H412" s="78">
        <v>1</v>
      </c>
      <c r="I412" s="845"/>
      <c r="J412" s="845"/>
      <c r="K412" s="845"/>
      <c r="L412" s="848"/>
    </row>
    <row r="413" spans="1:12" ht="12" customHeight="1">
      <c r="A413" s="870"/>
      <c r="B413" s="839"/>
      <c r="C413" s="76">
        <v>4</v>
      </c>
      <c r="D413" s="842"/>
      <c r="E413" s="842"/>
      <c r="F413" s="97">
        <v>0.6</v>
      </c>
      <c r="G413" s="80">
        <f>1*F413</f>
        <v>0.6</v>
      </c>
      <c r="H413" s="78">
        <v>1</v>
      </c>
      <c r="I413" s="845"/>
      <c r="J413" s="845"/>
      <c r="K413" s="845"/>
      <c r="L413" s="848"/>
    </row>
    <row r="414" spans="1:12" ht="12" customHeight="1">
      <c r="A414" s="870"/>
      <c r="B414" s="839"/>
      <c r="C414" s="76">
        <v>5</v>
      </c>
      <c r="D414" s="843"/>
      <c r="E414" s="843"/>
      <c r="F414" s="97">
        <v>0.6</v>
      </c>
      <c r="G414" s="80">
        <f>1*F414</f>
        <v>0.6</v>
      </c>
      <c r="H414" s="78">
        <v>1</v>
      </c>
      <c r="I414" s="845"/>
      <c r="J414" s="845"/>
      <c r="K414" s="845"/>
      <c r="L414" s="848"/>
    </row>
    <row r="415" spans="1:12" ht="12" customHeight="1">
      <c r="A415" s="870"/>
      <c r="B415" s="840"/>
      <c r="C415" s="850" t="s">
        <v>135</v>
      </c>
      <c r="D415" s="851"/>
      <c r="E415" s="851"/>
      <c r="F415" s="852"/>
      <c r="G415" s="80">
        <f>SUM(G410:G414)</f>
        <v>3.4000000000000004</v>
      </c>
      <c r="H415" s="80">
        <f>SUM(H410:H414)</f>
        <v>5</v>
      </c>
      <c r="I415" s="846"/>
      <c r="J415" s="846"/>
      <c r="K415" s="846"/>
      <c r="L415" s="849"/>
    </row>
    <row r="416" spans="1:12" ht="12" customHeight="1">
      <c r="A416" s="870"/>
      <c r="B416" s="838" t="s">
        <v>147</v>
      </c>
      <c r="C416" s="76">
        <v>1</v>
      </c>
      <c r="D416" s="841">
        <v>39794</v>
      </c>
      <c r="E416" s="841">
        <v>44114</v>
      </c>
      <c r="F416" s="97">
        <v>1</v>
      </c>
      <c r="G416" s="80">
        <f>1*F416</f>
        <v>1</v>
      </c>
      <c r="H416" s="78">
        <v>1</v>
      </c>
      <c r="I416" s="844">
        <f>ROUNDDOWN(($L$81-D416)/365,1)</f>
        <v>13</v>
      </c>
      <c r="J416" s="844">
        <f>IF(C416="","",IF(AND(I416&lt;20,I416&gt;=10),0.6,IF(AND(I416&lt;10,I416&gt;=5),0.8,IF(I416&lt;5,1,0))))</f>
        <v>0.6</v>
      </c>
      <c r="K416" s="844">
        <f>IF(C421="","",IF(OR(G421&gt;=5,H421&gt;=20),1,IF(OR(G421&gt;=4,H421&gt;=18),0.9,IF(OR(G421&gt;=3,H421&gt;=16),0.8,IF(OR(G421&gt;=2,H421&gt;=14),0.7,IF(OR(G421&gt;=1,H421&gt;=12),0.6,0))))))</f>
        <v>0.8</v>
      </c>
      <c r="L416" s="847">
        <f>IF(C416="","",0.3*J416*K416)</f>
        <v>0.14399999999999999</v>
      </c>
    </row>
    <row r="417" spans="1:13" ht="12" customHeight="1">
      <c r="A417" s="870"/>
      <c r="B417" s="839"/>
      <c r="C417" s="76">
        <v>2</v>
      </c>
      <c r="D417" s="842"/>
      <c r="E417" s="842"/>
      <c r="F417" s="97">
        <v>0.6</v>
      </c>
      <c r="G417" s="80">
        <f>1*F417</f>
        <v>0.6</v>
      </c>
      <c r="H417" s="78">
        <v>1</v>
      </c>
      <c r="I417" s="845"/>
      <c r="J417" s="845"/>
      <c r="K417" s="845"/>
      <c r="L417" s="848"/>
    </row>
    <row r="418" spans="1:13" ht="12" customHeight="1">
      <c r="A418" s="870"/>
      <c r="B418" s="839"/>
      <c r="C418" s="76">
        <v>3</v>
      </c>
      <c r="D418" s="842"/>
      <c r="E418" s="842"/>
      <c r="F418" s="97">
        <v>0.6</v>
      </c>
      <c r="G418" s="80">
        <f>1*F418</f>
        <v>0.6</v>
      </c>
      <c r="H418" s="78">
        <v>1</v>
      </c>
      <c r="I418" s="845"/>
      <c r="J418" s="845"/>
      <c r="K418" s="845"/>
      <c r="L418" s="848"/>
    </row>
    <row r="419" spans="1:13" ht="12" customHeight="1">
      <c r="A419" s="870"/>
      <c r="B419" s="839"/>
      <c r="C419" s="76">
        <v>4</v>
      </c>
      <c r="D419" s="842"/>
      <c r="E419" s="842"/>
      <c r="F419" s="97">
        <v>0.6</v>
      </c>
      <c r="G419" s="80">
        <f>1*F419</f>
        <v>0.6</v>
      </c>
      <c r="H419" s="78">
        <v>1</v>
      </c>
      <c r="I419" s="845"/>
      <c r="J419" s="845"/>
      <c r="K419" s="845"/>
      <c r="L419" s="848"/>
    </row>
    <row r="420" spans="1:13" ht="12" customHeight="1">
      <c r="A420" s="870"/>
      <c r="B420" s="839"/>
      <c r="C420" s="76">
        <v>5</v>
      </c>
      <c r="D420" s="843"/>
      <c r="E420" s="843"/>
      <c r="F420" s="97">
        <v>0.6</v>
      </c>
      <c r="G420" s="80">
        <f>1*F420</f>
        <v>0.6</v>
      </c>
      <c r="H420" s="78">
        <v>1</v>
      </c>
      <c r="I420" s="845"/>
      <c r="J420" s="845"/>
      <c r="K420" s="845"/>
      <c r="L420" s="848"/>
    </row>
    <row r="421" spans="1:13" ht="12" customHeight="1">
      <c r="A421" s="870"/>
      <c r="B421" s="840"/>
      <c r="C421" s="850" t="s">
        <v>135</v>
      </c>
      <c r="D421" s="851"/>
      <c r="E421" s="851"/>
      <c r="F421" s="852"/>
      <c r="G421" s="80">
        <f>SUM(G416:G420)</f>
        <v>3.4000000000000004</v>
      </c>
      <c r="H421" s="80">
        <f>SUM(H416:H420)</f>
        <v>5</v>
      </c>
      <c r="I421" s="846"/>
      <c r="J421" s="846"/>
      <c r="K421" s="846"/>
      <c r="L421" s="849"/>
    </row>
    <row r="422" spans="1:13" ht="12" customHeight="1">
      <c r="A422" s="870"/>
      <c r="B422" s="838" t="s">
        <v>147</v>
      </c>
      <c r="C422" s="76">
        <v>1</v>
      </c>
      <c r="D422" s="841">
        <v>39794</v>
      </c>
      <c r="E422" s="841">
        <v>44114</v>
      </c>
      <c r="F422" s="97">
        <v>1</v>
      </c>
      <c r="G422" s="80">
        <f>1*F422</f>
        <v>1</v>
      </c>
      <c r="H422" s="78">
        <v>1</v>
      </c>
      <c r="I422" s="844">
        <f>ROUNDDOWN(($L$81-D422)/365,1)</f>
        <v>13</v>
      </c>
      <c r="J422" s="844">
        <f>IF(C422="","",IF(AND(I422&lt;20,I422&gt;=10),0.6,IF(AND(I422&lt;10,I422&gt;=5),0.8,IF(I422&lt;5,1,0))))</f>
        <v>0.6</v>
      </c>
      <c r="K422" s="844">
        <f>IF(C427="","",IF(OR(G427&gt;=5,H427&gt;=20),1,IF(OR(G427&gt;=4,H427&gt;=18),0.9,IF(OR(G427&gt;=3,H427&gt;=16),0.8,IF(OR(G427&gt;=2,H427&gt;=14),0.7,IF(OR(G427&gt;=1,H427&gt;=12),0.6,0))))))</f>
        <v>0.8</v>
      </c>
      <c r="L422" s="847">
        <f>IF(C422="","",0.3*J422*K422)</f>
        <v>0.14399999999999999</v>
      </c>
    </row>
    <row r="423" spans="1:13" ht="12" customHeight="1">
      <c r="A423" s="870"/>
      <c r="B423" s="839"/>
      <c r="C423" s="76">
        <v>2</v>
      </c>
      <c r="D423" s="842"/>
      <c r="E423" s="842"/>
      <c r="F423" s="97">
        <v>0.6</v>
      </c>
      <c r="G423" s="80">
        <f>1*F423</f>
        <v>0.6</v>
      </c>
      <c r="H423" s="78">
        <v>1</v>
      </c>
      <c r="I423" s="845"/>
      <c r="J423" s="845"/>
      <c r="K423" s="845"/>
      <c r="L423" s="848"/>
    </row>
    <row r="424" spans="1:13" ht="12" customHeight="1">
      <c r="A424" s="870"/>
      <c r="B424" s="839"/>
      <c r="C424" s="76">
        <v>3</v>
      </c>
      <c r="D424" s="842"/>
      <c r="E424" s="842"/>
      <c r="F424" s="97">
        <v>0.6</v>
      </c>
      <c r="G424" s="80">
        <f>1*F424</f>
        <v>0.6</v>
      </c>
      <c r="H424" s="78">
        <v>1</v>
      </c>
      <c r="I424" s="845"/>
      <c r="J424" s="845"/>
      <c r="K424" s="845"/>
      <c r="L424" s="848"/>
    </row>
    <row r="425" spans="1:13" ht="12" customHeight="1">
      <c r="A425" s="870"/>
      <c r="B425" s="839"/>
      <c r="C425" s="76">
        <v>4</v>
      </c>
      <c r="D425" s="842"/>
      <c r="E425" s="842"/>
      <c r="F425" s="97">
        <v>0.6</v>
      </c>
      <c r="G425" s="80">
        <f>1*F425</f>
        <v>0.6</v>
      </c>
      <c r="H425" s="78">
        <v>1</v>
      </c>
      <c r="I425" s="845"/>
      <c r="J425" s="845"/>
      <c r="K425" s="845"/>
      <c r="L425" s="848"/>
    </row>
    <row r="426" spans="1:13" ht="12" customHeight="1">
      <c r="A426" s="870"/>
      <c r="B426" s="839"/>
      <c r="C426" s="76">
        <v>5</v>
      </c>
      <c r="D426" s="843"/>
      <c r="E426" s="843"/>
      <c r="F426" s="97">
        <v>0.6</v>
      </c>
      <c r="G426" s="80">
        <f>1*F426</f>
        <v>0.6</v>
      </c>
      <c r="H426" s="78">
        <v>1</v>
      </c>
      <c r="I426" s="845"/>
      <c r="J426" s="845"/>
      <c r="K426" s="845"/>
      <c r="L426" s="848"/>
    </row>
    <row r="427" spans="1:13" ht="12" customHeight="1">
      <c r="A427" s="871"/>
      <c r="B427" s="840"/>
      <c r="C427" s="850" t="s">
        <v>135</v>
      </c>
      <c r="D427" s="851"/>
      <c r="E427" s="851"/>
      <c r="F427" s="852"/>
      <c r="G427" s="80">
        <f>SUM(G422:G426)</f>
        <v>3.4000000000000004</v>
      </c>
      <c r="H427" s="80">
        <f>SUM(H422:H426)</f>
        <v>5</v>
      </c>
      <c r="I427" s="846"/>
      <c r="J427" s="846"/>
      <c r="K427" s="846"/>
      <c r="L427" s="849"/>
    </row>
    <row r="428" spans="1:13" ht="12" customHeight="1">
      <c r="A428" s="853" t="s">
        <v>138</v>
      </c>
      <c r="B428" s="854"/>
      <c r="C428" s="854"/>
      <c r="D428" s="854"/>
      <c r="E428" s="854"/>
      <c r="F428" s="854"/>
      <c r="G428" s="854"/>
      <c r="H428" s="854"/>
      <c r="I428" s="854"/>
      <c r="J428" s="854"/>
      <c r="K428" s="855"/>
      <c r="L428" s="93">
        <f>IF(SUM(L398:L427)&gt;1,1,SUM(L398:L427))</f>
        <v>0.75600000000000001</v>
      </c>
    </row>
    <row r="429" spans="1:13" ht="12" customHeight="1">
      <c r="A429" s="58"/>
      <c r="B429" s="54"/>
      <c r="C429" s="54"/>
      <c r="D429" s="54"/>
      <c r="E429" s="55"/>
      <c r="F429" s="55"/>
      <c r="G429" s="56"/>
      <c r="H429" s="56"/>
      <c r="I429" s="56"/>
      <c r="J429" s="56"/>
      <c r="K429" s="56"/>
      <c r="L429" s="55"/>
      <c r="M429" s="57"/>
    </row>
    <row r="430" spans="1:13" ht="12" customHeight="1">
      <c r="A430" s="58"/>
      <c r="B430" s="54"/>
      <c r="C430" s="54"/>
      <c r="D430" s="54"/>
      <c r="E430" s="55"/>
      <c r="F430" s="55"/>
      <c r="G430" s="56"/>
      <c r="H430" s="56"/>
      <c r="I430" s="56"/>
      <c r="J430" s="56"/>
      <c r="K430" s="56"/>
      <c r="L430" s="55"/>
      <c r="M430" s="57"/>
    </row>
    <row r="431" spans="1:13" s="319" customFormat="1" ht="12" customHeight="1">
      <c r="B431" s="320"/>
      <c r="C431" s="320"/>
      <c r="D431" s="320"/>
      <c r="E431" s="321"/>
      <c r="F431" s="321"/>
      <c r="G431" s="322"/>
      <c r="H431" s="322"/>
      <c r="I431" s="322"/>
      <c r="J431" s="322"/>
      <c r="K431" s="322"/>
      <c r="L431" s="321"/>
      <c r="M431" s="323"/>
    </row>
    <row r="432" spans="1:13" ht="12" customHeight="1">
      <c r="A432" s="58"/>
      <c r="B432" s="54"/>
      <c r="C432" s="54"/>
      <c r="D432" s="54"/>
      <c r="E432" s="55"/>
      <c r="F432" s="55"/>
      <c r="G432" s="56"/>
      <c r="H432" s="56"/>
      <c r="I432" s="56"/>
      <c r="J432" s="56"/>
      <c r="K432" s="56"/>
      <c r="L432" s="55"/>
      <c r="M432" s="57"/>
    </row>
    <row r="433" spans="1:13" ht="27" customHeight="1">
      <c r="A433" s="872" t="str">
        <f>A9</f>
        <v>㈜04엔지니어링건축사사무소</v>
      </c>
      <c r="B433" s="873"/>
      <c r="C433" s="874"/>
      <c r="D433" s="64">
        <f>D9</f>
        <v>0.05</v>
      </c>
      <c r="E433" s="65"/>
      <c r="F433" s="65"/>
      <c r="G433" s="66"/>
      <c r="H433" s="66"/>
      <c r="I433" s="66"/>
      <c r="J433" s="66"/>
      <c r="K433" s="66"/>
      <c r="L433" s="67"/>
      <c r="M433" s="67"/>
    </row>
    <row r="434" spans="1:13" ht="21.75" customHeight="1">
      <c r="A434" s="866" t="s">
        <v>454</v>
      </c>
      <c r="B434" s="867"/>
      <c r="C434" s="867"/>
      <c r="D434" s="867"/>
      <c r="E434" s="867"/>
      <c r="F434" s="868"/>
      <c r="G434" s="69" t="s">
        <v>455</v>
      </c>
      <c r="H434" s="70">
        <f>자기평가서!K4</f>
        <v>44562</v>
      </c>
      <c r="J434" s="56"/>
      <c r="K434" s="66"/>
      <c r="L434" s="67"/>
      <c r="M434" s="67"/>
    </row>
    <row r="435" spans="1:13" ht="12" customHeight="1">
      <c r="A435" s="71" t="s">
        <v>112</v>
      </c>
      <c r="B435" s="71" t="s">
        <v>456</v>
      </c>
      <c r="C435" s="71" t="s">
        <v>114</v>
      </c>
      <c r="D435" s="71" t="s">
        <v>457</v>
      </c>
      <c r="E435" s="71" t="s">
        <v>458</v>
      </c>
      <c r="F435" s="72" t="s">
        <v>117</v>
      </c>
      <c r="G435" s="71" t="s">
        <v>118</v>
      </c>
      <c r="H435" s="71" t="s">
        <v>459</v>
      </c>
      <c r="J435" s="56"/>
      <c r="K435" s="73"/>
      <c r="L435" s="74"/>
      <c r="M435" s="74"/>
    </row>
    <row r="436" spans="1:13" ht="12" customHeight="1">
      <c r="A436" s="875" t="s">
        <v>460</v>
      </c>
      <c r="B436" s="75">
        <v>1</v>
      </c>
      <c r="C436" s="76" t="s">
        <v>461</v>
      </c>
      <c r="D436" s="77">
        <v>39228</v>
      </c>
      <c r="E436" s="77">
        <v>44114</v>
      </c>
      <c r="F436" s="78">
        <v>1</v>
      </c>
      <c r="G436" s="79">
        <f t="shared" ref="G436:G445" si="36">IF(C436="","",IF(E436&gt;=$H$13,1,0))</f>
        <v>0</v>
      </c>
      <c r="H436" s="80">
        <f>IF(C436="","",2*G436/F436)</f>
        <v>0</v>
      </c>
      <c r="J436" s="56"/>
      <c r="K436" s="66"/>
      <c r="L436" s="81"/>
      <c r="M436" s="81"/>
    </row>
    <row r="437" spans="1:13" ht="12" customHeight="1">
      <c r="A437" s="875"/>
      <c r="B437" s="75">
        <v>2</v>
      </c>
      <c r="C437" s="76" t="s">
        <v>461</v>
      </c>
      <c r="D437" s="77">
        <v>40718</v>
      </c>
      <c r="E437" s="77">
        <v>44114</v>
      </c>
      <c r="F437" s="78">
        <v>1</v>
      </c>
      <c r="G437" s="79">
        <f t="shared" si="36"/>
        <v>0</v>
      </c>
      <c r="H437" s="80">
        <f t="shared" ref="H437:H445" si="37">IF(C437="","",2*G437/F437)</f>
        <v>0</v>
      </c>
      <c r="J437" s="56"/>
      <c r="K437" s="66"/>
      <c r="L437" s="81"/>
      <c r="M437" s="81"/>
    </row>
    <row r="438" spans="1:13" ht="12" customHeight="1">
      <c r="A438" s="875"/>
      <c r="B438" s="75">
        <v>3</v>
      </c>
      <c r="C438" s="76" t="s">
        <v>461</v>
      </c>
      <c r="D438" s="77">
        <v>38898</v>
      </c>
      <c r="E438" s="77">
        <v>44114</v>
      </c>
      <c r="F438" s="78">
        <v>1</v>
      </c>
      <c r="G438" s="79">
        <f t="shared" si="36"/>
        <v>0</v>
      </c>
      <c r="H438" s="80">
        <f t="shared" si="37"/>
        <v>0</v>
      </c>
      <c r="J438" s="56"/>
      <c r="K438" s="66"/>
      <c r="L438" s="55"/>
      <c r="M438" s="57"/>
    </row>
    <row r="439" spans="1:13" ht="12" customHeight="1">
      <c r="A439" s="875"/>
      <c r="B439" s="75">
        <v>4</v>
      </c>
      <c r="C439" s="76" t="s">
        <v>462</v>
      </c>
      <c r="D439" s="77">
        <v>38898</v>
      </c>
      <c r="E439" s="77">
        <v>44114</v>
      </c>
      <c r="F439" s="78">
        <v>1</v>
      </c>
      <c r="G439" s="79">
        <f t="shared" si="36"/>
        <v>0</v>
      </c>
      <c r="H439" s="80">
        <f t="shared" si="37"/>
        <v>0</v>
      </c>
      <c r="J439" s="56"/>
      <c r="K439" s="66"/>
      <c r="L439" s="55"/>
      <c r="M439" s="57"/>
    </row>
    <row r="440" spans="1:13" ht="12" customHeight="1">
      <c r="A440" s="875"/>
      <c r="B440" s="75">
        <v>5</v>
      </c>
      <c r="C440" s="76" t="s">
        <v>461</v>
      </c>
      <c r="D440" s="77">
        <v>38898</v>
      </c>
      <c r="E440" s="77">
        <v>44114</v>
      </c>
      <c r="F440" s="78">
        <v>4</v>
      </c>
      <c r="G440" s="79">
        <f t="shared" si="36"/>
        <v>0</v>
      </c>
      <c r="H440" s="80">
        <f t="shared" si="37"/>
        <v>0</v>
      </c>
      <c r="J440" s="56"/>
      <c r="K440" s="66"/>
      <c r="L440" s="81"/>
      <c r="M440" s="81"/>
    </row>
    <row r="441" spans="1:13" ht="12" customHeight="1">
      <c r="A441" s="875"/>
      <c r="B441" s="75">
        <v>6</v>
      </c>
      <c r="C441" s="76" t="s">
        <v>461</v>
      </c>
      <c r="D441" s="77">
        <v>38898</v>
      </c>
      <c r="E441" s="77">
        <v>44114</v>
      </c>
      <c r="F441" s="78">
        <v>1</v>
      </c>
      <c r="G441" s="79">
        <f t="shared" si="36"/>
        <v>0</v>
      </c>
      <c r="H441" s="80">
        <f t="shared" si="37"/>
        <v>0</v>
      </c>
      <c r="J441" s="56"/>
      <c r="K441" s="66"/>
      <c r="L441" s="81"/>
      <c r="M441" s="81"/>
    </row>
    <row r="442" spans="1:13" ht="12" customHeight="1">
      <c r="A442" s="875"/>
      <c r="B442" s="75">
        <v>7</v>
      </c>
      <c r="C442" s="76" t="s">
        <v>461</v>
      </c>
      <c r="D442" s="77">
        <v>38898</v>
      </c>
      <c r="E442" s="77">
        <v>44114</v>
      </c>
      <c r="F442" s="78">
        <v>1</v>
      </c>
      <c r="G442" s="79">
        <f t="shared" si="36"/>
        <v>0</v>
      </c>
      <c r="H442" s="80">
        <f t="shared" si="37"/>
        <v>0</v>
      </c>
      <c r="J442" s="56"/>
      <c r="K442" s="66"/>
      <c r="L442" s="81"/>
      <c r="M442" s="81"/>
    </row>
    <row r="443" spans="1:13" ht="12" customHeight="1">
      <c r="A443" s="875"/>
      <c r="B443" s="75">
        <v>8</v>
      </c>
      <c r="C443" s="76" t="s">
        <v>121</v>
      </c>
      <c r="D443" s="77">
        <v>38387</v>
      </c>
      <c r="E443" s="77">
        <v>44114</v>
      </c>
      <c r="F443" s="78">
        <v>2</v>
      </c>
      <c r="G443" s="79">
        <f t="shared" si="36"/>
        <v>0</v>
      </c>
      <c r="H443" s="80">
        <f t="shared" si="37"/>
        <v>0</v>
      </c>
      <c r="J443" s="56"/>
      <c r="K443" s="66"/>
      <c r="L443" s="81"/>
      <c r="M443" s="81"/>
    </row>
    <row r="444" spans="1:13" ht="12" customHeight="1">
      <c r="A444" s="875"/>
      <c r="B444" s="75">
        <v>9</v>
      </c>
      <c r="C444" s="76"/>
      <c r="D444" s="77"/>
      <c r="E444" s="77"/>
      <c r="F444" s="78"/>
      <c r="G444" s="79" t="str">
        <f t="shared" si="36"/>
        <v/>
      </c>
      <c r="H444" s="80" t="str">
        <f t="shared" si="37"/>
        <v/>
      </c>
      <c r="J444" s="56"/>
      <c r="K444" s="66"/>
      <c r="L444" s="81"/>
      <c r="M444" s="81"/>
    </row>
    <row r="445" spans="1:13" ht="12" customHeight="1">
      <c r="A445" s="875"/>
      <c r="B445" s="75">
        <v>10</v>
      </c>
      <c r="C445" s="76"/>
      <c r="D445" s="77"/>
      <c r="E445" s="77"/>
      <c r="F445" s="78"/>
      <c r="G445" s="79" t="str">
        <f t="shared" si="36"/>
        <v/>
      </c>
      <c r="H445" s="80" t="str">
        <f t="shared" si="37"/>
        <v/>
      </c>
      <c r="J445" s="56"/>
      <c r="K445" s="66"/>
      <c r="L445" s="55"/>
      <c r="M445" s="57"/>
    </row>
    <row r="446" spans="1:13" ht="12" customHeight="1">
      <c r="A446" s="853" t="s">
        <v>463</v>
      </c>
      <c r="B446" s="854"/>
      <c r="C446" s="854"/>
      <c r="D446" s="854"/>
      <c r="E446" s="854"/>
      <c r="F446" s="854"/>
      <c r="G446" s="855"/>
      <c r="H446" s="82">
        <f>SUM(H436:H445)</f>
        <v>0</v>
      </c>
      <c r="J446" s="56"/>
      <c r="K446" s="83"/>
      <c r="L446" s="84"/>
      <c r="M446" s="84"/>
    </row>
    <row r="447" spans="1:13" ht="12" customHeight="1">
      <c r="A447" s="53"/>
      <c r="B447" s="85"/>
      <c r="C447" s="68"/>
      <c r="D447" s="54"/>
      <c r="E447" s="55"/>
      <c r="F447" s="55"/>
      <c r="G447" s="56"/>
      <c r="H447" s="56"/>
      <c r="I447" s="56"/>
      <c r="J447" s="56"/>
      <c r="K447" s="56"/>
      <c r="L447" s="55"/>
      <c r="M447" s="57"/>
    </row>
    <row r="448" spans="1:13" ht="24" customHeight="1">
      <c r="A448" s="866" t="s">
        <v>464</v>
      </c>
      <c r="B448" s="867"/>
      <c r="C448" s="867"/>
      <c r="D448" s="867"/>
      <c r="E448" s="867"/>
      <c r="F448" s="867"/>
      <c r="G448" s="867"/>
      <c r="H448" s="868"/>
      <c r="I448" s="86" t="s">
        <v>455</v>
      </c>
      <c r="J448" s="70">
        <f>H434</f>
        <v>44562</v>
      </c>
      <c r="L448" s="58"/>
      <c r="M448" s="58"/>
    </row>
    <row r="449" spans="1:13" ht="12" customHeight="1">
      <c r="A449" s="71" t="s">
        <v>112</v>
      </c>
      <c r="B449" s="71" t="s">
        <v>456</v>
      </c>
      <c r="C449" s="71" t="s">
        <v>465</v>
      </c>
      <c r="D449" s="71" t="s">
        <v>127</v>
      </c>
      <c r="E449" s="71" t="s">
        <v>458</v>
      </c>
      <c r="F449" s="71" t="s">
        <v>466</v>
      </c>
      <c r="G449" s="72" t="s">
        <v>129</v>
      </c>
      <c r="H449" s="72" t="s">
        <v>467</v>
      </c>
      <c r="I449" s="71" t="s">
        <v>468</v>
      </c>
      <c r="J449" s="71" t="s">
        <v>105</v>
      </c>
      <c r="L449" s="58"/>
      <c r="M449" s="58"/>
    </row>
    <row r="450" spans="1:13" ht="12" customHeight="1">
      <c r="A450" s="876" t="s">
        <v>460</v>
      </c>
      <c r="B450" s="856">
        <v>111</v>
      </c>
      <c r="C450" s="76">
        <v>2014</v>
      </c>
      <c r="D450" s="77" t="s">
        <v>469</v>
      </c>
      <c r="E450" s="77">
        <v>44114</v>
      </c>
      <c r="F450" s="88">
        <v>1</v>
      </c>
      <c r="G450" s="80">
        <f t="shared" ref="G450:G455" si="38">1*F450</f>
        <v>1</v>
      </c>
      <c r="H450" s="89">
        <v>2</v>
      </c>
      <c r="I450" s="348">
        <f>IF(C456="","",IF(OR(G456&gt;=5,H456&gt;=20),1,IF(OR(G456&gt;=4,H456&gt;=18),0.9,IF(OR(G456&gt;=3,H456&gt;=16),0.8,IF(OR(G456&gt;=2,H456&gt;=14),0.7,IF(OR(G456&gt;=1,H456&gt;=12),0.6,0))))))</f>
        <v>0.9</v>
      </c>
      <c r="J450" s="859">
        <f>IF(C456="","",0.5*I450)</f>
        <v>0.45</v>
      </c>
      <c r="K450" s="90"/>
      <c r="L450" s="55"/>
      <c r="M450" s="58"/>
    </row>
    <row r="451" spans="1:13" ht="12" customHeight="1">
      <c r="A451" s="876"/>
      <c r="B451" s="857"/>
      <c r="C451" s="76">
        <v>2014</v>
      </c>
      <c r="D451" s="77" t="s">
        <v>131</v>
      </c>
      <c r="E451" s="77">
        <v>44115</v>
      </c>
      <c r="F451" s="88">
        <v>0.6</v>
      </c>
      <c r="G451" s="80">
        <f t="shared" si="38"/>
        <v>0.6</v>
      </c>
      <c r="H451" s="89">
        <v>2</v>
      </c>
      <c r="I451" s="349"/>
      <c r="J451" s="860"/>
      <c r="K451" s="90"/>
      <c r="L451" s="55"/>
      <c r="M451" s="58"/>
    </row>
    <row r="452" spans="1:13" ht="12" customHeight="1">
      <c r="A452" s="876"/>
      <c r="B452" s="857"/>
      <c r="C452" s="76">
        <v>2014</v>
      </c>
      <c r="D452" s="77" t="s">
        <v>470</v>
      </c>
      <c r="E452" s="77">
        <v>44116</v>
      </c>
      <c r="F452" s="88">
        <v>0.6</v>
      </c>
      <c r="G452" s="80">
        <f t="shared" si="38"/>
        <v>0.6</v>
      </c>
      <c r="H452" s="89">
        <v>2</v>
      </c>
      <c r="I452" s="349"/>
      <c r="J452" s="860"/>
      <c r="K452" s="90"/>
      <c r="L452" s="55"/>
      <c r="M452" s="58"/>
    </row>
    <row r="453" spans="1:13" ht="12" customHeight="1">
      <c r="A453" s="876"/>
      <c r="B453" s="857"/>
      <c r="C453" s="76">
        <v>2014</v>
      </c>
      <c r="D453" s="77" t="s">
        <v>470</v>
      </c>
      <c r="E453" s="77">
        <v>44117</v>
      </c>
      <c r="F453" s="88">
        <v>0.6</v>
      </c>
      <c r="G453" s="80">
        <f t="shared" si="38"/>
        <v>0.6</v>
      </c>
      <c r="H453" s="89">
        <v>2</v>
      </c>
      <c r="I453" s="349"/>
      <c r="J453" s="860"/>
      <c r="K453" s="90"/>
      <c r="L453" s="55"/>
      <c r="M453" s="58"/>
    </row>
    <row r="454" spans="1:13" ht="12" customHeight="1">
      <c r="A454" s="876"/>
      <c r="B454" s="857"/>
      <c r="C454" s="76">
        <v>2014</v>
      </c>
      <c r="D454" s="77" t="s">
        <v>131</v>
      </c>
      <c r="E454" s="77">
        <v>44118</v>
      </c>
      <c r="F454" s="88">
        <v>0.6</v>
      </c>
      <c r="G454" s="80">
        <f t="shared" si="38"/>
        <v>0.6</v>
      </c>
      <c r="H454" s="89">
        <v>2</v>
      </c>
      <c r="I454" s="349"/>
      <c r="J454" s="860"/>
      <c r="K454" s="90"/>
      <c r="L454" s="55"/>
      <c r="M454" s="58"/>
    </row>
    <row r="455" spans="1:13" ht="12" customHeight="1">
      <c r="A455" s="876"/>
      <c r="B455" s="857"/>
      <c r="C455" s="76">
        <v>2014</v>
      </c>
      <c r="D455" s="77" t="s">
        <v>470</v>
      </c>
      <c r="E455" s="77">
        <v>44119</v>
      </c>
      <c r="F455" s="88">
        <v>0.6</v>
      </c>
      <c r="G455" s="80">
        <f t="shared" si="38"/>
        <v>0.6</v>
      </c>
      <c r="H455" s="89">
        <v>2</v>
      </c>
      <c r="I455" s="349"/>
      <c r="J455" s="860"/>
      <c r="K455" s="58"/>
      <c r="L455" s="55"/>
      <c r="M455" s="58"/>
    </row>
    <row r="456" spans="1:13" ht="12" customHeight="1">
      <c r="A456" s="876"/>
      <c r="B456" s="858"/>
      <c r="C456" s="862" t="s">
        <v>471</v>
      </c>
      <c r="D456" s="863"/>
      <c r="E456" s="863"/>
      <c r="F456" s="864"/>
      <c r="G456" s="91">
        <f>SUM(G450:G455)</f>
        <v>4</v>
      </c>
      <c r="H456" s="91">
        <f>SUM(H450:H455)</f>
        <v>12</v>
      </c>
      <c r="I456" s="350"/>
      <c r="J456" s="861"/>
      <c r="K456" s="90"/>
      <c r="L456" s="55"/>
      <c r="M456" s="58"/>
    </row>
    <row r="457" spans="1:13" ht="12" customHeight="1">
      <c r="A457" s="875"/>
      <c r="B457" s="856">
        <v>222</v>
      </c>
      <c r="C457" s="76">
        <v>2014</v>
      </c>
      <c r="D457" s="77" t="s">
        <v>470</v>
      </c>
      <c r="E457" s="77">
        <v>44114</v>
      </c>
      <c r="F457" s="88">
        <v>1</v>
      </c>
      <c r="G457" s="80">
        <f t="shared" ref="G457:G462" si="39">1*F457</f>
        <v>1</v>
      </c>
      <c r="H457" s="89">
        <v>2</v>
      </c>
      <c r="I457" s="348">
        <f>IF(C463="","",IF(OR(G463&gt;=5,H463&gt;=20),1,IF(OR(G463&gt;=4,H463&gt;=18),0.9,IF(OR(G463&gt;=3,H463&gt;=16),0.8,IF(OR(G463&gt;=2,H463&gt;=14),0.7,IF(OR(G463&gt;=1,H463&gt;=12),0.6,0))))))</f>
        <v>0.6</v>
      </c>
      <c r="J457" s="859">
        <f>IF(C463="","",0.5*I457)</f>
        <v>0.3</v>
      </c>
      <c r="L457" s="55"/>
      <c r="M457" s="58"/>
    </row>
    <row r="458" spans="1:13" ht="12" customHeight="1">
      <c r="A458" s="875"/>
      <c r="B458" s="857"/>
      <c r="C458" s="76"/>
      <c r="D458" s="77"/>
      <c r="E458" s="77"/>
      <c r="F458" s="88"/>
      <c r="G458" s="80">
        <f t="shared" si="39"/>
        <v>0</v>
      </c>
      <c r="H458" s="89">
        <v>2</v>
      </c>
      <c r="I458" s="349"/>
      <c r="J458" s="860"/>
      <c r="L458" s="90"/>
      <c r="M458" s="58"/>
    </row>
    <row r="459" spans="1:13" ht="12" customHeight="1">
      <c r="A459" s="875"/>
      <c r="B459" s="857"/>
      <c r="C459" s="76"/>
      <c r="D459" s="77"/>
      <c r="E459" s="77"/>
      <c r="F459" s="88"/>
      <c r="G459" s="80">
        <f t="shared" si="39"/>
        <v>0</v>
      </c>
      <c r="H459" s="89">
        <v>2</v>
      </c>
      <c r="I459" s="349"/>
      <c r="J459" s="860"/>
      <c r="L459" s="90"/>
      <c r="M459" s="58"/>
    </row>
    <row r="460" spans="1:13" ht="12" customHeight="1">
      <c r="A460" s="875"/>
      <c r="B460" s="857"/>
      <c r="C460" s="76"/>
      <c r="D460" s="77"/>
      <c r="E460" s="77"/>
      <c r="F460" s="88"/>
      <c r="G460" s="80">
        <f t="shared" si="39"/>
        <v>0</v>
      </c>
      <c r="H460" s="89">
        <v>2</v>
      </c>
      <c r="I460" s="349"/>
      <c r="J460" s="860"/>
      <c r="L460" s="90"/>
      <c r="M460" s="58"/>
    </row>
    <row r="461" spans="1:13" ht="12" customHeight="1">
      <c r="A461" s="875"/>
      <c r="B461" s="857"/>
      <c r="C461" s="76"/>
      <c r="D461" s="77"/>
      <c r="E461" s="77"/>
      <c r="F461" s="88"/>
      <c r="G461" s="80">
        <f t="shared" si="39"/>
        <v>0</v>
      </c>
      <c r="H461" s="89">
        <v>2</v>
      </c>
      <c r="I461" s="349"/>
      <c r="J461" s="860"/>
      <c r="L461" s="90"/>
      <c r="M461" s="58"/>
    </row>
    <row r="462" spans="1:13" ht="12" customHeight="1">
      <c r="A462" s="875"/>
      <c r="B462" s="857"/>
      <c r="C462" s="76"/>
      <c r="D462" s="77"/>
      <c r="E462" s="77"/>
      <c r="F462" s="88"/>
      <c r="G462" s="80">
        <f t="shared" si="39"/>
        <v>0</v>
      </c>
      <c r="H462" s="89">
        <v>2</v>
      </c>
      <c r="I462" s="349"/>
      <c r="J462" s="860"/>
      <c r="L462" s="90"/>
      <c r="M462" s="58"/>
    </row>
    <row r="463" spans="1:13" ht="12" customHeight="1">
      <c r="A463" s="875"/>
      <c r="B463" s="858"/>
      <c r="C463" s="862" t="s">
        <v>471</v>
      </c>
      <c r="D463" s="863"/>
      <c r="E463" s="863"/>
      <c r="F463" s="864"/>
      <c r="G463" s="91">
        <f>SUM(G457:G462)</f>
        <v>1</v>
      </c>
      <c r="H463" s="91">
        <f>SUM(H457:H462)</f>
        <v>12</v>
      </c>
      <c r="I463" s="350"/>
      <c r="J463" s="861"/>
      <c r="L463" s="90"/>
      <c r="M463" s="58"/>
    </row>
    <row r="464" spans="1:13" ht="12" customHeight="1">
      <c r="A464" s="875"/>
      <c r="B464" s="856">
        <v>222</v>
      </c>
      <c r="C464" s="76">
        <v>2014</v>
      </c>
      <c r="D464" s="77" t="s">
        <v>470</v>
      </c>
      <c r="E464" s="77">
        <v>44114</v>
      </c>
      <c r="F464" s="88">
        <v>0.6</v>
      </c>
      <c r="G464" s="80">
        <f t="shared" ref="G464:G469" si="40">1*F464</f>
        <v>0.6</v>
      </c>
      <c r="H464" s="89">
        <v>2</v>
      </c>
      <c r="I464" s="348">
        <f>IF(C470="","",IF(OR(G470&gt;=5,H470&gt;=20),1,IF(OR(G470&gt;=4,H470&gt;=18),0.9,IF(OR(G470&gt;=3,H470&gt;=16),0.8,IF(OR(G470&gt;=2,H470&gt;=14),0.7,IF(OR(G470&gt;=1,H470&gt;=12),0.6,0))))))</f>
        <v>0.8</v>
      </c>
      <c r="J464" s="859">
        <f>IF(C470="","",0.5*I464)</f>
        <v>0.4</v>
      </c>
      <c r="L464" s="90"/>
      <c r="M464" s="58"/>
    </row>
    <row r="465" spans="1:13" ht="12" customHeight="1">
      <c r="A465" s="875"/>
      <c r="B465" s="857"/>
      <c r="C465" s="76">
        <v>2014</v>
      </c>
      <c r="D465" s="77" t="s">
        <v>470</v>
      </c>
      <c r="E465" s="77">
        <v>44115</v>
      </c>
      <c r="F465" s="88">
        <v>0.6</v>
      </c>
      <c r="G465" s="80">
        <f t="shared" si="40"/>
        <v>0.6</v>
      </c>
      <c r="H465" s="89">
        <v>2</v>
      </c>
      <c r="I465" s="349"/>
      <c r="J465" s="860"/>
      <c r="L465" s="90"/>
      <c r="M465" s="58"/>
    </row>
    <row r="466" spans="1:13" ht="12" customHeight="1">
      <c r="A466" s="875"/>
      <c r="B466" s="857"/>
      <c r="C466" s="76">
        <v>2014</v>
      </c>
      <c r="D466" s="77" t="s">
        <v>472</v>
      </c>
      <c r="E466" s="77">
        <v>44116</v>
      </c>
      <c r="F466" s="88">
        <v>0.6</v>
      </c>
      <c r="G466" s="80">
        <f t="shared" si="40"/>
        <v>0.6</v>
      </c>
      <c r="H466" s="89">
        <v>2</v>
      </c>
      <c r="I466" s="349"/>
      <c r="J466" s="860"/>
      <c r="L466" s="90"/>
      <c r="M466" s="58"/>
    </row>
    <row r="467" spans="1:13" ht="12" customHeight="1">
      <c r="A467" s="875"/>
      <c r="B467" s="857"/>
      <c r="C467" s="76">
        <v>2014</v>
      </c>
      <c r="D467" s="77" t="s">
        <v>470</v>
      </c>
      <c r="E467" s="77">
        <v>44117</v>
      </c>
      <c r="F467" s="88">
        <v>0.6</v>
      </c>
      <c r="G467" s="80">
        <f t="shared" si="40"/>
        <v>0.6</v>
      </c>
      <c r="H467" s="89">
        <v>2</v>
      </c>
      <c r="I467" s="349"/>
      <c r="J467" s="860"/>
      <c r="L467" s="90"/>
      <c r="M467" s="58"/>
    </row>
    <row r="468" spans="1:13" ht="12" customHeight="1">
      <c r="A468" s="875"/>
      <c r="B468" s="857"/>
      <c r="C468" s="76">
        <v>2014</v>
      </c>
      <c r="D468" s="77" t="s">
        <v>473</v>
      </c>
      <c r="E468" s="77">
        <v>44118</v>
      </c>
      <c r="F468" s="88">
        <v>0.6</v>
      </c>
      <c r="G468" s="80">
        <f t="shared" si="40"/>
        <v>0.6</v>
      </c>
      <c r="H468" s="89">
        <v>2</v>
      </c>
      <c r="I468" s="349"/>
      <c r="J468" s="860"/>
      <c r="L468" s="90"/>
      <c r="M468" s="58"/>
    </row>
    <row r="469" spans="1:13" ht="12" customHeight="1">
      <c r="A469" s="875"/>
      <c r="B469" s="857"/>
      <c r="C469" s="76">
        <v>2014</v>
      </c>
      <c r="D469" s="77" t="s">
        <v>470</v>
      </c>
      <c r="E469" s="77">
        <v>44119</v>
      </c>
      <c r="F469" s="88">
        <v>0.6</v>
      </c>
      <c r="G469" s="80">
        <f t="shared" si="40"/>
        <v>0.6</v>
      </c>
      <c r="H469" s="89">
        <v>2</v>
      </c>
      <c r="I469" s="349"/>
      <c r="J469" s="860"/>
      <c r="L469" s="90"/>
      <c r="M469" s="58"/>
    </row>
    <row r="470" spans="1:13" ht="12" customHeight="1">
      <c r="A470" s="875"/>
      <c r="B470" s="858"/>
      <c r="C470" s="862" t="s">
        <v>471</v>
      </c>
      <c r="D470" s="863"/>
      <c r="E470" s="863"/>
      <c r="F470" s="864"/>
      <c r="G470" s="91">
        <f>SUM(G464:G469)</f>
        <v>3.6</v>
      </c>
      <c r="H470" s="91">
        <f>SUM(H464:H469)</f>
        <v>12</v>
      </c>
      <c r="I470" s="350"/>
      <c r="J470" s="861"/>
      <c r="L470" s="90"/>
      <c r="M470" s="58"/>
    </row>
    <row r="471" spans="1:13" ht="12" customHeight="1">
      <c r="A471" s="875"/>
      <c r="B471" s="856">
        <v>222</v>
      </c>
      <c r="C471" s="76">
        <v>2014</v>
      </c>
      <c r="D471" s="77" t="s">
        <v>470</v>
      </c>
      <c r="E471" s="77">
        <v>44114</v>
      </c>
      <c r="F471" s="88">
        <v>0.6</v>
      </c>
      <c r="G471" s="80">
        <f t="shared" ref="G471:G476" si="41">1*F471</f>
        <v>0.6</v>
      </c>
      <c r="H471" s="89">
        <v>2</v>
      </c>
      <c r="I471" s="348">
        <f>IF(C477="","",IF(OR(G477&gt;=5,H477&gt;=20),1,IF(OR(G477&gt;=4,H477&gt;=18),0.9,IF(OR(G477&gt;=3,H477&gt;=16),0.8,IF(OR(G477&gt;=2,H477&gt;=14),0.7,IF(OR(G477&gt;=1,H477&gt;=12),0.6,0))))))</f>
        <v>0.8</v>
      </c>
      <c r="J471" s="859">
        <f>IF(C477="","",0.5*I471)</f>
        <v>0.4</v>
      </c>
      <c r="L471" s="90"/>
      <c r="M471" s="58"/>
    </row>
    <row r="472" spans="1:13" ht="12" customHeight="1">
      <c r="A472" s="875"/>
      <c r="B472" s="857"/>
      <c r="C472" s="76">
        <v>2014</v>
      </c>
      <c r="D472" s="77" t="s">
        <v>131</v>
      </c>
      <c r="E472" s="77">
        <v>44115</v>
      </c>
      <c r="F472" s="88">
        <v>0.6</v>
      </c>
      <c r="G472" s="80">
        <f t="shared" si="41"/>
        <v>0.6</v>
      </c>
      <c r="H472" s="89">
        <v>2</v>
      </c>
      <c r="I472" s="349"/>
      <c r="J472" s="860"/>
      <c r="L472" s="90"/>
      <c r="M472" s="58"/>
    </row>
    <row r="473" spans="1:13" ht="12" customHeight="1">
      <c r="A473" s="875"/>
      <c r="B473" s="857"/>
      <c r="C473" s="76">
        <v>2014</v>
      </c>
      <c r="D473" s="77" t="s">
        <v>131</v>
      </c>
      <c r="E473" s="77">
        <v>44116</v>
      </c>
      <c r="F473" s="88">
        <v>0.6</v>
      </c>
      <c r="G473" s="80">
        <f t="shared" si="41"/>
        <v>0.6</v>
      </c>
      <c r="H473" s="89">
        <v>2</v>
      </c>
      <c r="I473" s="349"/>
      <c r="J473" s="860"/>
      <c r="L473" s="92"/>
      <c r="M473" s="58"/>
    </row>
    <row r="474" spans="1:13" ht="12" customHeight="1">
      <c r="A474" s="875"/>
      <c r="B474" s="857"/>
      <c r="C474" s="76">
        <v>2014</v>
      </c>
      <c r="D474" s="77" t="s">
        <v>470</v>
      </c>
      <c r="E474" s="77">
        <v>44117</v>
      </c>
      <c r="F474" s="88">
        <v>0.6</v>
      </c>
      <c r="G474" s="80">
        <f t="shared" si="41"/>
        <v>0.6</v>
      </c>
      <c r="H474" s="89">
        <v>2</v>
      </c>
      <c r="I474" s="349"/>
      <c r="J474" s="860"/>
      <c r="L474" s="55"/>
      <c r="M474" s="58"/>
    </row>
    <row r="475" spans="1:13" ht="12" customHeight="1">
      <c r="A475" s="875"/>
      <c r="B475" s="857"/>
      <c r="C475" s="76">
        <v>2014</v>
      </c>
      <c r="D475" s="77" t="s">
        <v>470</v>
      </c>
      <c r="E475" s="77">
        <v>44118</v>
      </c>
      <c r="F475" s="88">
        <v>0.6</v>
      </c>
      <c r="G475" s="80">
        <f t="shared" si="41"/>
        <v>0.6</v>
      </c>
      <c r="H475" s="89">
        <v>2</v>
      </c>
      <c r="I475" s="349"/>
      <c r="J475" s="860"/>
      <c r="L475" s="55"/>
      <c r="M475" s="58"/>
    </row>
    <row r="476" spans="1:13" ht="12" customHeight="1">
      <c r="A476" s="875"/>
      <c r="B476" s="857"/>
      <c r="C476" s="76">
        <v>2014</v>
      </c>
      <c r="D476" s="77" t="s">
        <v>474</v>
      </c>
      <c r="E476" s="77">
        <v>44119</v>
      </c>
      <c r="F476" s="88">
        <v>0.6</v>
      </c>
      <c r="G476" s="80">
        <f t="shared" si="41"/>
        <v>0.6</v>
      </c>
      <c r="H476" s="89">
        <v>2</v>
      </c>
      <c r="I476" s="349"/>
      <c r="J476" s="860"/>
      <c r="L476" s="55"/>
      <c r="M476" s="58"/>
    </row>
    <row r="477" spans="1:13" ht="12" customHeight="1">
      <c r="A477" s="875"/>
      <c r="B477" s="858"/>
      <c r="C477" s="862" t="s">
        <v>135</v>
      </c>
      <c r="D477" s="863"/>
      <c r="E477" s="863"/>
      <c r="F477" s="864"/>
      <c r="G477" s="91">
        <f>SUM(G471:G476)</f>
        <v>3.6</v>
      </c>
      <c r="H477" s="91">
        <f>SUM(H471:H476)</f>
        <v>12</v>
      </c>
      <c r="I477" s="350"/>
      <c r="J477" s="861"/>
      <c r="L477" s="58"/>
      <c r="M477" s="58"/>
    </row>
    <row r="478" spans="1:13" ht="12" customHeight="1">
      <c r="A478" s="875"/>
      <c r="B478" s="856">
        <v>222</v>
      </c>
      <c r="C478" s="76">
        <v>2014</v>
      </c>
      <c r="D478" s="77" t="s">
        <v>470</v>
      </c>
      <c r="E478" s="77">
        <v>44114</v>
      </c>
      <c r="F478" s="88">
        <v>0.6</v>
      </c>
      <c r="G478" s="80">
        <f t="shared" ref="G478:G483" si="42">1*F478</f>
        <v>0.6</v>
      </c>
      <c r="H478" s="89">
        <v>2</v>
      </c>
      <c r="I478" s="348">
        <f>IF(C484="","",IF(OR(G484&gt;=5,H484&gt;=20),1,IF(OR(G484&gt;=4,H484&gt;=18),0.9,IF(OR(G484&gt;=3,H484&gt;=16),0.8,IF(OR(G484&gt;=2,H484&gt;=14),0.7,IF(OR(G484&gt;=1,H484&gt;=12),0.6,0))))))</f>
        <v>0.8</v>
      </c>
      <c r="J478" s="859">
        <f>IF(C484="","",0.5*I478)</f>
        <v>0.4</v>
      </c>
      <c r="L478" s="58"/>
      <c r="M478" s="58"/>
    </row>
    <row r="479" spans="1:13" ht="12" customHeight="1">
      <c r="A479" s="875"/>
      <c r="B479" s="857"/>
      <c r="C479" s="76">
        <v>2014</v>
      </c>
      <c r="D479" s="77" t="s">
        <v>470</v>
      </c>
      <c r="E479" s="77">
        <v>44115</v>
      </c>
      <c r="F479" s="88">
        <v>0.6</v>
      </c>
      <c r="G479" s="80">
        <f t="shared" si="42"/>
        <v>0.6</v>
      </c>
      <c r="H479" s="89">
        <v>2</v>
      </c>
      <c r="I479" s="349"/>
      <c r="J479" s="860"/>
      <c r="L479" s="58"/>
      <c r="M479" s="58"/>
    </row>
    <row r="480" spans="1:13" ht="12" customHeight="1">
      <c r="A480" s="875"/>
      <c r="B480" s="857"/>
      <c r="C480" s="76">
        <v>2014</v>
      </c>
      <c r="D480" s="77" t="s">
        <v>470</v>
      </c>
      <c r="E480" s="77">
        <v>44116</v>
      </c>
      <c r="F480" s="88">
        <v>0.6</v>
      </c>
      <c r="G480" s="80">
        <f t="shared" si="42"/>
        <v>0.6</v>
      </c>
      <c r="H480" s="89">
        <v>2</v>
      </c>
      <c r="I480" s="349"/>
      <c r="J480" s="860"/>
      <c r="L480" s="58"/>
      <c r="M480" s="58"/>
    </row>
    <row r="481" spans="1:13" ht="12" customHeight="1">
      <c r="A481" s="875"/>
      <c r="B481" s="857"/>
      <c r="C481" s="76">
        <v>2014</v>
      </c>
      <c r="D481" s="77" t="s">
        <v>474</v>
      </c>
      <c r="E481" s="77">
        <v>44117</v>
      </c>
      <c r="F481" s="88">
        <v>0.6</v>
      </c>
      <c r="G481" s="80">
        <f t="shared" si="42"/>
        <v>0.6</v>
      </c>
      <c r="H481" s="89">
        <v>2</v>
      </c>
      <c r="I481" s="349"/>
      <c r="J481" s="860"/>
      <c r="L481" s="58"/>
      <c r="M481" s="58"/>
    </row>
    <row r="482" spans="1:13" ht="12" customHeight="1">
      <c r="A482" s="875"/>
      <c r="B482" s="857"/>
      <c r="C482" s="76">
        <v>2014</v>
      </c>
      <c r="D482" s="77" t="s">
        <v>131</v>
      </c>
      <c r="E482" s="77">
        <v>44118</v>
      </c>
      <c r="F482" s="88">
        <v>0.6</v>
      </c>
      <c r="G482" s="80">
        <f t="shared" si="42"/>
        <v>0.6</v>
      </c>
      <c r="H482" s="89">
        <v>2</v>
      </c>
      <c r="I482" s="349"/>
      <c r="J482" s="860"/>
      <c r="L482" s="58"/>
      <c r="M482" s="58"/>
    </row>
    <row r="483" spans="1:13" ht="12" customHeight="1">
      <c r="A483" s="875"/>
      <c r="B483" s="857"/>
      <c r="C483" s="76">
        <v>2014</v>
      </c>
      <c r="D483" s="77" t="s">
        <v>470</v>
      </c>
      <c r="E483" s="77">
        <v>44119</v>
      </c>
      <c r="F483" s="88">
        <v>0.6</v>
      </c>
      <c r="G483" s="80">
        <f t="shared" si="42"/>
        <v>0.6</v>
      </c>
      <c r="H483" s="89">
        <v>2</v>
      </c>
      <c r="I483" s="349"/>
      <c r="J483" s="860"/>
      <c r="L483" s="58"/>
      <c r="M483" s="58"/>
    </row>
    <row r="484" spans="1:13" ht="12" customHeight="1">
      <c r="A484" s="875"/>
      <c r="B484" s="858"/>
      <c r="C484" s="862" t="s">
        <v>471</v>
      </c>
      <c r="D484" s="863"/>
      <c r="E484" s="863"/>
      <c r="F484" s="864"/>
      <c r="G484" s="91">
        <f>SUM(G478:G483)</f>
        <v>3.6</v>
      </c>
      <c r="H484" s="91">
        <f>SUM(H478:H483)</f>
        <v>12</v>
      </c>
      <c r="I484" s="350"/>
      <c r="J484" s="861"/>
      <c r="L484" s="58"/>
      <c r="M484" s="58"/>
    </row>
    <row r="485" spans="1:13" ht="12" customHeight="1">
      <c r="A485" s="875"/>
      <c r="B485" s="856">
        <v>222</v>
      </c>
      <c r="C485" s="76">
        <v>2014</v>
      </c>
      <c r="D485" s="77" t="s">
        <v>131</v>
      </c>
      <c r="E485" s="77">
        <v>44114</v>
      </c>
      <c r="F485" s="88">
        <v>0.6</v>
      </c>
      <c r="G485" s="80">
        <f t="shared" ref="G485:G490" si="43">1*F485</f>
        <v>0.6</v>
      </c>
      <c r="H485" s="89">
        <v>2</v>
      </c>
      <c r="I485" s="348">
        <f>IF(C491="","",IF(OR(G491&gt;=5,H491&gt;=20),1,IF(OR(G491&gt;=4,H491&gt;=18),0.9,IF(OR(G491&gt;=3,H491&gt;=16),0.8,IF(OR(G491&gt;=2,H491&gt;=14),0.7,IF(OR(G491&gt;=1,H491&gt;=12),0.6,0))))))</f>
        <v>0.8</v>
      </c>
      <c r="J485" s="859">
        <f>IF(C491="","",0.5*I485)</f>
        <v>0.4</v>
      </c>
      <c r="L485" s="58"/>
      <c r="M485" s="58"/>
    </row>
    <row r="486" spans="1:13" ht="12" customHeight="1">
      <c r="A486" s="875"/>
      <c r="B486" s="857"/>
      <c r="C486" s="76">
        <v>2014</v>
      </c>
      <c r="D486" s="77" t="s">
        <v>470</v>
      </c>
      <c r="E486" s="77">
        <v>44115</v>
      </c>
      <c r="F486" s="88">
        <v>0.6</v>
      </c>
      <c r="G486" s="80">
        <f t="shared" si="43"/>
        <v>0.6</v>
      </c>
      <c r="H486" s="89">
        <v>2</v>
      </c>
      <c r="I486" s="349"/>
      <c r="J486" s="860"/>
      <c r="L486" s="58"/>
      <c r="M486" s="58"/>
    </row>
    <row r="487" spans="1:13" ht="12" customHeight="1">
      <c r="A487" s="875"/>
      <c r="B487" s="857"/>
      <c r="C487" s="76">
        <v>2014</v>
      </c>
      <c r="D487" s="77" t="s">
        <v>470</v>
      </c>
      <c r="E487" s="77">
        <v>44116</v>
      </c>
      <c r="F487" s="88">
        <v>0.6</v>
      </c>
      <c r="G487" s="80">
        <f t="shared" si="43"/>
        <v>0.6</v>
      </c>
      <c r="H487" s="89">
        <v>2</v>
      </c>
      <c r="I487" s="349"/>
      <c r="J487" s="860"/>
      <c r="L487" s="58"/>
      <c r="M487" s="58"/>
    </row>
    <row r="488" spans="1:13" ht="12" customHeight="1">
      <c r="A488" s="875"/>
      <c r="B488" s="857"/>
      <c r="C488" s="76">
        <v>2014</v>
      </c>
      <c r="D488" s="77" t="s">
        <v>131</v>
      </c>
      <c r="E488" s="77">
        <v>44117</v>
      </c>
      <c r="F488" s="88">
        <v>0.6</v>
      </c>
      <c r="G488" s="80">
        <f t="shared" si="43"/>
        <v>0.6</v>
      </c>
      <c r="H488" s="89">
        <v>2</v>
      </c>
      <c r="I488" s="349"/>
      <c r="J488" s="860"/>
      <c r="L488" s="58"/>
      <c r="M488" s="58"/>
    </row>
    <row r="489" spans="1:13" ht="12" customHeight="1">
      <c r="A489" s="875"/>
      <c r="B489" s="857"/>
      <c r="C489" s="76">
        <v>2014</v>
      </c>
      <c r="D489" s="77" t="s">
        <v>470</v>
      </c>
      <c r="E489" s="77">
        <v>44118</v>
      </c>
      <c r="F489" s="88">
        <v>0.6</v>
      </c>
      <c r="G489" s="80">
        <f t="shared" si="43"/>
        <v>0.6</v>
      </c>
      <c r="H489" s="89">
        <v>2</v>
      </c>
      <c r="I489" s="349"/>
      <c r="J489" s="860"/>
      <c r="L489" s="58"/>
      <c r="M489" s="58"/>
    </row>
    <row r="490" spans="1:13" ht="12" customHeight="1">
      <c r="A490" s="875"/>
      <c r="B490" s="857"/>
      <c r="C490" s="76">
        <v>2014</v>
      </c>
      <c r="D490" s="77" t="s">
        <v>470</v>
      </c>
      <c r="E490" s="77">
        <v>44119</v>
      </c>
      <c r="F490" s="88">
        <v>0.6</v>
      </c>
      <c r="G490" s="80">
        <f t="shared" si="43"/>
        <v>0.6</v>
      </c>
      <c r="H490" s="89">
        <v>2</v>
      </c>
      <c r="I490" s="349"/>
      <c r="J490" s="860"/>
      <c r="L490" s="58"/>
      <c r="M490" s="58"/>
    </row>
    <row r="491" spans="1:13" ht="12" customHeight="1">
      <c r="A491" s="875"/>
      <c r="B491" s="858"/>
      <c r="C491" s="862" t="s">
        <v>471</v>
      </c>
      <c r="D491" s="863"/>
      <c r="E491" s="863"/>
      <c r="F491" s="864"/>
      <c r="G491" s="91">
        <f>SUM(G485:G490)</f>
        <v>3.6</v>
      </c>
      <c r="H491" s="91">
        <f>SUM(H485:H490)</f>
        <v>12</v>
      </c>
      <c r="I491" s="350"/>
      <c r="J491" s="861"/>
      <c r="L491" s="58"/>
      <c r="M491" s="58"/>
    </row>
    <row r="492" spans="1:13" ht="12" customHeight="1">
      <c r="A492" s="875"/>
      <c r="B492" s="856">
        <v>222</v>
      </c>
      <c r="C492" s="76">
        <v>2014</v>
      </c>
      <c r="D492" s="77" t="s">
        <v>470</v>
      </c>
      <c r="E492" s="77">
        <v>44114</v>
      </c>
      <c r="F492" s="88">
        <v>0.6</v>
      </c>
      <c r="G492" s="80">
        <f t="shared" ref="G492:G497" si="44">1*F492</f>
        <v>0.6</v>
      </c>
      <c r="H492" s="89">
        <v>2</v>
      </c>
      <c r="I492" s="348">
        <f>IF(C498="","",IF(OR(G498&gt;=5,H498&gt;=20),1,IF(OR(G498&gt;=4,H498&gt;=18),0.9,IF(OR(G498&gt;=3,H498&gt;=16),0.8,IF(OR(G498&gt;=2,H498&gt;=14),0.7,IF(OR(G498&gt;=1,H498&gt;=12),0.6,0))))))</f>
        <v>0.8</v>
      </c>
      <c r="J492" s="859">
        <f>IF(C498="","",0.5*I492)</f>
        <v>0.4</v>
      </c>
      <c r="L492" s="58"/>
      <c r="M492" s="58"/>
    </row>
    <row r="493" spans="1:13" ht="12" customHeight="1">
      <c r="A493" s="875"/>
      <c r="B493" s="857"/>
      <c r="C493" s="76">
        <v>2014</v>
      </c>
      <c r="D493" s="77" t="s">
        <v>470</v>
      </c>
      <c r="E493" s="77">
        <v>44115</v>
      </c>
      <c r="F493" s="88">
        <v>0.6</v>
      </c>
      <c r="G493" s="80">
        <f t="shared" si="44"/>
        <v>0.6</v>
      </c>
      <c r="H493" s="89">
        <v>2</v>
      </c>
      <c r="I493" s="349"/>
      <c r="J493" s="860"/>
      <c r="L493" s="58"/>
      <c r="M493" s="58"/>
    </row>
    <row r="494" spans="1:13" ht="12" customHeight="1">
      <c r="A494" s="875"/>
      <c r="B494" s="857"/>
      <c r="C494" s="76">
        <v>2014</v>
      </c>
      <c r="D494" s="77" t="s">
        <v>470</v>
      </c>
      <c r="E494" s="77">
        <v>44116</v>
      </c>
      <c r="F494" s="88">
        <v>0.6</v>
      </c>
      <c r="G494" s="80">
        <f t="shared" si="44"/>
        <v>0.6</v>
      </c>
      <c r="H494" s="89">
        <v>2</v>
      </c>
      <c r="I494" s="349"/>
      <c r="J494" s="860"/>
      <c r="L494" s="58"/>
      <c r="M494" s="58"/>
    </row>
    <row r="495" spans="1:13" ht="12" customHeight="1">
      <c r="A495" s="875"/>
      <c r="B495" s="857"/>
      <c r="C495" s="76">
        <v>2014</v>
      </c>
      <c r="D495" s="77" t="s">
        <v>470</v>
      </c>
      <c r="E495" s="77">
        <v>44117</v>
      </c>
      <c r="F495" s="88">
        <v>0.6</v>
      </c>
      <c r="G495" s="80">
        <f t="shared" si="44"/>
        <v>0.6</v>
      </c>
      <c r="H495" s="89">
        <v>2</v>
      </c>
      <c r="I495" s="349"/>
      <c r="J495" s="860"/>
      <c r="L495" s="58"/>
      <c r="M495" s="58"/>
    </row>
    <row r="496" spans="1:13" ht="12" customHeight="1">
      <c r="A496" s="875"/>
      <c r="B496" s="857"/>
      <c r="C496" s="76">
        <v>2014</v>
      </c>
      <c r="D496" s="77" t="s">
        <v>475</v>
      </c>
      <c r="E496" s="77">
        <v>44118</v>
      </c>
      <c r="F496" s="88">
        <v>0.6</v>
      </c>
      <c r="G496" s="80">
        <f t="shared" si="44"/>
        <v>0.6</v>
      </c>
      <c r="H496" s="89">
        <v>2</v>
      </c>
      <c r="I496" s="349"/>
      <c r="J496" s="860"/>
      <c r="L496" s="58"/>
      <c r="M496" s="58"/>
    </row>
    <row r="497" spans="1:20" ht="12" customHeight="1">
      <c r="A497" s="875"/>
      <c r="B497" s="857"/>
      <c r="C497" s="76">
        <v>2014</v>
      </c>
      <c r="D497" s="77" t="s">
        <v>470</v>
      </c>
      <c r="E497" s="77">
        <v>44119</v>
      </c>
      <c r="F497" s="88">
        <v>0.6</v>
      </c>
      <c r="G497" s="80">
        <f t="shared" si="44"/>
        <v>0.6</v>
      </c>
      <c r="H497" s="89">
        <v>2</v>
      </c>
      <c r="I497" s="349"/>
      <c r="J497" s="860"/>
      <c r="L497" s="58"/>
      <c r="M497" s="58"/>
    </row>
    <row r="498" spans="1:20" ht="12" customHeight="1">
      <c r="A498" s="875"/>
      <c r="B498" s="858"/>
      <c r="C498" s="862" t="s">
        <v>476</v>
      </c>
      <c r="D498" s="863"/>
      <c r="E498" s="863"/>
      <c r="F498" s="864"/>
      <c r="G498" s="91">
        <f>SUM(G492:G497)</f>
        <v>3.6</v>
      </c>
      <c r="H498" s="91">
        <f>SUM(H492:H497)</f>
        <v>12</v>
      </c>
      <c r="I498" s="350"/>
      <c r="J498" s="861"/>
      <c r="L498" s="58"/>
      <c r="M498" s="58"/>
    </row>
    <row r="499" spans="1:20" ht="12" customHeight="1">
      <c r="A499" s="853" t="s">
        <v>463</v>
      </c>
      <c r="B499" s="854"/>
      <c r="C499" s="854"/>
      <c r="D499" s="854"/>
      <c r="E499" s="854"/>
      <c r="F499" s="854"/>
      <c r="G499" s="854"/>
      <c r="H499" s="854"/>
      <c r="I499" s="855"/>
      <c r="J499" s="93">
        <f>SUM(J450:J498)</f>
        <v>2.7499999999999996</v>
      </c>
      <c r="L499" s="865"/>
      <c r="M499" s="865"/>
      <c r="N499" s="865"/>
      <c r="O499" s="865"/>
      <c r="P499" s="865"/>
      <c r="Q499" s="865"/>
      <c r="R499" s="865"/>
      <c r="S499" s="865"/>
      <c r="T499" s="865"/>
    </row>
    <row r="500" spans="1:20" ht="12" customHeight="1">
      <c r="A500" s="94"/>
      <c r="B500" s="94"/>
      <c r="C500" s="94"/>
      <c r="D500" s="94"/>
      <c r="E500" s="94"/>
      <c r="F500" s="94"/>
      <c r="G500" s="94"/>
      <c r="H500" s="94"/>
      <c r="I500" s="94"/>
      <c r="J500" s="94"/>
      <c r="K500" s="95"/>
      <c r="L500" s="865"/>
      <c r="M500" s="865"/>
      <c r="N500" s="865"/>
      <c r="O500" s="865"/>
      <c r="P500" s="865"/>
      <c r="Q500" s="865"/>
      <c r="R500" s="865"/>
      <c r="S500" s="865"/>
      <c r="T500" s="865"/>
    </row>
    <row r="501" spans="1:20" ht="12" customHeight="1">
      <c r="A501" s="58"/>
      <c r="B501" s="54"/>
      <c r="C501" s="54"/>
      <c r="D501" s="54"/>
      <c r="E501" s="55"/>
      <c r="F501" s="55"/>
      <c r="G501" s="56"/>
      <c r="H501" s="56"/>
      <c r="I501" s="56"/>
      <c r="J501" s="56"/>
      <c r="K501" s="56"/>
      <c r="L501" s="55"/>
      <c r="M501" s="57"/>
    </row>
    <row r="502" spans="1:20" ht="26.25" customHeight="1">
      <c r="A502" s="866" t="s">
        <v>477</v>
      </c>
      <c r="B502" s="867"/>
      <c r="C502" s="867"/>
      <c r="D502" s="867"/>
      <c r="E502" s="867"/>
      <c r="F502" s="867"/>
      <c r="G502" s="867"/>
      <c r="H502" s="867"/>
      <c r="I502" s="867"/>
      <c r="J502" s="868"/>
      <c r="K502" s="69" t="s">
        <v>455</v>
      </c>
      <c r="L502" s="70">
        <f>J448</f>
        <v>44562</v>
      </c>
    </row>
    <row r="503" spans="1:20" ht="12" customHeight="1">
      <c r="A503" s="71" t="s">
        <v>112</v>
      </c>
      <c r="B503" s="71" t="s">
        <v>478</v>
      </c>
      <c r="C503" s="71" t="s">
        <v>479</v>
      </c>
      <c r="D503" s="71" t="s">
        <v>457</v>
      </c>
      <c r="E503" s="71" t="s">
        <v>480</v>
      </c>
      <c r="F503" s="71" t="s">
        <v>481</v>
      </c>
      <c r="G503" s="72" t="s">
        <v>482</v>
      </c>
      <c r="H503" s="72" t="s">
        <v>142</v>
      </c>
      <c r="I503" s="71" t="s">
        <v>483</v>
      </c>
      <c r="J503" s="71" t="s">
        <v>144</v>
      </c>
      <c r="K503" s="71" t="s">
        <v>484</v>
      </c>
      <c r="L503" s="71" t="s">
        <v>459</v>
      </c>
    </row>
    <row r="504" spans="1:20" ht="12" customHeight="1">
      <c r="A504" s="869" t="s">
        <v>485</v>
      </c>
      <c r="B504" s="838" t="s">
        <v>486</v>
      </c>
      <c r="C504" s="76">
        <v>1</v>
      </c>
      <c r="D504" s="841">
        <v>43101</v>
      </c>
      <c r="E504" s="841">
        <v>44114</v>
      </c>
      <c r="F504" s="97">
        <v>0.6</v>
      </c>
      <c r="G504" s="80">
        <f>1*F504</f>
        <v>0.6</v>
      </c>
      <c r="H504" s="78">
        <v>20</v>
      </c>
      <c r="I504" s="844">
        <f>ROUNDDOWN(($L$81-D504)/365,1)</f>
        <v>4</v>
      </c>
      <c r="J504" s="844">
        <f>IF(C504="","",IF(AND(I504&lt;20,I504&gt;=10),0.6,IF(AND(I504&lt;10,I504&gt;=5),0.8,IF(I504&lt;5,1,0))))</f>
        <v>1</v>
      </c>
      <c r="K504" s="844">
        <f>IF(C509="","",IF(OR(G509&gt;=5,H509&gt;=20),1,IF(OR(G509&gt;=4,H509&gt;=18),0.9,IF(OR(G509&gt;=3,H509&gt;=16),0.8,IF(OR(G509&gt;=2,H509&gt;=14),0.7,IF(OR(G509&gt;=1,H509&gt;=12),0.6,0))))))</f>
        <v>1</v>
      </c>
      <c r="L504" s="847">
        <f>IF(C504="","",0.3*J504*K504)</f>
        <v>0.3</v>
      </c>
    </row>
    <row r="505" spans="1:20" ht="12" customHeight="1">
      <c r="A505" s="870"/>
      <c r="B505" s="839"/>
      <c r="C505" s="76">
        <v>2</v>
      </c>
      <c r="D505" s="842"/>
      <c r="E505" s="842"/>
      <c r="F505" s="97">
        <v>0.6</v>
      </c>
      <c r="G505" s="80">
        <f>1*F505</f>
        <v>0.6</v>
      </c>
      <c r="H505" s="78">
        <v>20</v>
      </c>
      <c r="I505" s="845"/>
      <c r="J505" s="845"/>
      <c r="K505" s="845"/>
      <c r="L505" s="848"/>
    </row>
    <row r="506" spans="1:20" ht="12" customHeight="1">
      <c r="A506" s="870"/>
      <c r="B506" s="839"/>
      <c r="C506" s="76">
        <v>3</v>
      </c>
      <c r="D506" s="842"/>
      <c r="E506" s="842"/>
      <c r="F506" s="97">
        <v>0.6</v>
      </c>
      <c r="G506" s="80">
        <f>1*F506</f>
        <v>0.6</v>
      </c>
      <c r="H506" s="78">
        <v>20</v>
      </c>
      <c r="I506" s="845"/>
      <c r="J506" s="845"/>
      <c r="K506" s="845"/>
      <c r="L506" s="848"/>
    </row>
    <row r="507" spans="1:20" ht="12" customHeight="1">
      <c r="A507" s="870"/>
      <c r="B507" s="839"/>
      <c r="C507" s="76">
        <v>4</v>
      </c>
      <c r="D507" s="842"/>
      <c r="E507" s="842"/>
      <c r="F507" s="97">
        <v>0.6</v>
      </c>
      <c r="G507" s="80">
        <f>1*F507</f>
        <v>0.6</v>
      </c>
      <c r="H507" s="78">
        <v>20</v>
      </c>
      <c r="I507" s="845"/>
      <c r="J507" s="845"/>
      <c r="K507" s="845"/>
      <c r="L507" s="848"/>
    </row>
    <row r="508" spans="1:20" ht="12" customHeight="1">
      <c r="A508" s="870"/>
      <c r="B508" s="839"/>
      <c r="C508" s="76">
        <v>5</v>
      </c>
      <c r="D508" s="843"/>
      <c r="E508" s="843"/>
      <c r="F508" s="97">
        <v>0.6</v>
      </c>
      <c r="G508" s="80">
        <f>1*F508</f>
        <v>0.6</v>
      </c>
      <c r="H508" s="78">
        <v>20</v>
      </c>
      <c r="I508" s="845"/>
      <c r="J508" s="845"/>
      <c r="K508" s="845"/>
      <c r="L508" s="848"/>
    </row>
    <row r="509" spans="1:20" ht="12" customHeight="1">
      <c r="A509" s="870"/>
      <c r="B509" s="840"/>
      <c r="C509" s="850" t="s">
        <v>471</v>
      </c>
      <c r="D509" s="851"/>
      <c r="E509" s="851"/>
      <c r="F509" s="852"/>
      <c r="G509" s="80">
        <f>SUM(G504:G508)</f>
        <v>3</v>
      </c>
      <c r="H509" s="80">
        <f>SUM(H504:H508)</f>
        <v>100</v>
      </c>
      <c r="I509" s="846"/>
      <c r="J509" s="846"/>
      <c r="K509" s="846"/>
      <c r="L509" s="849"/>
    </row>
    <row r="510" spans="1:20" ht="12" customHeight="1">
      <c r="A510" s="870"/>
      <c r="B510" s="838" t="s">
        <v>486</v>
      </c>
      <c r="C510" s="76">
        <v>1</v>
      </c>
      <c r="D510" s="841">
        <v>43101</v>
      </c>
      <c r="E510" s="841">
        <v>44114</v>
      </c>
      <c r="F510" s="97">
        <v>1</v>
      </c>
      <c r="G510" s="80">
        <f>1*F510</f>
        <v>1</v>
      </c>
      <c r="H510" s="78">
        <v>20</v>
      </c>
      <c r="I510" s="844">
        <f>ROUNDDOWN(($L$81-D510)/365,1)</f>
        <v>4</v>
      </c>
      <c r="J510" s="844">
        <f>IF(C510="","",IF(AND(I510&lt;20,I510&gt;=10),0.6,IF(AND(I510&lt;10,I510&gt;=5),0.8,IF(I510&lt;5,1,0))))</f>
        <v>1</v>
      </c>
      <c r="K510" s="844">
        <f>IF(C515="","",IF(OR(G515&gt;=5,H515&gt;=20),1,IF(OR(G515&gt;=4,H515&gt;=18),0.9,IF(OR(G515&gt;=3,H515&gt;=16),0.8,IF(OR(G515&gt;=2,H515&gt;=14),0.7,IF(OR(G515&gt;=1,H515&gt;=12),0.6,0))))))</f>
        <v>1</v>
      </c>
      <c r="L510" s="847">
        <f>IF(C510="","",0.3*J510*K510)</f>
        <v>0.3</v>
      </c>
    </row>
    <row r="511" spans="1:20" ht="12" customHeight="1">
      <c r="A511" s="870"/>
      <c r="B511" s="839"/>
      <c r="C511" s="76">
        <v>2</v>
      </c>
      <c r="D511" s="842"/>
      <c r="E511" s="842"/>
      <c r="F511" s="97">
        <v>0.6</v>
      </c>
      <c r="G511" s="80">
        <f>1*F511</f>
        <v>0.6</v>
      </c>
      <c r="H511" s="78">
        <v>20</v>
      </c>
      <c r="I511" s="845"/>
      <c r="J511" s="845"/>
      <c r="K511" s="845"/>
      <c r="L511" s="848"/>
    </row>
    <row r="512" spans="1:20" ht="12" customHeight="1">
      <c r="A512" s="870"/>
      <c r="B512" s="839"/>
      <c r="C512" s="76">
        <v>3</v>
      </c>
      <c r="D512" s="842"/>
      <c r="E512" s="842"/>
      <c r="F512" s="97">
        <v>0.6</v>
      </c>
      <c r="G512" s="80">
        <f>1*F512</f>
        <v>0.6</v>
      </c>
      <c r="H512" s="78">
        <v>20</v>
      </c>
      <c r="I512" s="845"/>
      <c r="J512" s="845"/>
      <c r="K512" s="845"/>
      <c r="L512" s="848"/>
    </row>
    <row r="513" spans="1:12" ht="12" customHeight="1">
      <c r="A513" s="870"/>
      <c r="B513" s="839"/>
      <c r="C513" s="76">
        <v>4</v>
      </c>
      <c r="D513" s="842"/>
      <c r="E513" s="842"/>
      <c r="F513" s="97">
        <v>0.6</v>
      </c>
      <c r="G513" s="80">
        <f>1*F513</f>
        <v>0.6</v>
      </c>
      <c r="H513" s="78">
        <v>20</v>
      </c>
      <c r="I513" s="845"/>
      <c r="J513" s="845"/>
      <c r="K513" s="845"/>
      <c r="L513" s="848"/>
    </row>
    <row r="514" spans="1:12" ht="12" customHeight="1">
      <c r="A514" s="870"/>
      <c r="B514" s="839"/>
      <c r="C514" s="76">
        <v>5</v>
      </c>
      <c r="D514" s="843"/>
      <c r="E514" s="843"/>
      <c r="F514" s="97">
        <v>0.6</v>
      </c>
      <c r="G514" s="80">
        <f>1*F514</f>
        <v>0.6</v>
      </c>
      <c r="H514" s="78">
        <v>20</v>
      </c>
      <c r="I514" s="845"/>
      <c r="J514" s="845"/>
      <c r="K514" s="845"/>
      <c r="L514" s="848"/>
    </row>
    <row r="515" spans="1:12" ht="12" customHeight="1">
      <c r="A515" s="870"/>
      <c r="B515" s="840"/>
      <c r="C515" s="850" t="s">
        <v>135</v>
      </c>
      <c r="D515" s="851"/>
      <c r="E515" s="851"/>
      <c r="F515" s="852"/>
      <c r="G515" s="80">
        <f>SUM(G510:G514)</f>
        <v>3.4000000000000004</v>
      </c>
      <c r="H515" s="80">
        <f>SUM(H510:H514)</f>
        <v>100</v>
      </c>
      <c r="I515" s="846"/>
      <c r="J515" s="846"/>
      <c r="K515" s="846"/>
      <c r="L515" s="849"/>
    </row>
    <row r="516" spans="1:12" ht="12" customHeight="1">
      <c r="A516" s="870"/>
      <c r="B516" s="838" t="s">
        <v>147</v>
      </c>
      <c r="C516" s="76">
        <v>1</v>
      </c>
      <c r="D516" s="841">
        <v>39794</v>
      </c>
      <c r="E516" s="841">
        <v>44114</v>
      </c>
      <c r="F516" s="97">
        <v>1</v>
      </c>
      <c r="G516" s="80">
        <f>1*F516</f>
        <v>1</v>
      </c>
      <c r="H516" s="78">
        <v>1</v>
      </c>
      <c r="I516" s="844">
        <f>ROUNDDOWN(($L$81-D516)/365,1)</f>
        <v>13</v>
      </c>
      <c r="J516" s="844">
        <f>IF(C516="","",IF(AND(I516&lt;20,I516&gt;=10),0.6,IF(AND(I516&lt;10,I516&gt;=5),0.8,IF(I516&lt;5,1,0))))</f>
        <v>0.6</v>
      </c>
      <c r="K516" s="844">
        <f>IF(C521="","",IF(OR(G521&gt;=5,H521&gt;=20),1,IF(OR(G521&gt;=4,H521&gt;=18),0.9,IF(OR(G521&gt;=3,H521&gt;=16),0.8,IF(OR(G521&gt;=2,H521&gt;=14),0.7,IF(OR(G521&gt;=1,H521&gt;=12),0.6,0))))))</f>
        <v>0.8</v>
      </c>
      <c r="L516" s="847">
        <f>IF(C516="","",0.3*J516*K516)</f>
        <v>0.14399999999999999</v>
      </c>
    </row>
    <row r="517" spans="1:12" ht="12" customHeight="1">
      <c r="A517" s="870"/>
      <c r="B517" s="839"/>
      <c r="C517" s="76">
        <v>2</v>
      </c>
      <c r="D517" s="842"/>
      <c r="E517" s="842"/>
      <c r="F517" s="97">
        <v>0.6</v>
      </c>
      <c r="G517" s="80">
        <f>1*F517</f>
        <v>0.6</v>
      </c>
      <c r="H517" s="78">
        <v>1</v>
      </c>
      <c r="I517" s="845"/>
      <c r="J517" s="845"/>
      <c r="K517" s="845"/>
      <c r="L517" s="848"/>
    </row>
    <row r="518" spans="1:12" ht="12" customHeight="1">
      <c r="A518" s="870"/>
      <c r="B518" s="839"/>
      <c r="C518" s="76">
        <v>3</v>
      </c>
      <c r="D518" s="842"/>
      <c r="E518" s="842"/>
      <c r="F518" s="97">
        <v>0.6</v>
      </c>
      <c r="G518" s="80">
        <f>1*F518</f>
        <v>0.6</v>
      </c>
      <c r="H518" s="78">
        <v>1</v>
      </c>
      <c r="I518" s="845"/>
      <c r="J518" s="845"/>
      <c r="K518" s="845"/>
      <c r="L518" s="848"/>
    </row>
    <row r="519" spans="1:12" ht="12" customHeight="1">
      <c r="A519" s="870"/>
      <c r="B519" s="839"/>
      <c r="C519" s="76">
        <v>4</v>
      </c>
      <c r="D519" s="842"/>
      <c r="E519" s="842"/>
      <c r="F519" s="97">
        <v>0.6</v>
      </c>
      <c r="G519" s="80">
        <f>1*F519</f>
        <v>0.6</v>
      </c>
      <c r="H519" s="78">
        <v>1</v>
      </c>
      <c r="I519" s="845"/>
      <c r="J519" s="845"/>
      <c r="K519" s="845"/>
      <c r="L519" s="848"/>
    </row>
    <row r="520" spans="1:12" ht="12" customHeight="1">
      <c r="A520" s="870"/>
      <c r="B520" s="839"/>
      <c r="C520" s="76">
        <v>5</v>
      </c>
      <c r="D520" s="843"/>
      <c r="E520" s="843"/>
      <c r="F520" s="97">
        <v>0.6</v>
      </c>
      <c r="G520" s="80">
        <f>1*F520</f>
        <v>0.6</v>
      </c>
      <c r="H520" s="78">
        <v>1</v>
      </c>
      <c r="I520" s="845"/>
      <c r="J520" s="845"/>
      <c r="K520" s="845"/>
      <c r="L520" s="848"/>
    </row>
    <row r="521" spans="1:12" ht="12" customHeight="1">
      <c r="A521" s="870"/>
      <c r="B521" s="840"/>
      <c r="C521" s="850" t="s">
        <v>471</v>
      </c>
      <c r="D521" s="851"/>
      <c r="E521" s="851"/>
      <c r="F521" s="852"/>
      <c r="G521" s="80">
        <f>SUM(G516:G520)</f>
        <v>3.4000000000000004</v>
      </c>
      <c r="H521" s="80">
        <f>SUM(H516:H520)</f>
        <v>5</v>
      </c>
      <c r="I521" s="846"/>
      <c r="J521" s="846"/>
      <c r="K521" s="846"/>
      <c r="L521" s="849"/>
    </row>
    <row r="522" spans="1:12" ht="12" customHeight="1">
      <c r="A522" s="870"/>
      <c r="B522" s="838" t="s">
        <v>147</v>
      </c>
      <c r="C522" s="76">
        <v>1</v>
      </c>
      <c r="D522" s="841">
        <v>39794</v>
      </c>
      <c r="E522" s="841">
        <v>44114</v>
      </c>
      <c r="F522" s="97">
        <v>1</v>
      </c>
      <c r="G522" s="80">
        <f>1*F522</f>
        <v>1</v>
      </c>
      <c r="H522" s="78">
        <v>1</v>
      </c>
      <c r="I522" s="844">
        <f>ROUNDDOWN(($L$81-D522)/365,1)</f>
        <v>13</v>
      </c>
      <c r="J522" s="844">
        <f>IF(C522="","",IF(AND(I522&lt;20,I522&gt;=10),0.6,IF(AND(I522&lt;10,I522&gt;=5),0.8,IF(I522&lt;5,1,0))))</f>
        <v>0.6</v>
      </c>
      <c r="K522" s="844">
        <f>IF(C527="","",IF(OR(G527&gt;=5,H527&gt;=20),1,IF(OR(G527&gt;=4,H527&gt;=18),0.9,IF(OR(G527&gt;=3,H527&gt;=16),0.8,IF(OR(G527&gt;=2,H527&gt;=14),0.7,IF(OR(G527&gt;=1,H527&gt;=12),0.6,0))))))</f>
        <v>0.8</v>
      </c>
      <c r="L522" s="847">
        <f>IF(C522="","",0.3*J522*K522)</f>
        <v>0.14399999999999999</v>
      </c>
    </row>
    <row r="523" spans="1:12" ht="12" customHeight="1">
      <c r="A523" s="870"/>
      <c r="B523" s="839"/>
      <c r="C523" s="76">
        <v>2</v>
      </c>
      <c r="D523" s="842"/>
      <c r="E523" s="842"/>
      <c r="F523" s="97">
        <v>0.6</v>
      </c>
      <c r="G523" s="80">
        <f>1*F523</f>
        <v>0.6</v>
      </c>
      <c r="H523" s="78">
        <v>1</v>
      </c>
      <c r="I523" s="845"/>
      <c r="J523" s="845"/>
      <c r="K523" s="845"/>
      <c r="L523" s="848"/>
    </row>
    <row r="524" spans="1:12" ht="12" customHeight="1">
      <c r="A524" s="870"/>
      <c r="B524" s="839"/>
      <c r="C524" s="76">
        <v>3</v>
      </c>
      <c r="D524" s="842"/>
      <c r="E524" s="842"/>
      <c r="F524" s="97">
        <v>0.6</v>
      </c>
      <c r="G524" s="80">
        <f>1*F524</f>
        <v>0.6</v>
      </c>
      <c r="H524" s="78">
        <v>1</v>
      </c>
      <c r="I524" s="845"/>
      <c r="J524" s="845"/>
      <c r="K524" s="845"/>
      <c r="L524" s="848"/>
    </row>
    <row r="525" spans="1:12" ht="12" customHeight="1">
      <c r="A525" s="870"/>
      <c r="B525" s="839"/>
      <c r="C525" s="76">
        <v>4</v>
      </c>
      <c r="D525" s="842"/>
      <c r="E525" s="842"/>
      <c r="F525" s="97">
        <v>0.6</v>
      </c>
      <c r="G525" s="80">
        <f>1*F525</f>
        <v>0.6</v>
      </c>
      <c r="H525" s="78">
        <v>1</v>
      </c>
      <c r="I525" s="845"/>
      <c r="J525" s="845"/>
      <c r="K525" s="845"/>
      <c r="L525" s="848"/>
    </row>
    <row r="526" spans="1:12" ht="12" customHeight="1">
      <c r="A526" s="870"/>
      <c r="B526" s="839"/>
      <c r="C526" s="76">
        <v>5</v>
      </c>
      <c r="D526" s="843"/>
      <c r="E526" s="843"/>
      <c r="F526" s="97">
        <v>0.6</v>
      </c>
      <c r="G526" s="80">
        <f>1*F526</f>
        <v>0.6</v>
      </c>
      <c r="H526" s="78">
        <v>1</v>
      </c>
      <c r="I526" s="845"/>
      <c r="J526" s="845"/>
      <c r="K526" s="845"/>
      <c r="L526" s="848"/>
    </row>
    <row r="527" spans="1:12" ht="12" customHeight="1">
      <c r="A527" s="870"/>
      <c r="B527" s="840"/>
      <c r="C527" s="850" t="s">
        <v>487</v>
      </c>
      <c r="D527" s="851"/>
      <c r="E527" s="851"/>
      <c r="F527" s="852"/>
      <c r="G527" s="80">
        <f>SUM(G522:G526)</f>
        <v>3.4000000000000004</v>
      </c>
      <c r="H527" s="80">
        <f>SUM(H522:H526)</f>
        <v>5</v>
      </c>
      <c r="I527" s="846"/>
      <c r="J527" s="846"/>
      <c r="K527" s="846"/>
      <c r="L527" s="849"/>
    </row>
    <row r="528" spans="1:12" ht="12" customHeight="1">
      <c r="A528" s="870"/>
      <c r="B528" s="838" t="s">
        <v>486</v>
      </c>
      <c r="C528" s="76">
        <v>1</v>
      </c>
      <c r="D528" s="841">
        <v>39794</v>
      </c>
      <c r="E528" s="841">
        <v>44114</v>
      </c>
      <c r="F528" s="97">
        <v>1</v>
      </c>
      <c r="G528" s="80">
        <f>1*F528</f>
        <v>1</v>
      </c>
      <c r="H528" s="78">
        <v>1</v>
      </c>
      <c r="I528" s="844">
        <f>ROUNDDOWN(($L$81-D528)/365,1)</f>
        <v>13</v>
      </c>
      <c r="J528" s="844">
        <f>IF(C528="","",IF(AND(I528&lt;20,I528&gt;=10),0.6,IF(AND(I528&lt;10,I528&gt;=5),0.8,IF(I528&lt;5,1,0))))</f>
        <v>0.6</v>
      </c>
      <c r="K528" s="844">
        <f>IF(C533="","",IF(OR(G533&gt;=5,H533&gt;=20),1,IF(OR(G533&gt;=4,H533&gt;=18),0.9,IF(OR(G533&gt;=3,H533&gt;=16),0.8,IF(OR(G533&gt;=2,H533&gt;=14),0.7,IF(OR(G533&gt;=1,H533&gt;=12),0.6,0))))))</f>
        <v>0.8</v>
      </c>
      <c r="L528" s="847">
        <f>IF(C528="","",0.3*J528*K528)</f>
        <v>0.14399999999999999</v>
      </c>
    </row>
    <row r="529" spans="1:13" ht="12" customHeight="1">
      <c r="A529" s="870"/>
      <c r="B529" s="839"/>
      <c r="C529" s="76">
        <v>2</v>
      </c>
      <c r="D529" s="842"/>
      <c r="E529" s="842"/>
      <c r="F529" s="97">
        <v>0.6</v>
      </c>
      <c r="G529" s="80">
        <f>1*F529</f>
        <v>0.6</v>
      </c>
      <c r="H529" s="78">
        <v>1</v>
      </c>
      <c r="I529" s="845"/>
      <c r="J529" s="845"/>
      <c r="K529" s="845"/>
      <c r="L529" s="848"/>
    </row>
    <row r="530" spans="1:13" ht="12" customHeight="1">
      <c r="A530" s="870"/>
      <c r="B530" s="839"/>
      <c r="C530" s="76">
        <v>3</v>
      </c>
      <c r="D530" s="842"/>
      <c r="E530" s="842"/>
      <c r="F530" s="97">
        <v>0.6</v>
      </c>
      <c r="G530" s="80">
        <f>1*F530</f>
        <v>0.6</v>
      </c>
      <c r="H530" s="78">
        <v>1</v>
      </c>
      <c r="I530" s="845"/>
      <c r="J530" s="845"/>
      <c r="K530" s="845"/>
      <c r="L530" s="848"/>
    </row>
    <row r="531" spans="1:13" ht="12" customHeight="1">
      <c r="A531" s="870"/>
      <c r="B531" s="839"/>
      <c r="C531" s="76">
        <v>4</v>
      </c>
      <c r="D531" s="842"/>
      <c r="E531" s="842"/>
      <c r="F531" s="97">
        <v>0.6</v>
      </c>
      <c r="G531" s="80">
        <f>1*F531</f>
        <v>0.6</v>
      </c>
      <c r="H531" s="78">
        <v>1</v>
      </c>
      <c r="I531" s="845"/>
      <c r="J531" s="845"/>
      <c r="K531" s="845"/>
      <c r="L531" s="848"/>
    </row>
    <row r="532" spans="1:13" ht="12" customHeight="1">
      <c r="A532" s="870"/>
      <c r="B532" s="839"/>
      <c r="C532" s="76">
        <v>5</v>
      </c>
      <c r="D532" s="843"/>
      <c r="E532" s="843"/>
      <c r="F532" s="97">
        <v>0.6</v>
      </c>
      <c r="G532" s="80">
        <f>1*F532</f>
        <v>0.6</v>
      </c>
      <c r="H532" s="78">
        <v>1</v>
      </c>
      <c r="I532" s="845"/>
      <c r="J532" s="845"/>
      <c r="K532" s="845"/>
      <c r="L532" s="848"/>
    </row>
    <row r="533" spans="1:13" ht="12" customHeight="1">
      <c r="A533" s="871"/>
      <c r="B533" s="840"/>
      <c r="C533" s="850" t="s">
        <v>471</v>
      </c>
      <c r="D533" s="851"/>
      <c r="E533" s="851"/>
      <c r="F533" s="852"/>
      <c r="G533" s="80">
        <f>SUM(G528:G532)</f>
        <v>3.4000000000000004</v>
      </c>
      <c r="H533" s="80">
        <f>SUM(H528:H532)</f>
        <v>5</v>
      </c>
      <c r="I533" s="846"/>
      <c r="J533" s="846"/>
      <c r="K533" s="846"/>
      <c r="L533" s="849"/>
    </row>
    <row r="534" spans="1:13" ht="12" customHeight="1">
      <c r="A534" s="853" t="s">
        <v>463</v>
      </c>
      <c r="B534" s="854"/>
      <c r="C534" s="854"/>
      <c r="D534" s="854"/>
      <c r="E534" s="854"/>
      <c r="F534" s="854"/>
      <c r="G534" s="854"/>
      <c r="H534" s="854"/>
      <c r="I534" s="854"/>
      <c r="J534" s="854"/>
      <c r="K534" s="855"/>
      <c r="L534" s="93">
        <f>IF(SUM(L504:L533)&gt;1,1,SUM(L504:L533))</f>
        <v>1</v>
      </c>
    </row>
    <row r="535" spans="1:13" ht="12" customHeight="1">
      <c r="A535" s="58"/>
      <c r="B535" s="54"/>
      <c r="C535" s="54"/>
      <c r="D535" s="54"/>
      <c r="E535" s="55"/>
      <c r="F535" s="55"/>
      <c r="G535" s="56"/>
      <c r="H535" s="56"/>
      <c r="I535" s="56"/>
      <c r="J535" s="56"/>
      <c r="K535" s="56"/>
      <c r="L535" s="55"/>
      <c r="M535" s="57"/>
    </row>
    <row r="536" spans="1:13" ht="12" customHeight="1">
      <c r="A536" s="58"/>
      <c r="B536" s="54"/>
      <c r="C536" s="54"/>
      <c r="D536" s="54"/>
      <c r="E536" s="55"/>
      <c r="F536" s="55"/>
      <c r="G536" s="56"/>
      <c r="H536" s="56"/>
      <c r="I536" s="56"/>
      <c r="J536" s="56"/>
      <c r="K536" s="56"/>
      <c r="L536" s="55"/>
      <c r="M536" s="57"/>
    </row>
    <row r="537" spans="1:13" ht="12" customHeight="1">
      <c r="A537" s="58"/>
      <c r="B537" s="54"/>
      <c r="C537" s="54"/>
      <c r="D537" s="54"/>
      <c r="E537" s="55"/>
      <c r="F537" s="55"/>
      <c r="G537" s="56"/>
      <c r="H537" s="56"/>
      <c r="I537" s="56"/>
      <c r="J537" s="56"/>
      <c r="K537" s="56"/>
      <c r="L537" s="55"/>
      <c r="M537" s="57"/>
    </row>
    <row r="538" spans="1:13" ht="12" customHeight="1">
      <c r="A538" s="58"/>
      <c r="B538" s="54"/>
      <c r="C538" s="54"/>
      <c r="D538" s="54"/>
      <c r="E538" s="55"/>
      <c r="F538" s="55"/>
      <c r="G538" s="56"/>
      <c r="H538" s="56"/>
      <c r="I538" s="56"/>
      <c r="J538" s="56"/>
      <c r="K538" s="56"/>
      <c r="L538" s="55"/>
      <c r="M538" s="57"/>
    </row>
    <row r="539" spans="1:13" ht="12" customHeight="1">
      <c r="A539" s="58"/>
      <c r="B539" s="54"/>
      <c r="C539" s="54"/>
      <c r="D539" s="54"/>
      <c r="E539" s="55"/>
      <c r="F539" s="55"/>
      <c r="G539" s="56"/>
      <c r="H539" s="56"/>
      <c r="I539" s="56"/>
      <c r="J539" s="56"/>
      <c r="K539" s="56"/>
      <c r="L539" s="55"/>
      <c r="M539" s="57"/>
    </row>
    <row r="540" spans="1:13" ht="12" customHeight="1">
      <c r="A540" s="58"/>
      <c r="B540" s="54"/>
      <c r="C540" s="54"/>
      <c r="D540" s="54"/>
      <c r="E540" s="55"/>
      <c r="F540" s="55"/>
      <c r="G540" s="56"/>
      <c r="H540" s="56"/>
      <c r="I540" s="56"/>
      <c r="J540" s="56"/>
      <c r="K540" s="56"/>
      <c r="L540" s="55"/>
      <c r="M540" s="57"/>
    </row>
    <row r="541" spans="1:13" ht="12" customHeight="1">
      <c r="A541" s="58"/>
      <c r="B541" s="54"/>
      <c r="C541" s="54"/>
      <c r="D541" s="54"/>
      <c r="E541" s="55"/>
      <c r="F541" s="55"/>
      <c r="G541" s="56"/>
      <c r="H541" s="56"/>
      <c r="I541" s="56"/>
      <c r="J541" s="56"/>
      <c r="K541" s="56"/>
      <c r="L541" s="55"/>
      <c r="M541" s="57"/>
    </row>
    <row r="542" spans="1:13" ht="12" customHeight="1">
      <c r="A542" s="58"/>
      <c r="B542" s="54"/>
      <c r="C542" s="54"/>
      <c r="D542" s="54"/>
      <c r="E542" s="55"/>
      <c r="F542" s="55"/>
      <c r="G542" s="56"/>
      <c r="H542" s="56"/>
      <c r="I542" s="56"/>
      <c r="J542" s="56"/>
      <c r="K542" s="56"/>
      <c r="L542" s="55"/>
      <c r="M542" s="57"/>
    </row>
    <row r="543" spans="1:13" ht="12" customHeight="1">
      <c r="A543" s="58"/>
      <c r="B543" s="54"/>
      <c r="C543" s="54"/>
      <c r="D543" s="54"/>
      <c r="E543" s="55"/>
      <c r="F543" s="55"/>
      <c r="G543" s="56"/>
      <c r="H543" s="56"/>
      <c r="I543" s="56"/>
      <c r="J543" s="56"/>
      <c r="K543" s="56"/>
      <c r="L543" s="55"/>
      <c r="M543" s="57"/>
    </row>
    <row r="544" spans="1:13" ht="12" customHeight="1">
      <c r="A544" s="58"/>
      <c r="B544" s="54"/>
      <c r="C544" s="54"/>
      <c r="D544" s="54"/>
      <c r="E544" s="55"/>
      <c r="F544" s="55"/>
      <c r="G544" s="56"/>
      <c r="H544" s="56"/>
      <c r="I544" s="56"/>
      <c r="J544" s="56"/>
      <c r="K544" s="56"/>
      <c r="L544" s="55"/>
      <c r="M544" s="57"/>
    </row>
    <row r="545" spans="1:13" ht="12" customHeight="1">
      <c r="A545" s="58"/>
      <c r="B545" s="54"/>
      <c r="C545" s="54"/>
      <c r="D545" s="54"/>
      <c r="E545" s="55"/>
      <c r="F545" s="55"/>
      <c r="G545" s="56"/>
      <c r="H545" s="56"/>
      <c r="I545" s="56"/>
      <c r="J545" s="56"/>
      <c r="K545" s="56"/>
      <c r="L545" s="55"/>
      <c r="M545" s="57"/>
    </row>
    <row r="546" spans="1:13" ht="12" customHeight="1">
      <c r="A546" s="58"/>
      <c r="B546" s="54"/>
      <c r="C546" s="54"/>
      <c r="D546" s="54"/>
      <c r="E546" s="55"/>
      <c r="F546" s="55"/>
      <c r="G546" s="56"/>
      <c r="H546" s="56"/>
      <c r="I546" s="56"/>
      <c r="J546" s="56"/>
      <c r="K546" s="56"/>
      <c r="L546" s="55"/>
      <c r="M546" s="57"/>
    </row>
    <row r="547" spans="1:13" ht="12" customHeight="1">
      <c r="A547" s="58"/>
      <c r="B547" s="54"/>
      <c r="C547" s="54"/>
      <c r="D547" s="54"/>
      <c r="E547" s="55"/>
      <c r="F547" s="55"/>
      <c r="G547" s="56"/>
      <c r="H547" s="56"/>
      <c r="I547" s="56"/>
      <c r="J547" s="56"/>
      <c r="K547" s="56"/>
      <c r="L547" s="55"/>
      <c r="M547" s="57"/>
    </row>
    <row r="548" spans="1:13" ht="12" customHeight="1">
      <c r="A548" s="58"/>
      <c r="B548" s="54"/>
      <c r="C548" s="54"/>
      <c r="D548" s="54"/>
      <c r="E548" s="55"/>
      <c r="F548" s="55"/>
      <c r="G548" s="56"/>
      <c r="H548" s="56"/>
      <c r="I548" s="56"/>
      <c r="J548" s="56"/>
      <c r="K548" s="56"/>
      <c r="L548" s="55"/>
      <c r="M548" s="57"/>
    </row>
    <row r="549" spans="1:13" ht="12" customHeight="1">
      <c r="A549" s="58"/>
      <c r="B549" s="54"/>
      <c r="C549" s="54"/>
      <c r="D549" s="54"/>
      <c r="E549" s="55"/>
      <c r="F549" s="55"/>
      <c r="G549" s="56"/>
      <c r="H549" s="56"/>
      <c r="I549" s="56"/>
      <c r="J549" s="56"/>
      <c r="K549" s="56"/>
      <c r="L549" s="55"/>
      <c r="M549" s="57"/>
    </row>
    <row r="550" spans="1:13" ht="12" customHeight="1">
      <c r="A550" s="58"/>
      <c r="B550" s="54"/>
      <c r="C550" s="54"/>
      <c r="D550" s="54"/>
      <c r="E550" s="55"/>
      <c r="F550" s="55"/>
      <c r="G550" s="56"/>
      <c r="H550" s="56"/>
      <c r="I550" s="56"/>
      <c r="J550" s="56"/>
      <c r="K550" s="56"/>
      <c r="L550" s="55"/>
      <c r="M550" s="57"/>
    </row>
    <row r="551" spans="1:13" ht="12" customHeight="1">
      <c r="A551" s="58"/>
      <c r="B551" s="54"/>
      <c r="C551" s="54"/>
      <c r="D551" s="54"/>
      <c r="E551" s="55"/>
      <c r="F551" s="55"/>
      <c r="G551" s="56"/>
      <c r="H551" s="56"/>
      <c r="I551" s="56"/>
      <c r="J551" s="56"/>
      <c r="K551" s="56"/>
      <c r="L551" s="55"/>
      <c r="M551" s="57"/>
    </row>
    <row r="552" spans="1:13" ht="12" customHeight="1">
      <c r="A552" s="58"/>
      <c r="B552" s="54"/>
      <c r="C552" s="54"/>
      <c r="D552" s="54"/>
      <c r="E552" s="55"/>
      <c r="F552" s="55"/>
      <c r="G552" s="56"/>
      <c r="H552" s="56"/>
      <c r="I552" s="56"/>
      <c r="J552" s="56"/>
      <c r="K552" s="56"/>
      <c r="L552" s="55"/>
      <c r="M552" s="57"/>
    </row>
    <row r="553" spans="1:13" ht="12" customHeight="1">
      <c r="A553" s="58"/>
      <c r="B553" s="54"/>
      <c r="C553" s="54"/>
      <c r="D553" s="54"/>
      <c r="E553" s="55"/>
      <c r="F553" s="55"/>
      <c r="G553" s="56"/>
      <c r="H553" s="56"/>
      <c r="I553" s="56"/>
      <c r="J553" s="56"/>
      <c r="K553" s="56"/>
      <c r="L553" s="55"/>
      <c r="M553" s="57"/>
    </row>
    <row r="554" spans="1:13" ht="12" customHeight="1">
      <c r="A554" s="58"/>
      <c r="B554" s="54"/>
      <c r="C554" s="54"/>
      <c r="D554" s="54"/>
      <c r="E554" s="55"/>
      <c r="F554" s="55"/>
      <c r="G554" s="56"/>
      <c r="H554" s="56"/>
      <c r="I554" s="56"/>
      <c r="J554" s="56"/>
      <c r="K554" s="56"/>
      <c r="L554" s="55"/>
      <c r="M554" s="57"/>
    </row>
    <row r="555" spans="1:13" ht="12" customHeight="1">
      <c r="A555" s="58"/>
      <c r="B555" s="54"/>
      <c r="C555" s="54"/>
      <c r="D555" s="54"/>
      <c r="E555" s="55"/>
      <c r="F555" s="55"/>
      <c r="G555" s="56"/>
      <c r="H555" s="56"/>
      <c r="I555" s="56"/>
      <c r="J555" s="56"/>
      <c r="K555" s="56"/>
      <c r="L555" s="55"/>
      <c r="M555" s="57"/>
    </row>
    <row r="556" spans="1:13" ht="12" customHeight="1">
      <c r="A556" s="58"/>
      <c r="B556" s="54"/>
      <c r="C556" s="54"/>
      <c r="D556" s="54"/>
      <c r="E556" s="55"/>
      <c r="F556" s="55"/>
      <c r="G556" s="56"/>
      <c r="H556" s="56"/>
      <c r="I556" s="56"/>
      <c r="J556" s="56"/>
      <c r="K556" s="56"/>
      <c r="L556" s="55"/>
      <c r="M556" s="57"/>
    </row>
    <row r="557" spans="1:13" ht="12" customHeight="1">
      <c r="A557" s="58"/>
      <c r="B557" s="54"/>
      <c r="C557" s="54"/>
      <c r="D557" s="54"/>
      <c r="E557" s="55"/>
      <c r="F557" s="55"/>
      <c r="G557" s="56"/>
      <c r="H557" s="56"/>
      <c r="I557" s="56"/>
      <c r="J557" s="56"/>
      <c r="K557" s="56"/>
      <c r="L557" s="55"/>
      <c r="M557" s="57"/>
    </row>
    <row r="558" spans="1:13" ht="12" customHeight="1">
      <c r="A558" s="58"/>
      <c r="B558" s="54"/>
      <c r="C558" s="54"/>
      <c r="D558" s="54"/>
      <c r="E558" s="55"/>
      <c r="F558" s="55"/>
      <c r="G558" s="56"/>
      <c r="H558" s="56"/>
      <c r="I558" s="56"/>
      <c r="J558" s="56"/>
      <c r="K558" s="56"/>
      <c r="L558" s="55"/>
      <c r="M558" s="57"/>
    </row>
    <row r="559" spans="1:13" ht="12" customHeight="1">
      <c r="A559" s="58"/>
      <c r="B559" s="54"/>
      <c r="C559" s="54"/>
      <c r="D559" s="54"/>
      <c r="E559" s="55"/>
      <c r="F559" s="55"/>
      <c r="G559" s="56"/>
      <c r="H559" s="56"/>
      <c r="I559" s="56"/>
      <c r="J559" s="56"/>
      <c r="K559" s="56"/>
      <c r="L559" s="55"/>
      <c r="M559" s="57"/>
    </row>
    <row r="560" spans="1:13" ht="12" customHeight="1">
      <c r="A560" s="58"/>
      <c r="B560" s="54"/>
      <c r="C560" s="54"/>
      <c r="D560" s="54"/>
      <c r="E560" s="55"/>
      <c r="F560" s="55"/>
      <c r="G560" s="56"/>
      <c r="H560" s="56"/>
      <c r="I560" s="56"/>
      <c r="J560" s="56"/>
      <c r="K560" s="56"/>
      <c r="L560" s="55"/>
      <c r="M560" s="57"/>
    </row>
    <row r="561" spans="1:13" ht="12" customHeight="1">
      <c r="A561" s="58"/>
      <c r="B561" s="54"/>
      <c r="C561" s="54"/>
      <c r="D561" s="54"/>
      <c r="E561" s="55"/>
      <c r="F561" s="55"/>
      <c r="G561" s="56"/>
      <c r="H561" s="56"/>
      <c r="I561" s="56"/>
      <c r="J561" s="56"/>
      <c r="K561" s="56"/>
      <c r="L561" s="55"/>
      <c r="M561" s="57"/>
    </row>
    <row r="562" spans="1:13" ht="12" customHeight="1">
      <c r="A562" s="58"/>
      <c r="B562" s="54"/>
      <c r="C562" s="54"/>
      <c r="D562" s="54"/>
      <c r="E562" s="55"/>
      <c r="F562" s="55"/>
      <c r="G562" s="56"/>
      <c r="H562" s="56"/>
      <c r="I562" s="56"/>
      <c r="J562" s="56"/>
      <c r="K562" s="56"/>
      <c r="L562" s="55"/>
      <c r="M562" s="57"/>
    </row>
    <row r="563" spans="1:13" ht="12" customHeight="1">
      <c r="A563" s="58"/>
      <c r="B563" s="54"/>
      <c r="C563" s="54"/>
      <c r="D563" s="54"/>
      <c r="E563" s="55"/>
      <c r="F563" s="55"/>
      <c r="G563" s="56"/>
      <c r="H563" s="56"/>
      <c r="I563" s="56"/>
      <c r="J563" s="56"/>
      <c r="K563" s="56"/>
      <c r="L563" s="55"/>
      <c r="M563" s="57"/>
    </row>
    <row r="564" spans="1:13" ht="12" customHeight="1">
      <c r="A564" s="58"/>
      <c r="B564" s="54"/>
      <c r="C564" s="54"/>
      <c r="D564" s="54"/>
      <c r="E564" s="55"/>
      <c r="F564" s="55"/>
      <c r="G564" s="56"/>
      <c r="H564" s="56"/>
      <c r="I564" s="56"/>
      <c r="J564" s="56"/>
      <c r="K564" s="56"/>
      <c r="L564" s="55"/>
      <c r="M564" s="57"/>
    </row>
    <row r="565" spans="1:13" ht="12" customHeight="1">
      <c r="A565" s="58"/>
      <c r="B565" s="54"/>
      <c r="C565" s="54"/>
      <c r="D565" s="54"/>
      <c r="E565" s="55"/>
      <c r="F565" s="55"/>
      <c r="G565" s="56"/>
      <c r="H565" s="56"/>
      <c r="I565" s="56"/>
      <c r="J565" s="56"/>
      <c r="K565" s="56"/>
      <c r="L565" s="55"/>
      <c r="M565" s="57"/>
    </row>
    <row r="566" spans="1:13" ht="12" customHeight="1">
      <c r="A566" s="58"/>
      <c r="B566" s="54"/>
      <c r="C566" s="54"/>
      <c r="D566" s="54"/>
      <c r="E566" s="55"/>
      <c r="F566" s="55"/>
      <c r="G566" s="56"/>
      <c r="H566" s="56"/>
      <c r="I566" s="56"/>
      <c r="J566" s="56"/>
      <c r="K566" s="56"/>
      <c r="L566" s="55"/>
      <c r="M566" s="57"/>
    </row>
    <row r="567" spans="1:13" ht="12" customHeight="1">
      <c r="A567" s="58"/>
      <c r="B567" s="54"/>
      <c r="C567" s="54"/>
      <c r="D567" s="54"/>
      <c r="E567" s="55"/>
      <c r="F567" s="55"/>
      <c r="G567" s="56"/>
      <c r="H567" s="56"/>
      <c r="I567" s="56"/>
      <c r="J567" s="56"/>
      <c r="K567" s="56"/>
      <c r="L567" s="55"/>
      <c r="M567" s="57"/>
    </row>
    <row r="568" spans="1:13" ht="12" customHeight="1">
      <c r="A568" s="58"/>
      <c r="B568" s="54"/>
      <c r="C568" s="54"/>
      <c r="D568" s="54"/>
      <c r="E568" s="55"/>
      <c r="F568" s="55"/>
      <c r="G568" s="56"/>
      <c r="H568" s="56"/>
      <c r="I568" s="56"/>
      <c r="J568" s="56"/>
      <c r="K568" s="56"/>
      <c r="L568" s="55"/>
      <c r="M568" s="57"/>
    </row>
    <row r="569" spans="1:13" ht="12" customHeight="1">
      <c r="A569" s="58"/>
      <c r="B569" s="54"/>
      <c r="C569" s="54"/>
      <c r="D569" s="54"/>
      <c r="E569" s="55"/>
      <c r="F569" s="55"/>
      <c r="G569" s="56"/>
      <c r="H569" s="56"/>
      <c r="I569" s="56"/>
      <c r="J569" s="56"/>
      <c r="K569" s="56"/>
      <c r="L569" s="55"/>
      <c r="M569" s="57"/>
    </row>
    <row r="570" spans="1:13" ht="12" customHeight="1">
      <c r="A570" s="58"/>
      <c r="B570" s="54"/>
      <c r="C570" s="54"/>
      <c r="D570" s="54"/>
      <c r="E570" s="55"/>
      <c r="F570" s="55"/>
      <c r="G570" s="56"/>
      <c r="H570" s="56"/>
      <c r="I570" s="56"/>
      <c r="J570" s="56"/>
      <c r="K570" s="56"/>
      <c r="L570" s="55"/>
      <c r="M570" s="57"/>
    </row>
    <row r="571" spans="1:13" ht="12" customHeight="1">
      <c r="A571" s="58"/>
      <c r="B571" s="54"/>
      <c r="C571" s="54"/>
      <c r="D571" s="54"/>
      <c r="E571" s="55"/>
      <c r="F571" s="55"/>
      <c r="G571" s="56"/>
      <c r="H571" s="56"/>
      <c r="I571" s="56"/>
      <c r="J571" s="56"/>
      <c r="K571" s="56"/>
      <c r="L571" s="55"/>
      <c r="M571" s="57"/>
    </row>
    <row r="572" spans="1:13" ht="12" customHeight="1">
      <c r="A572" s="58"/>
      <c r="B572" s="54"/>
      <c r="C572" s="54"/>
      <c r="D572" s="54"/>
      <c r="E572" s="55"/>
      <c r="F572" s="55"/>
      <c r="G572" s="56"/>
      <c r="H572" s="56"/>
      <c r="I572" s="56"/>
      <c r="J572" s="56"/>
      <c r="K572" s="56"/>
      <c r="L572" s="55"/>
      <c r="M572" s="57"/>
    </row>
    <row r="573" spans="1:13" ht="12" customHeight="1">
      <c r="A573" s="58"/>
      <c r="B573" s="54"/>
      <c r="C573" s="54"/>
      <c r="D573" s="54"/>
      <c r="E573" s="55"/>
      <c r="F573" s="55"/>
      <c r="G573" s="56"/>
      <c r="H573" s="56"/>
      <c r="I573" s="56"/>
      <c r="J573" s="56"/>
      <c r="K573" s="56"/>
      <c r="L573" s="55"/>
      <c r="M573" s="57"/>
    </row>
    <row r="574" spans="1:13" ht="12" customHeight="1">
      <c r="A574" s="58"/>
      <c r="B574" s="54"/>
      <c r="C574" s="54"/>
      <c r="D574" s="54"/>
      <c r="E574" s="55"/>
      <c r="F574" s="55"/>
      <c r="G574" s="56"/>
      <c r="H574" s="56"/>
      <c r="I574" s="56"/>
      <c r="J574" s="56"/>
      <c r="K574" s="56"/>
      <c r="L574" s="55"/>
      <c r="M574" s="57"/>
    </row>
    <row r="575" spans="1:13" ht="12" customHeight="1">
      <c r="A575" s="58"/>
      <c r="B575" s="54"/>
      <c r="C575" s="54"/>
      <c r="D575" s="54"/>
      <c r="E575" s="55"/>
      <c r="F575" s="55"/>
      <c r="G575" s="56"/>
      <c r="H575" s="56"/>
      <c r="I575" s="56"/>
      <c r="J575" s="56"/>
      <c r="K575" s="56"/>
      <c r="L575" s="55"/>
      <c r="M575" s="57"/>
    </row>
    <row r="576" spans="1:13" ht="12" customHeight="1">
      <c r="A576" s="58"/>
      <c r="B576" s="54"/>
      <c r="C576" s="54"/>
      <c r="D576" s="54"/>
      <c r="E576" s="55"/>
      <c r="F576" s="55"/>
      <c r="G576" s="56"/>
      <c r="H576" s="56"/>
      <c r="I576" s="56"/>
      <c r="J576" s="56"/>
      <c r="K576" s="56"/>
      <c r="L576" s="55"/>
      <c r="M576" s="57"/>
    </row>
    <row r="577" spans="1:13" ht="12" customHeight="1">
      <c r="A577" s="58"/>
      <c r="B577" s="54"/>
      <c r="C577" s="54"/>
      <c r="D577" s="54"/>
      <c r="E577" s="55"/>
      <c r="F577" s="55"/>
      <c r="G577" s="56"/>
      <c r="H577" s="56"/>
      <c r="I577" s="56"/>
      <c r="J577" s="56"/>
      <c r="K577" s="56"/>
      <c r="L577" s="55"/>
      <c r="M577" s="57"/>
    </row>
    <row r="578" spans="1:13" ht="12" customHeight="1">
      <c r="A578" s="58"/>
      <c r="B578" s="54"/>
      <c r="C578" s="54"/>
      <c r="D578" s="54"/>
      <c r="E578" s="55"/>
      <c r="F578" s="55"/>
      <c r="G578" s="56"/>
      <c r="H578" s="56"/>
      <c r="I578" s="56"/>
      <c r="J578" s="56"/>
      <c r="K578" s="56"/>
      <c r="L578" s="55"/>
      <c r="M578" s="57"/>
    </row>
    <row r="579" spans="1:13" ht="12" customHeight="1">
      <c r="A579" s="58"/>
      <c r="B579" s="54"/>
      <c r="C579" s="54"/>
      <c r="D579" s="54"/>
      <c r="E579" s="55"/>
      <c r="F579" s="55"/>
      <c r="G579" s="56"/>
      <c r="H579" s="56"/>
      <c r="I579" s="56"/>
      <c r="J579" s="56"/>
      <c r="K579" s="56"/>
      <c r="L579" s="55"/>
      <c r="M579" s="57"/>
    </row>
    <row r="580" spans="1:13" ht="12" customHeight="1">
      <c r="A580" s="58"/>
      <c r="B580" s="54"/>
      <c r="C580" s="54"/>
      <c r="D580" s="54"/>
      <c r="E580" s="55"/>
      <c r="F580" s="55"/>
      <c r="G580" s="56"/>
      <c r="H580" s="56"/>
      <c r="I580" s="56"/>
      <c r="J580" s="56"/>
      <c r="K580" s="56"/>
      <c r="L580" s="55"/>
      <c r="M580" s="57"/>
    </row>
    <row r="581" spans="1:13" ht="12" customHeight="1">
      <c r="A581" s="58"/>
      <c r="B581" s="54"/>
      <c r="C581" s="54"/>
      <c r="D581" s="54"/>
      <c r="E581" s="55"/>
      <c r="F581" s="55"/>
      <c r="G581" s="56"/>
      <c r="H581" s="56"/>
      <c r="I581" s="56"/>
      <c r="J581" s="56"/>
      <c r="K581" s="56"/>
      <c r="L581" s="55"/>
      <c r="M581" s="57"/>
    </row>
    <row r="582" spans="1:13" ht="12" customHeight="1">
      <c r="A582" s="58"/>
      <c r="B582" s="54"/>
      <c r="C582" s="54"/>
      <c r="D582" s="54"/>
      <c r="E582" s="55"/>
      <c r="F582" s="55"/>
      <c r="G582" s="56"/>
      <c r="H582" s="56"/>
      <c r="I582" s="56"/>
      <c r="J582" s="56"/>
      <c r="K582" s="56"/>
      <c r="L582" s="55"/>
      <c r="M582" s="57"/>
    </row>
    <row r="583" spans="1:13" ht="12" customHeight="1">
      <c r="A583" s="58"/>
      <c r="B583" s="54"/>
      <c r="C583" s="54"/>
      <c r="D583" s="54"/>
      <c r="E583" s="55"/>
      <c r="F583" s="55"/>
      <c r="G583" s="56"/>
      <c r="H583" s="56"/>
      <c r="I583" s="56"/>
      <c r="J583" s="56"/>
      <c r="K583" s="56"/>
      <c r="L583" s="55"/>
      <c r="M583" s="57"/>
    </row>
    <row r="584" spans="1:13" ht="12" customHeight="1">
      <c r="A584" s="58"/>
      <c r="B584" s="54"/>
      <c r="C584" s="54"/>
      <c r="D584" s="54"/>
      <c r="E584" s="55"/>
      <c r="F584" s="55"/>
      <c r="G584" s="56"/>
      <c r="H584" s="56"/>
      <c r="I584" s="56"/>
      <c r="J584" s="56"/>
      <c r="K584" s="56"/>
      <c r="L584" s="55"/>
      <c r="M584" s="57"/>
    </row>
    <row r="585" spans="1:13" ht="12" customHeight="1">
      <c r="A585" s="58"/>
      <c r="B585" s="54"/>
      <c r="C585" s="54"/>
      <c r="D585" s="54"/>
      <c r="E585" s="55"/>
      <c r="F585" s="55"/>
      <c r="G585" s="56"/>
      <c r="H585" s="56"/>
      <c r="I585" s="56"/>
      <c r="J585" s="56"/>
      <c r="K585" s="56"/>
      <c r="L585" s="55"/>
      <c r="M585" s="57"/>
    </row>
    <row r="586" spans="1:13" ht="12" customHeight="1">
      <c r="A586" s="58"/>
      <c r="B586" s="54"/>
      <c r="C586" s="54"/>
      <c r="D586" s="54"/>
      <c r="E586" s="55"/>
      <c r="F586" s="55"/>
      <c r="G586" s="56"/>
      <c r="H586" s="56"/>
      <c r="I586" s="56"/>
      <c r="J586" s="56"/>
      <c r="K586" s="56"/>
      <c r="L586" s="55"/>
      <c r="M586" s="57"/>
    </row>
    <row r="587" spans="1:13" ht="12" customHeight="1">
      <c r="A587" s="58"/>
      <c r="B587" s="54"/>
      <c r="C587" s="54"/>
      <c r="D587" s="54"/>
      <c r="E587" s="55"/>
      <c r="F587" s="55"/>
      <c r="G587" s="56"/>
      <c r="H587" s="56"/>
      <c r="I587" s="56"/>
      <c r="J587" s="56"/>
      <c r="K587" s="56"/>
      <c r="L587" s="55"/>
      <c r="M587" s="57"/>
    </row>
    <row r="588" spans="1:13" ht="12" customHeight="1">
      <c r="A588" s="58"/>
      <c r="B588" s="54"/>
      <c r="C588" s="54"/>
      <c r="D588" s="54"/>
      <c r="E588" s="55"/>
      <c r="F588" s="55"/>
      <c r="G588" s="56"/>
      <c r="H588" s="56"/>
      <c r="I588" s="56"/>
      <c r="J588" s="56"/>
      <c r="K588" s="56"/>
      <c r="L588" s="55"/>
      <c r="M588" s="57"/>
    </row>
    <row r="589" spans="1:13" ht="12" customHeight="1">
      <c r="A589" s="58"/>
      <c r="B589" s="54"/>
      <c r="C589" s="54"/>
      <c r="D589" s="54"/>
      <c r="E589" s="55"/>
      <c r="F589" s="55"/>
      <c r="G589" s="56"/>
      <c r="H589" s="56"/>
      <c r="I589" s="56"/>
      <c r="J589" s="56"/>
      <c r="K589" s="56"/>
      <c r="L589" s="55"/>
      <c r="M589" s="57"/>
    </row>
    <row r="590" spans="1:13" ht="12" customHeight="1">
      <c r="A590" s="58"/>
      <c r="B590" s="54"/>
      <c r="C590" s="54"/>
      <c r="D590" s="54"/>
      <c r="E590" s="55"/>
      <c r="F590" s="55"/>
      <c r="G590" s="56"/>
      <c r="H590" s="56"/>
      <c r="I590" s="56"/>
      <c r="J590" s="56"/>
      <c r="K590" s="56"/>
      <c r="L590" s="55"/>
      <c r="M590" s="57"/>
    </row>
    <row r="591" spans="1:13" ht="12" customHeight="1">
      <c r="A591" s="58"/>
      <c r="B591" s="54"/>
      <c r="C591" s="54"/>
      <c r="D591" s="54"/>
      <c r="E591" s="55"/>
      <c r="F591" s="55"/>
      <c r="G591" s="56"/>
      <c r="H591" s="56"/>
      <c r="I591" s="56"/>
      <c r="J591" s="56"/>
      <c r="K591" s="56"/>
      <c r="L591" s="55"/>
      <c r="M591" s="57"/>
    </row>
    <row r="592" spans="1:13" ht="12" customHeight="1">
      <c r="A592" s="58"/>
      <c r="B592" s="54"/>
      <c r="C592" s="54"/>
      <c r="D592" s="54"/>
      <c r="E592" s="55"/>
      <c r="F592" s="55"/>
      <c r="G592" s="56"/>
      <c r="H592" s="56"/>
      <c r="I592" s="56"/>
      <c r="J592" s="56"/>
      <c r="K592" s="56"/>
      <c r="L592" s="55"/>
      <c r="M592" s="57"/>
    </row>
    <row r="593" spans="1:13" ht="12" customHeight="1">
      <c r="A593" s="58"/>
      <c r="B593" s="54"/>
      <c r="C593" s="54"/>
      <c r="D593" s="54"/>
      <c r="E593" s="55"/>
      <c r="F593" s="55"/>
      <c r="G593" s="56"/>
      <c r="H593" s="56"/>
      <c r="I593" s="56"/>
      <c r="J593" s="56"/>
      <c r="K593" s="56"/>
      <c r="L593" s="55"/>
      <c r="M593" s="57"/>
    </row>
    <row r="594" spans="1:13" ht="12" customHeight="1">
      <c r="A594" s="58"/>
      <c r="B594" s="54"/>
      <c r="C594" s="54"/>
      <c r="D594" s="54"/>
      <c r="E594" s="55"/>
      <c r="F594" s="55"/>
      <c r="G594" s="56"/>
      <c r="H594" s="56"/>
      <c r="I594" s="56"/>
      <c r="J594" s="56"/>
      <c r="K594" s="56"/>
      <c r="L594" s="55"/>
      <c r="M594" s="57"/>
    </row>
    <row r="595" spans="1:13" ht="12" customHeight="1">
      <c r="A595" s="58"/>
      <c r="B595" s="54"/>
      <c r="C595" s="54"/>
      <c r="D595" s="54"/>
      <c r="E595" s="55"/>
      <c r="F595" s="55"/>
      <c r="G595" s="56"/>
      <c r="H595" s="56"/>
      <c r="I595" s="56"/>
      <c r="J595" s="56"/>
      <c r="K595" s="56"/>
      <c r="L595" s="55"/>
      <c r="M595" s="57"/>
    </row>
    <row r="596" spans="1:13" ht="12" customHeight="1">
      <c r="A596" s="58"/>
      <c r="B596" s="54"/>
      <c r="C596" s="54"/>
      <c r="D596" s="54"/>
      <c r="E596" s="55"/>
      <c r="F596" s="55"/>
      <c r="G596" s="56"/>
      <c r="H596" s="56"/>
      <c r="I596" s="56"/>
      <c r="J596" s="56"/>
      <c r="K596" s="56"/>
      <c r="L596" s="55"/>
      <c r="M596" s="57"/>
    </row>
    <row r="597" spans="1:13" ht="12" customHeight="1">
      <c r="A597" s="58"/>
      <c r="B597" s="54"/>
      <c r="C597" s="54"/>
      <c r="D597" s="54"/>
      <c r="E597" s="55"/>
      <c r="F597" s="55"/>
      <c r="G597" s="56"/>
      <c r="H597" s="56"/>
      <c r="I597" s="56"/>
      <c r="J597" s="56"/>
      <c r="K597" s="56"/>
      <c r="L597" s="55"/>
      <c r="M597" s="57"/>
    </row>
    <row r="598" spans="1:13" ht="12" customHeight="1">
      <c r="A598" s="58"/>
      <c r="B598" s="54"/>
      <c r="C598" s="54"/>
      <c r="D598" s="54"/>
      <c r="E598" s="55"/>
      <c r="F598" s="55"/>
      <c r="G598" s="56"/>
      <c r="H598" s="56"/>
      <c r="I598" s="56"/>
      <c r="J598" s="56"/>
      <c r="K598" s="56"/>
      <c r="L598" s="55"/>
      <c r="M598" s="57"/>
    </row>
    <row r="599" spans="1:13" ht="12" customHeight="1">
      <c r="A599" s="58"/>
      <c r="B599" s="54"/>
      <c r="C599" s="54"/>
      <c r="D599" s="54"/>
      <c r="E599" s="55"/>
      <c r="F599" s="55"/>
      <c r="G599" s="56"/>
      <c r="H599" s="56"/>
      <c r="I599" s="56"/>
      <c r="J599" s="56"/>
      <c r="K599" s="56"/>
      <c r="L599" s="55"/>
      <c r="M599" s="57"/>
    </row>
    <row r="600" spans="1:13" ht="12" customHeight="1">
      <c r="A600" s="58"/>
      <c r="B600" s="54"/>
      <c r="C600" s="54"/>
      <c r="D600" s="54"/>
      <c r="E600" s="55"/>
      <c r="F600" s="55"/>
      <c r="G600" s="56"/>
      <c r="H600" s="56"/>
      <c r="I600" s="56"/>
      <c r="J600" s="56"/>
      <c r="K600" s="56"/>
      <c r="L600" s="55"/>
      <c r="M600" s="57"/>
    </row>
    <row r="601" spans="1:13" ht="12" customHeight="1">
      <c r="A601" s="58"/>
      <c r="B601" s="54"/>
      <c r="C601" s="54"/>
      <c r="D601" s="54"/>
      <c r="E601" s="55"/>
      <c r="F601" s="55"/>
      <c r="G601" s="56"/>
      <c r="H601" s="56"/>
      <c r="I601" s="56"/>
      <c r="J601" s="56"/>
      <c r="K601" s="56"/>
      <c r="L601" s="55"/>
      <c r="M601" s="57"/>
    </row>
    <row r="602" spans="1:13" ht="12" customHeight="1">
      <c r="A602" s="58"/>
      <c r="B602" s="54"/>
      <c r="C602" s="54"/>
      <c r="D602" s="54"/>
      <c r="E602" s="55"/>
      <c r="F602" s="55"/>
      <c r="G602" s="56"/>
      <c r="H602" s="56"/>
      <c r="I602" s="56"/>
      <c r="J602" s="56"/>
      <c r="K602" s="56"/>
      <c r="L602" s="55"/>
      <c r="M602" s="57"/>
    </row>
    <row r="603" spans="1:13" ht="12" customHeight="1">
      <c r="A603" s="58"/>
      <c r="B603" s="54"/>
      <c r="C603" s="54"/>
      <c r="D603" s="54"/>
      <c r="E603" s="55"/>
      <c r="F603" s="55"/>
      <c r="G603" s="56"/>
      <c r="H603" s="56"/>
      <c r="I603" s="56"/>
      <c r="J603" s="56"/>
      <c r="K603" s="56"/>
      <c r="L603" s="55"/>
      <c r="M603" s="57"/>
    </row>
    <row r="604" spans="1:13" ht="12" customHeight="1">
      <c r="A604" s="58"/>
      <c r="B604" s="54"/>
      <c r="C604" s="54"/>
      <c r="D604" s="54"/>
      <c r="E604" s="55"/>
      <c r="F604" s="55"/>
      <c r="G604" s="56"/>
      <c r="H604" s="56"/>
      <c r="I604" s="56"/>
      <c r="J604" s="56"/>
      <c r="K604" s="56"/>
      <c r="L604" s="55"/>
      <c r="M604" s="57"/>
    </row>
    <row r="605" spans="1:13" ht="12" customHeight="1">
      <c r="A605" s="58"/>
      <c r="B605" s="54"/>
      <c r="C605" s="54"/>
      <c r="D605" s="54"/>
      <c r="E605" s="55"/>
      <c r="F605" s="55"/>
      <c r="G605" s="56"/>
      <c r="H605" s="56"/>
      <c r="I605" s="56"/>
      <c r="J605" s="56"/>
      <c r="K605" s="56"/>
      <c r="L605" s="55"/>
      <c r="M605" s="57"/>
    </row>
    <row r="606" spans="1:13" ht="12" customHeight="1">
      <c r="A606" s="58"/>
      <c r="B606" s="54"/>
      <c r="C606" s="54"/>
      <c r="D606" s="54"/>
      <c r="E606" s="55"/>
      <c r="F606" s="55"/>
      <c r="G606" s="56"/>
      <c r="H606" s="56"/>
      <c r="I606" s="56"/>
      <c r="J606" s="56"/>
      <c r="K606" s="56"/>
      <c r="L606" s="55"/>
      <c r="M606" s="57"/>
    </row>
    <row r="607" spans="1:13" ht="12" customHeight="1">
      <c r="A607" s="58"/>
      <c r="B607" s="54"/>
      <c r="C607" s="54"/>
      <c r="D607" s="54"/>
      <c r="E607" s="55"/>
      <c r="F607" s="55"/>
      <c r="G607" s="56"/>
      <c r="H607" s="56"/>
      <c r="I607" s="56"/>
      <c r="J607" s="56"/>
      <c r="K607" s="56"/>
      <c r="L607" s="55"/>
      <c r="M607" s="57"/>
    </row>
    <row r="608" spans="1:13" ht="12" customHeight="1">
      <c r="A608" s="58"/>
      <c r="B608" s="54"/>
      <c r="C608" s="54"/>
      <c r="D608" s="54"/>
      <c r="E608" s="55"/>
      <c r="F608" s="55"/>
      <c r="G608" s="56"/>
      <c r="H608" s="56"/>
      <c r="I608" s="56"/>
      <c r="J608" s="56"/>
      <c r="K608" s="56"/>
      <c r="L608" s="55"/>
      <c r="M608" s="57"/>
    </row>
    <row r="609" spans="1:13" ht="12" customHeight="1">
      <c r="A609" s="58"/>
      <c r="B609" s="54"/>
      <c r="C609" s="54"/>
      <c r="D609" s="54"/>
      <c r="E609" s="55"/>
      <c r="F609" s="55"/>
      <c r="G609" s="56"/>
      <c r="H609" s="56"/>
      <c r="I609" s="56"/>
      <c r="J609" s="56"/>
      <c r="K609" s="56"/>
      <c r="L609" s="55"/>
      <c r="M609" s="57"/>
    </row>
    <row r="610" spans="1:13" ht="12" customHeight="1">
      <c r="A610" s="58"/>
      <c r="B610" s="54"/>
      <c r="C610" s="54"/>
      <c r="D610" s="54"/>
      <c r="E610" s="55"/>
      <c r="F610" s="55"/>
      <c r="G610" s="56"/>
      <c r="H610" s="56"/>
      <c r="I610" s="56"/>
      <c r="J610" s="56"/>
      <c r="K610" s="56"/>
      <c r="L610" s="55"/>
      <c r="M610" s="57"/>
    </row>
    <row r="611" spans="1:13" ht="12" customHeight="1">
      <c r="A611" s="58"/>
      <c r="B611" s="54"/>
      <c r="C611" s="54"/>
      <c r="D611" s="54"/>
      <c r="E611" s="55"/>
      <c r="F611" s="55"/>
      <c r="G611" s="56"/>
      <c r="H611" s="56"/>
      <c r="I611" s="56"/>
      <c r="J611" s="56"/>
      <c r="K611" s="56"/>
      <c r="L611" s="55"/>
      <c r="M611" s="57"/>
    </row>
    <row r="612" spans="1:13" ht="12" customHeight="1">
      <c r="A612" s="58"/>
      <c r="B612" s="54"/>
      <c r="C612" s="54"/>
      <c r="D612" s="54"/>
      <c r="E612" s="55"/>
      <c r="F612" s="55"/>
      <c r="G612" s="56"/>
      <c r="H612" s="56"/>
      <c r="I612" s="56"/>
      <c r="J612" s="56"/>
      <c r="K612" s="56"/>
      <c r="L612" s="55"/>
      <c r="M612" s="57"/>
    </row>
    <row r="613" spans="1:13" ht="12" customHeight="1">
      <c r="A613" s="58"/>
      <c r="B613" s="54"/>
      <c r="C613" s="54"/>
      <c r="D613" s="54"/>
      <c r="E613" s="55"/>
      <c r="F613" s="55"/>
      <c r="G613" s="56"/>
      <c r="H613" s="56"/>
      <c r="I613" s="56"/>
      <c r="J613" s="56"/>
      <c r="K613" s="56"/>
      <c r="L613" s="55"/>
      <c r="M613" s="57"/>
    </row>
    <row r="614" spans="1:13" ht="12" customHeight="1">
      <c r="A614" s="58"/>
      <c r="B614" s="54"/>
      <c r="C614" s="54"/>
      <c r="D614" s="54"/>
      <c r="E614" s="55"/>
      <c r="F614" s="55"/>
      <c r="G614" s="56"/>
      <c r="H614" s="56"/>
      <c r="I614" s="56"/>
      <c r="J614" s="56"/>
      <c r="K614" s="56"/>
      <c r="L614" s="55"/>
      <c r="M614" s="57"/>
    </row>
    <row r="615" spans="1:13" ht="12" customHeight="1">
      <c r="A615" s="58"/>
      <c r="B615" s="54"/>
      <c r="C615" s="54"/>
      <c r="D615" s="54"/>
      <c r="E615" s="55"/>
      <c r="F615" s="55"/>
      <c r="G615" s="56"/>
      <c r="H615" s="56"/>
      <c r="I615" s="56"/>
      <c r="J615" s="56"/>
      <c r="K615" s="56"/>
      <c r="L615" s="55"/>
      <c r="M615" s="57"/>
    </row>
    <row r="616" spans="1:13" ht="12" customHeight="1">
      <c r="A616" s="58"/>
      <c r="B616" s="54"/>
      <c r="C616" s="54"/>
      <c r="D616" s="54"/>
      <c r="E616" s="55"/>
      <c r="F616" s="55"/>
      <c r="G616" s="56"/>
      <c r="H616" s="56"/>
      <c r="I616" s="56"/>
      <c r="J616" s="56"/>
      <c r="K616" s="56"/>
      <c r="L616" s="55"/>
      <c r="M616" s="57"/>
    </row>
    <row r="617" spans="1:13" ht="12" customHeight="1">
      <c r="A617" s="58"/>
      <c r="B617" s="54"/>
      <c r="C617" s="54"/>
      <c r="D617" s="54"/>
      <c r="E617" s="55"/>
      <c r="F617" s="55"/>
      <c r="G617" s="56"/>
      <c r="H617" s="56"/>
      <c r="I617" s="56"/>
      <c r="J617" s="56"/>
      <c r="K617" s="56"/>
      <c r="L617" s="55"/>
      <c r="M617" s="57"/>
    </row>
    <row r="618" spans="1:13" ht="12" customHeight="1">
      <c r="A618" s="58"/>
      <c r="B618" s="54"/>
      <c r="C618" s="54"/>
      <c r="D618" s="54"/>
      <c r="E618" s="55"/>
      <c r="F618" s="55"/>
      <c r="G618" s="56"/>
      <c r="H618" s="56"/>
      <c r="I618" s="56"/>
      <c r="J618" s="56"/>
      <c r="K618" s="56"/>
      <c r="L618" s="55"/>
      <c r="M618" s="57"/>
    </row>
    <row r="619" spans="1:13" ht="12" customHeight="1">
      <c r="A619" s="58"/>
      <c r="B619" s="54"/>
      <c r="C619" s="54"/>
      <c r="D619" s="54"/>
      <c r="E619" s="55"/>
      <c r="F619" s="55"/>
      <c r="G619" s="56"/>
      <c r="H619" s="56"/>
      <c r="I619" s="56"/>
      <c r="J619" s="56"/>
      <c r="K619" s="56"/>
      <c r="L619" s="55"/>
      <c r="M619" s="57"/>
    </row>
    <row r="620" spans="1:13" ht="12" customHeight="1">
      <c r="A620" s="58"/>
      <c r="B620" s="54"/>
      <c r="C620" s="54"/>
      <c r="D620" s="54"/>
      <c r="E620" s="55"/>
      <c r="F620" s="55"/>
      <c r="G620" s="56"/>
      <c r="H620" s="56"/>
      <c r="I620" s="56"/>
      <c r="J620" s="56"/>
      <c r="K620" s="56"/>
      <c r="L620" s="55"/>
      <c r="M620" s="57"/>
    </row>
    <row r="621" spans="1:13" ht="12" customHeight="1">
      <c r="A621" s="58"/>
      <c r="B621" s="54"/>
      <c r="C621" s="54"/>
      <c r="D621" s="54"/>
      <c r="E621" s="55"/>
      <c r="F621" s="55"/>
      <c r="G621" s="56"/>
      <c r="H621" s="56"/>
      <c r="I621" s="56"/>
      <c r="J621" s="56"/>
      <c r="K621" s="56"/>
      <c r="L621" s="55"/>
      <c r="M621" s="57"/>
    </row>
    <row r="622" spans="1:13" ht="12" customHeight="1">
      <c r="A622" s="58"/>
      <c r="B622" s="54"/>
      <c r="C622" s="54"/>
      <c r="D622" s="54"/>
      <c r="E622" s="55"/>
      <c r="F622" s="55"/>
      <c r="G622" s="56"/>
      <c r="H622" s="56"/>
      <c r="I622" s="56"/>
      <c r="J622" s="56"/>
      <c r="K622" s="56"/>
      <c r="L622" s="55"/>
      <c r="M622" s="57"/>
    </row>
    <row r="623" spans="1:13" ht="12" customHeight="1">
      <c r="A623" s="58"/>
      <c r="B623" s="54"/>
      <c r="C623" s="54"/>
      <c r="D623" s="54"/>
      <c r="E623" s="55"/>
      <c r="F623" s="55"/>
      <c r="G623" s="56"/>
      <c r="H623" s="56"/>
      <c r="I623" s="56"/>
      <c r="J623" s="56"/>
      <c r="K623" s="56"/>
      <c r="L623" s="55"/>
      <c r="M623" s="57"/>
    </row>
    <row r="624" spans="1:13" ht="12" customHeight="1">
      <c r="A624" s="58"/>
      <c r="B624" s="54"/>
      <c r="C624" s="54"/>
      <c r="D624" s="54"/>
      <c r="E624" s="55"/>
      <c r="F624" s="55"/>
      <c r="G624" s="56"/>
      <c r="H624" s="56"/>
      <c r="I624" s="56"/>
      <c r="J624" s="56"/>
      <c r="K624" s="56"/>
      <c r="L624" s="55"/>
      <c r="M624" s="57"/>
    </row>
    <row r="625" spans="1:13" ht="12" customHeight="1">
      <c r="A625" s="58"/>
      <c r="B625" s="54"/>
      <c r="C625" s="54"/>
      <c r="D625" s="54"/>
      <c r="E625" s="55"/>
      <c r="F625" s="55"/>
      <c r="G625" s="56"/>
      <c r="H625" s="56"/>
      <c r="I625" s="56"/>
      <c r="J625" s="56"/>
      <c r="K625" s="56"/>
      <c r="L625" s="55"/>
      <c r="M625" s="57"/>
    </row>
    <row r="626" spans="1:13" ht="12" customHeight="1">
      <c r="A626" s="58"/>
      <c r="B626" s="54"/>
      <c r="C626" s="54"/>
      <c r="D626" s="54"/>
      <c r="E626" s="55"/>
      <c r="F626" s="55"/>
      <c r="G626" s="56"/>
      <c r="H626" s="56"/>
      <c r="I626" s="56"/>
      <c r="J626" s="56"/>
      <c r="K626" s="56"/>
      <c r="L626" s="55"/>
      <c r="M626" s="57"/>
    </row>
    <row r="627" spans="1:13" ht="12" customHeight="1">
      <c r="A627" s="58"/>
      <c r="B627" s="54"/>
      <c r="C627" s="54"/>
      <c r="D627" s="54"/>
      <c r="E627" s="55"/>
      <c r="F627" s="55"/>
      <c r="G627" s="56"/>
      <c r="H627" s="56"/>
      <c r="I627" s="56"/>
      <c r="J627" s="56"/>
      <c r="K627" s="56"/>
      <c r="L627" s="55"/>
      <c r="M627" s="57"/>
    </row>
    <row r="628" spans="1:13" ht="12" customHeight="1">
      <c r="A628" s="58"/>
      <c r="B628" s="54"/>
      <c r="C628" s="54"/>
      <c r="D628" s="54"/>
      <c r="E628" s="55"/>
      <c r="F628" s="55"/>
      <c r="G628" s="56"/>
      <c r="H628" s="56"/>
      <c r="I628" s="56"/>
      <c r="J628" s="56"/>
      <c r="K628" s="56"/>
      <c r="L628" s="55"/>
      <c r="M628" s="57"/>
    </row>
    <row r="629" spans="1:13" ht="12" customHeight="1">
      <c r="A629" s="58"/>
      <c r="B629" s="54"/>
      <c r="C629" s="54"/>
      <c r="D629" s="54"/>
      <c r="E629" s="55"/>
      <c r="F629" s="55"/>
      <c r="G629" s="56"/>
      <c r="H629" s="56"/>
      <c r="I629" s="56"/>
      <c r="J629" s="56"/>
      <c r="K629" s="56"/>
      <c r="L629" s="55"/>
      <c r="M629" s="57"/>
    </row>
    <row r="630" spans="1:13" ht="12" customHeight="1">
      <c r="A630" s="58"/>
      <c r="B630" s="54"/>
      <c r="C630" s="54"/>
      <c r="D630" s="54"/>
      <c r="E630" s="55"/>
      <c r="F630" s="55"/>
      <c r="G630" s="56"/>
      <c r="H630" s="56"/>
      <c r="I630" s="56"/>
      <c r="J630" s="56"/>
      <c r="K630" s="56"/>
      <c r="L630" s="55"/>
      <c r="M630" s="57"/>
    </row>
    <row r="631" spans="1:13" ht="12" customHeight="1">
      <c r="A631" s="58"/>
      <c r="B631" s="54"/>
      <c r="C631" s="54"/>
      <c r="D631" s="54"/>
      <c r="E631" s="55"/>
      <c r="F631" s="55"/>
      <c r="G631" s="56"/>
      <c r="H631" s="56"/>
      <c r="I631" s="56"/>
      <c r="J631" s="56"/>
      <c r="K631" s="56"/>
      <c r="L631" s="55"/>
      <c r="M631" s="57"/>
    </row>
    <row r="632" spans="1:13" ht="12" customHeight="1">
      <c r="A632" s="58"/>
      <c r="B632" s="54"/>
      <c r="C632" s="54"/>
      <c r="D632" s="54"/>
      <c r="E632" s="55"/>
      <c r="F632" s="55"/>
      <c r="G632" s="56"/>
      <c r="H632" s="56"/>
      <c r="I632" s="56"/>
      <c r="J632" s="56"/>
      <c r="K632" s="56"/>
      <c r="L632" s="55"/>
      <c r="M632" s="57"/>
    </row>
    <row r="633" spans="1:13" ht="12" customHeight="1">
      <c r="A633" s="58"/>
      <c r="B633" s="54"/>
      <c r="C633" s="54"/>
      <c r="D633" s="54"/>
      <c r="E633" s="55"/>
      <c r="F633" s="55"/>
      <c r="G633" s="56"/>
      <c r="H633" s="56"/>
      <c r="I633" s="56"/>
      <c r="J633" s="56"/>
      <c r="K633" s="56"/>
      <c r="L633" s="55"/>
      <c r="M633" s="57"/>
    </row>
    <row r="634" spans="1:13" ht="12" customHeight="1">
      <c r="A634" s="58"/>
      <c r="B634" s="54"/>
      <c r="C634" s="54"/>
      <c r="D634" s="54"/>
      <c r="E634" s="55"/>
      <c r="F634" s="55"/>
      <c r="G634" s="56"/>
      <c r="H634" s="56"/>
      <c r="I634" s="56"/>
      <c r="J634" s="56"/>
      <c r="K634" s="56"/>
      <c r="L634" s="55"/>
      <c r="M634" s="57"/>
    </row>
    <row r="635" spans="1:13" ht="12" customHeight="1">
      <c r="A635" s="58"/>
      <c r="B635" s="54"/>
      <c r="C635" s="54"/>
      <c r="D635" s="54"/>
      <c r="E635" s="55"/>
      <c r="F635" s="55"/>
      <c r="G635" s="56"/>
      <c r="H635" s="56"/>
      <c r="I635" s="56"/>
      <c r="J635" s="56"/>
      <c r="K635" s="56"/>
      <c r="L635" s="55"/>
      <c r="M635" s="57"/>
    </row>
    <row r="636" spans="1:13" ht="12" customHeight="1">
      <c r="A636" s="58"/>
      <c r="B636" s="54"/>
      <c r="C636" s="54"/>
      <c r="D636" s="54"/>
      <c r="E636" s="55"/>
      <c r="F636" s="55"/>
      <c r="G636" s="56"/>
      <c r="H636" s="56"/>
      <c r="I636" s="56"/>
      <c r="J636" s="56"/>
      <c r="K636" s="56"/>
      <c r="L636" s="55"/>
      <c r="M636" s="57"/>
    </row>
    <row r="637" spans="1:13" ht="12" customHeight="1">
      <c r="A637" s="58"/>
      <c r="B637" s="54"/>
      <c r="C637" s="54"/>
      <c r="D637" s="54"/>
      <c r="E637" s="55"/>
      <c r="F637" s="55"/>
      <c r="G637" s="56"/>
      <c r="H637" s="56"/>
      <c r="I637" s="56"/>
      <c r="J637" s="56"/>
      <c r="K637" s="56"/>
      <c r="L637" s="55"/>
      <c r="M637" s="57"/>
    </row>
    <row r="638" spans="1:13" ht="12" customHeight="1">
      <c r="A638" s="58"/>
      <c r="B638" s="54"/>
      <c r="C638" s="54"/>
      <c r="D638" s="54"/>
      <c r="E638" s="55"/>
      <c r="F638" s="55"/>
      <c r="G638" s="56"/>
      <c r="H638" s="56"/>
      <c r="I638" s="56"/>
      <c r="J638" s="56"/>
      <c r="K638" s="56"/>
      <c r="L638" s="55"/>
      <c r="M638" s="57"/>
    </row>
    <row r="639" spans="1:13" ht="12" customHeight="1">
      <c r="A639" s="58"/>
      <c r="B639" s="54"/>
      <c r="C639" s="54"/>
      <c r="D639" s="54"/>
      <c r="E639" s="55"/>
      <c r="F639" s="55"/>
      <c r="G639" s="56"/>
      <c r="H639" s="56"/>
      <c r="I639" s="56"/>
      <c r="J639" s="56"/>
      <c r="K639" s="56"/>
      <c r="L639" s="55"/>
      <c r="M639" s="57"/>
    </row>
    <row r="640" spans="1:13" ht="12" customHeight="1">
      <c r="A640" s="58"/>
      <c r="B640" s="54"/>
      <c r="C640" s="54"/>
      <c r="D640" s="54"/>
      <c r="E640" s="55"/>
      <c r="F640" s="55"/>
      <c r="G640" s="56"/>
      <c r="H640" s="56"/>
      <c r="I640" s="56"/>
      <c r="J640" s="56"/>
      <c r="K640" s="56"/>
      <c r="L640" s="55"/>
      <c r="M640" s="57"/>
    </row>
    <row r="641" spans="1:13" ht="12" customHeight="1">
      <c r="A641" s="58"/>
      <c r="B641" s="54"/>
      <c r="C641" s="54"/>
      <c r="D641" s="54"/>
      <c r="E641" s="55"/>
      <c r="F641" s="55"/>
      <c r="G641" s="56"/>
      <c r="H641" s="56"/>
      <c r="I641" s="56"/>
      <c r="J641" s="56"/>
      <c r="K641" s="56"/>
      <c r="L641" s="55"/>
      <c r="M641" s="57"/>
    </row>
    <row r="642" spans="1:13" ht="12" customHeight="1">
      <c r="A642" s="58"/>
      <c r="B642" s="54"/>
      <c r="C642" s="54"/>
      <c r="D642" s="54"/>
      <c r="E642" s="55"/>
      <c r="F642" s="55"/>
      <c r="G642" s="56"/>
      <c r="H642" s="56"/>
      <c r="I642" s="56"/>
      <c r="J642" s="56"/>
      <c r="K642" s="56"/>
      <c r="L642" s="55"/>
      <c r="M642" s="57"/>
    </row>
    <row r="643" spans="1:13" ht="12" customHeight="1">
      <c r="A643" s="58"/>
      <c r="B643" s="54"/>
      <c r="C643" s="54"/>
      <c r="D643" s="54"/>
      <c r="E643" s="55"/>
      <c r="F643" s="55"/>
      <c r="G643" s="56"/>
      <c r="H643" s="56"/>
      <c r="I643" s="56"/>
      <c r="J643" s="56"/>
      <c r="K643" s="56"/>
      <c r="L643" s="55"/>
      <c r="M643" s="57"/>
    </row>
    <row r="644" spans="1:13" ht="12" customHeight="1">
      <c r="A644" s="58"/>
      <c r="B644" s="54"/>
      <c r="C644" s="54"/>
      <c r="D644" s="54"/>
      <c r="E644" s="55"/>
      <c r="F644" s="55"/>
      <c r="G644" s="56"/>
      <c r="H644" s="56"/>
      <c r="I644" s="56"/>
      <c r="J644" s="56"/>
      <c r="K644" s="56"/>
      <c r="L644" s="55"/>
      <c r="M644" s="57"/>
    </row>
    <row r="645" spans="1:13" ht="12" customHeight="1">
      <c r="A645" s="58"/>
      <c r="B645" s="54"/>
      <c r="C645" s="54"/>
      <c r="D645" s="54"/>
      <c r="E645" s="55"/>
      <c r="F645" s="55"/>
      <c r="G645" s="56"/>
      <c r="H645" s="56"/>
      <c r="I645" s="56"/>
      <c r="J645" s="56"/>
      <c r="K645" s="56"/>
      <c r="L645" s="55"/>
      <c r="M645" s="57"/>
    </row>
    <row r="646" spans="1:13" ht="12" customHeight="1">
      <c r="A646" s="58"/>
      <c r="B646" s="54"/>
      <c r="C646" s="54"/>
      <c r="D646" s="54"/>
      <c r="E646" s="55"/>
      <c r="F646" s="55"/>
      <c r="G646" s="56"/>
      <c r="H646" s="56"/>
      <c r="I646" s="56"/>
      <c r="J646" s="56"/>
      <c r="K646" s="56"/>
      <c r="L646" s="55"/>
      <c r="M646" s="57"/>
    </row>
    <row r="647" spans="1:13" ht="12" customHeight="1">
      <c r="A647" s="58"/>
      <c r="B647" s="54"/>
      <c r="C647" s="54"/>
      <c r="D647" s="54"/>
      <c r="E647" s="55"/>
      <c r="F647" s="55"/>
      <c r="G647" s="56"/>
      <c r="H647" s="56"/>
      <c r="I647" s="56"/>
      <c r="J647" s="56"/>
      <c r="K647" s="56"/>
      <c r="L647" s="55"/>
      <c r="M647" s="57"/>
    </row>
    <row r="648" spans="1:13" ht="12" customHeight="1">
      <c r="A648" s="58"/>
      <c r="B648" s="54"/>
      <c r="C648" s="54"/>
      <c r="D648" s="54"/>
      <c r="E648" s="55"/>
      <c r="F648" s="55"/>
      <c r="G648" s="56"/>
      <c r="H648" s="56"/>
      <c r="I648" s="56"/>
      <c r="J648" s="56"/>
      <c r="K648" s="56"/>
      <c r="L648" s="55"/>
      <c r="M648" s="57"/>
    </row>
    <row r="649" spans="1:13" ht="12" customHeight="1">
      <c r="A649" s="58"/>
      <c r="B649" s="54"/>
      <c r="C649" s="54"/>
      <c r="D649" s="54"/>
      <c r="E649" s="55"/>
      <c r="F649" s="55"/>
      <c r="G649" s="56"/>
      <c r="H649" s="56"/>
      <c r="I649" s="56"/>
      <c r="J649" s="56"/>
      <c r="K649" s="56"/>
      <c r="L649" s="55"/>
      <c r="M649" s="57"/>
    </row>
    <row r="650" spans="1:13" ht="12" customHeight="1">
      <c r="A650" s="58"/>
      <c r="B650" s="54"/>
      <c r="C650" s="54"/>
      <c r="D650" s="54"/>
      <c r="E650" s="55"/>
      <c r="F650" s="55"/>
      <c r="G650" s="56"/>
      <c r="H650" s="56"/>
      <c r="I650" s="56"/>
      <c r="J650" s="56"/>
      <c r="K650" s="56"/>
      <c r="L650" s="55"/>
      <c r="M650" s="57"/>
    </row>
    <row r="651" spans="1:13" ht="12" customHeight="1">
      <c r="A651" s="58"/>
      <c r="B651" s="54"/>
      <c r="C651" s="54"/>
      <c r="D651" s="54"/>
      <c r="E651" s="55"/>
      <c r="F651" s="55"/>
      <c r="G651" s="56"/>
      <c r="H651" s="56"/>
      <c r="I651" s="56"/>
      <c r="J651" s="56"/>
      <c r="K651" s="56"/>
      <c r="L651" s="55"/>
      <c r="M651" s="57"/>
    </row>
    <row r="652" spans="1:13" ht="12" customHeight="1">
      <c r="A652" s="58"/>
      <c r="B652" s="54"/>
      <c r="C652" s="54"/>
      <c r="D652" s="54"/>
      <c r="E652" s="55"/>
      <c r="F652" s="55"/>
      <c r="G652" s="56"/>
      <c r="H652" s="56"/>
      <c r="I652" s="56"/>
      <c r="J652" s="56"/>
      <c r="K652" s="56"/>
      <c r="L652" s="55"/>
      <c r="M652" s="57"/>
    </row>
    <row r="653" spans="1:13" ht="12" customHeight="1">
      <c r="A653" s="58"/>
      <c r="B653" s="54"/>
      <c r="C653" s="54"/>
      <c r="D653" s="54"/>
      <c r="E653" s="55"/>
      <c r="F653" s="55"/>
      <c r="G653" s="56"/>
      <c r="H653" s="56"/>
      <c r="I653" s="56"/>
      <c r="J653" s="56"/>
      <c r="K653" s="56"/>
      <c r="L653" s="55"/>
      <c r="M653" s="57"/>
    </row>
    <row r="654" spans="1:13" ht="12" customHeight="1">
      <c r="A654" s="58"/>
      <c r="B654" s="54"/>
      <c r="C654" s="54"/>
      <c r="D654" s="54"/>
      <c r="E654" s="55"/>
      <c r="F654" s="55"/>
      <c r="G654" s="56"/>
      <c r="H654" s="56"/>
      <c r="I654" s="56"/>
      <c r="J654" s="56"/>
      <c r="K654" s="56"/>
      <c r="L654" s="55"/>
      <c r="M654" s="57"/>
    </row>
    <row r="655" spans="1:13" ht="12" customHeight="1">
      <c r="A655" s="58"/>
      <c r="B655" s="54"/>
      <c r="C655" s="54"/>
      <c r="D655" s="54"/>
      <c r="E655" s="55"/>
      <c r="F655" s="55"/>
      <c r="G655" s="56"/>
      <c r="H655" s="56"/>
      <c r="I655" s="56"/>
      <c r="J655" s="56"/>
      <c r="K655" s="56"/>
      <c r="L655" s="55"/>
      <c r="M655" s="57"/>
    </row>
    <row r="656" spans="1:13" ht="12" customHeight="1">
      <c r="A656" s="58"/>
      <c r="B656" s="54"/>
      <c r="C656" s="54"/>
      <c r="D656" s="54"/>
      <c r="E656" s="55"/>
      <c r="F656" s="55"/>
      <c r="G656" s="56"/>
      <c r="H656" s="56"/>
      <c r="I656" s="56"/>
      <c r="J656" s="56"/>
      <c r="K656" s="56"/>
      <c r="L656" s="55"/>
      <c r="M656" s="57"/>
    </row>
    <row r="657" spans="1:13" ht="12" customHeight="1">
      <c r="A657" s="58"/>
      <c r="B657" s="54"/>
      <c r="C657" s="54"/>
      <c r="D657" s="54"/>
      <c r="E657" s="55"/>
      <c r="F657" s="55"/>
      <c r="G657" s="56"/>
      <c r="H657" s="56"/>
      <c r="I657" s="56"/>
      <c r="J657" s="56"/>
      <c r="K657" s="56"/>
      <c r="L657" s="55"/>
      <c r="M657" s="57"/>
    </row>
    <row r="658" spans="1:13" ht="12" customHeight="1">
      <c r="A658" s="58"/>
      <c r="B658" s="54"/>
      <c r="C658" s="54"/>
      <c r="D658" s="54"/>
      <c r="E658" s="55"/>
      <c r="F658" s="55"/>
      <c r="G658" s="56"/>
      <c r="H658" s="56"/>
      <c r="I658" s="56"/>
      <c r="J658" s="56"/>
      <c r="K658" s="56"/>
      <c r="L658" s="55"/>
      <c r="M658" s="57"/>
    </row>
    <row r="659" spans="1:13" ht="12" customHeight="1">
      <c r="A659" s="58"/>
      <c r="B659" s="54"/>
      <c r="C659" s="54"/>
      <c r="D659" s="54"/>
      <c r="E659" s="55"/>
      <c r="F659" s="55"/>
      <c r="G659" s="56"/>
      <c r="H659" s="56"/>
      <c r="I659" s="56"/>
      <c r="J659" s="56"/>
      <c r="K659" s="56"/>
      <c r="L659" s="55"/>
      <c r="M659" s="57"/>
    </row>
    <row r="660" spans="1:13" ht="12" customHeight="1">
      <c r="A660" s="58"/>
      <c r="B660" s="54"/>
      <c r="C660" s="54"/>
      <c r="D660" s="54"/>
      <c r="E660" s="55"/>
      <c r="F660" s="55"/>
      <c r="G660" s="56"/>
      <c r="H660" s="56"/>
      <c r="I660" s="56"/>
      <c r="J660" s="56"/>
      <c r="K660" s="56"/>
      <c r="L660" s="55"/>
      <c r="M660" s="57"/>
    </row>
    <row r="661" spans="1:13" ht="12" customHeight="1">
      <c r="A661" s="58"/>
      <c r="B661" s="54"/>
      <c r="C661" s="54"/>
      <c r="D661" s="54"/>
      <c r="E661" s="55"/>
      <c r="F661" s="55"/>
      <c r="G661" s="56"/>
      <c r="H661" s="56"/>
      <c r="I661" s="56"/>
      <c r="J661" s="56"/>
      <c r="K661" s="56"/>
      <c r="L661" s="55"/>
      <c r="M661" s="57"/>
    </row>
    <row r="662" spans="1:13" ht="12" customHeight="1">
      <c r="A662" s="58"/>
      <c r="B662" s="54"/>
      <c r="C662" s="54"/>
      <c r="D662" s="54"/>
      <c r="E662" s="55"/>
      <c r="F662" s="55"/>
      <c r="G662" s="56"/>
      <c r="H662" s="56"/>
      <c r="I662" s="56"/>
      <c r="J662" s="56"/>
      <c r="K662" s="56"/>
      <c r="L662" s="55"/>
      <c r="M662" s="57"/>
    </row>
    <row r="663" spans="1:13" ht="12" customHeight="1">
      <c r="A663" s="58"/>
      <c r="B663" s="54"/>
      <c r="C663" s="54"/>
      <c r="D663" s="54"/>
      <c r="E663" s="55"/>
      <c r="F663" s="55"/>
      <c r="G663" s="56"/>
      <c r="H663" s="56"/>
      <c r="I663" s="56"/>
      <c r="J663" s="56"/>
      <c r="K663" s="56"/>
      <c r="L663" s="55"/>
      <c r="M663" s="57"/>
    </row>
    <row r="664" spans="1:13" ht="12" customHeight="1">
      <c r="A664" s="58"/>
      <c r="B664" s="54"/>
      <c r="C664" s="54"/>
      <c r="D664" s="54"/>
      <c r="E664" s="55"/>
      <c r="F664" s="55"/>
      <c r="G664" s="56"/>
      <c r="H664" s="56"/>
      <c r="I664" s="56"/>
      <c r="J664" s="56"/>
      <c r="K664" s="56"/>
      <c r="L664" s="55"/>
      <c r="M664" s="57"/>
    </row>
    <row r="665" spans="1:13" ht="12" customHeight="1">
      <c r="A665" s="58"/>
      <c r="B665" s="54"/>
      <c r="C665" s="54"/>
      <c r="D665" s="54"/>
      <c r="E665" s="55"/>
      <c r="F665" s="55"/>
      <c r="G665" s="56"/>
      <c r="H665" s="56"/>
      <c r="I665" s="56"/>
      <c r="J665" s="56"/>
      <c r="K665" s="56"/>
      <c r="L665" s="55"/>
      <c r="M665" s="57"/>
    </row>
    <row r="666" spans="1:13" ht="12" customHeight="1">
      <c r="A666" s="58"/>
      <c r="B666" s="54"/>
      <c r="C666" s="54"/>
      <c r="D666" s="54"/>
      <c r="E666" s="55"/>
      <c r="F666" s="55"/>
      <c r="G666" s="56"/>
      <c r="H666" s="56"/>
      <c r="I666" s="56"/>
      <c r="J666" s="56"/>
      <c r="K666" s="56"/>
      <c r="L666" s="55"/>
      <c r="M666" s="57"/>
    </row>
    <row r="667" spans="1:13" ht="12" customHeight="1">
      <c r="A667" s="58"/>
      <c r="B667" s="54"/>
      <c r="C667" s="54"/>
      <c r="D667" s="54"/>
      <c r="E667" s="55"/>
      <c r="F667" s="55"/>
      <c r="G667" s="56"/>
      <c r="H667" s="56"/>
      <c r="I667" s="56"/>
      <c r="J667" s="56"/>
      <c r="K667" s="56"/>
      <c r="L667" s="55"/>
      <c r="M667" s="57"/>
    </row>
    <row r="668" spans="1:13" ht="12" customHeight="1">
      <c r="A668" s="58"/>
      <c r="B668" s="54"/>
      <c r="C668" s="54"/>
      <c r="D668" s="54"/>
      <c r="E668" s="55"/>
      <c r="F668" s="55"/>
      <c r="G668" s="56"/>
      <c r="H668" s="56"/>
      <c r="I668" s="56"/>
      <c r="J668" s="56"/>
      <c r="K668" s="56"/>
      <c r="L668" s="55"/>
      <c r="M668" s="57"/>
    </row>
    <row r="669" spans="1:13" ht="12" customHeight="1">
      <c r="A669" s="58"/>
      <c r="B669" s="54"/>
      <c r="C669" s="54"/>
      <c r="D669" s="54"/>
      <c r="E669" s="55"/>
      <c r="F669" s="55"/>
      <c r="G669" s="56"/>
      <c r="H669" s="56"/>
      <c r="I669" s="56"/>
      <c r="J669" s="56"/>
      <c r="K669" s="56"/>
      <c r="L669" s="55"/>
      <c r="M669" s="57"/>
    </row>
    <row r="670" spans="1:13" ht="12" customHeight="1">
      <c r="A670" s="58"/>
      <c r="B670" s="54"/>
      <c r="C670" s="54"/>
      <c r="D670" s="54"/>
      <c r="E670" s="55"/>
      <c r="F670" s="55"/>
      <c r="G670" s="56"/>
      <c r="H670" s="56"/>
      <c r="I670" s="56"/>
      <c r="J670" s="56"/>
      <c r="K670" s="56"/>
      <c r="L670" s="55"/>
      <c r="M670" s="57"/>
    </row>
    <row r="671" spans="1:13" ht="12" customHeight="1">
      <c r="A671" s="58"/>
      <c r="B671" s="54"/>
      <c r="C671" s="54"/>
      <c r="D671" s="54"/>
      <c r="E671" s="55"/>
      <c r="F671" s="55"/>
      <c r="G671" s="56"/>
      <c r="H671" s="56"/>
      <c r="I671" s="56"/>
      <c r="J671" s="56"/>
      <c r="K671" s="56"/>
      <c r="L671" s="55"/>
      <c r="M671" s="57"/>
    </row>
    <row r="672" spans="1:13" ht="12" customHeight="1">
      <c r="A672" s="58"/>
      <c r="B672" s="54"/>
      <c r="C672" s="54"/>
      <c r="D672" s="54"/>
      <c r="E672" s="55"/>
      <c r="F672" s="55"/>
      <c r="G672" s="56"/>
      <c r="H672" s="56"/>
      <c r="I672" s="56"/>
      <c r="J672" s="56"/>
      <c r="K672" s="56"/>
      <c r="L672" s="55"/>
      <c r="M672" s="57"/>
    </row>
    <row r="673" spans="1:13" ht="12" customHeight="1">
      <c r="A673" s="58"/>
      <c r="B673" s="54"/>
      <c r="C673" s="54"/>
      <c r="D673" s="54"/>
      <c r="E673" s="55"/>
      <c r="F673" s="55"/>
      <c r="G673" s="56"/>
      <c r="H673" s="56"/>
      <c r="I673" s="56"/>
      <c r="J673" s="56"/>
      <c r="K673" s="56"/>
      <c r="L673" s="55"/>
      <c r="M673" s="57"/>
    </row>
    <row r="674" spans="1:13" ht="12" customHeight="1">
      <c r="A674" s="58"/>
      <c r="B674" s="54"/>
      <c r="C674" s="54"/>
      <c r="D674" s="54"/>
      <c r="E674" s="55"/>
      <c r="F674" s="55"/>
      <c r="G674" s="56"/>
      <c r="H674" s="56"/>
      <c r="I674" s="56"/>
      <c r="J674" s="56"/>
      <c r="K674" s="56"/>
      <c r="L674" s="55"/>
      <c r="M674" s="57"/>
    </row>
    <row r="675" spans="1:13" ht="12" customHeight="1">
      <c r="A675" s="58"/>
      <c r="B675" s="54"/>
      <c r="C675" s="54"/>
      <c r="D675" s="54"/>
      <c r="E675" s="55"/>
      <c r="F675" s="55"/>
      <c r="G675" s="56"/>
      <c r="H675" s="56"/>
      <c r="I675" s="56"/>
      <c r="J675" s="56"/>
      <c r="K675" s="56"/>
      <c r="L675" s="55"/>
      <c r="M675" s="57"/>
    </row>
    <row r="676" spans="1:13" ht="12" customHeight="1">
      <c r="A676" s="58"/>
      <c r="B676" s="54"/>
      <c r="C676" s="54"/>
      <c r="D676" s="54"/>
      <c r="E676" s="55"/>
      <c r="F676" s="55"/>
      <c r="G676" s="56"/>
      <c r="H676" s="56"/>
      <c r="I676" s="56"/>
      <c r="J676" s="56"/>
      <c r="K676" s="56"/>
      <c r="L676" s="55"/>
      <c r="M676" s="57"/>
    </row>
    <row r="677" spans="1:13" ht="12" customHeight="1">
      <c r="A677" s="58"/>
      <c r="B677" s="54"/>
      <c r="C677" s="54"/>
      <c r="D677" s="54"/>
      <c r="E677" s="55"/>
      <c r="F677" s="55"/>
      <c r="G677" s="56"/>
      <c r="H677" s="56"/>
      <c r="I677" s="56"/>
      <c r="J677" s="56"/>
      <c r="K677" s="56"/>
      <c r="L677" s="55"/>
      <c r="M677" s="57"/>
    </row>
    <row r="678" spans="1:13" ht="12" customHeight="1">
      <c r="A678" s="58"/>
      <c r="B678" s="54"/>
      <c r="C678" s="54"/>
      <c r="D678" s="54"/>
      <c r="E678" s="55"/>
      <c r="F678" s="55"/>
      <c r="G678" s="56"/>
      <c r="H678" s="56"/>
      <c r="I678" s="56"/>
      <c r="J678" s="56"/>
      <c r="K678" s="56"/>
      <c r="L678" s="55"/>
      <c r="M678" s="57"/>
    </row>
    <row r="679" spans="1:13" ht="12" customHeight="1">
      <c r="A679" s="58"/>
      <c r="B679" s="54"/>
      <c r="C679" s="54"/>
      <c r="D679" s="54"/>
      <c r="E679" s="55"/>
      <c r="F679" s="55"/>
      <c r="G679" s="56"/>
      <c r="H679" s="56"/>
      <c r="I679" s="56"/>
      <c r="J679" s="56"/>
      <c r="K679" s="56"/>
      <c r="L679" s="55"/>
      <c r="M679" s="57"/>
    </row>
    <row r="680" spans="1:13" ht="12" customHeight="1">
      <c r="A680" s="58"/>
      <c r="B680" s="54"/>
      <c r="C680" s="54"/>
      <c r="D680" s="54"/>
      <c r="E680" s="55"/>
      <c r="F680" s="55"/>
      <c r="G680" s="56"/>
      <c r="H680" s="56"/>
      <c r="I680" s="56"/>
      <c r="J680" s="56"/>
      <c r="K680" s="56"/>
      <c r="L680" s="55"/>
      <c r="M680" s="57"/>
    </row>
    <row r="681" spans="1:13" ht="12" customHeight="1">
      <c r="A681" s="58"/>
      <c r="B681" s="54"/>
      <c r="C681" s="54"/>
      <c r="D681" s="54"/>
      <c r="E681" s="55"/>
      <c r="F681" s="55"/>
      <c r="G681" s="56"/>
      <c r="H681" s="56"/>
      <c r="I681" s="56"/>
      <c r="J681" s="56"/>
      <c r="K681" s="56"/>
      <c r="L681" s="55"/>
      <c r="M681" s="57"/>
    </row>
    <row r="682" spans="1:13" ht="12" customHeight="1">
      <c r="A682" s="58"/>
      <c r="B682" s="54"/>
      <c r="C682" s="54"/>
      <c r="D682" s="54"/>
      <c r="E682" s="55"/>
      <c r="F682" s="55"/>
      <c r="G682" s="56"/>
      <c r="H682" s="56"/>
      <c r="I682" s="56"/>
      <c r="J682" s="56"/>
      <c r="K682" s="56"/>
      <c r="L682" s="55"/>
      <c r="M682" s="57"/>
    </row>
    <row r="683" spans="1:13" ht="12" customHeight="1">
      <c r="A683" s="58"/>
      <c r="B683" s="54"/>
      <c r="C683" s="54"/>
      <c r="D683" s="54"/>
      <c r="E683" s="55"/>
      <c r="F683" s="55"/>
      <c r="G683" s="56"/>
      <c r="H683" s="56"/>
      <c r="I683" s="56"/>
      <c r="J683" s="56"/>
      <c r="K683" s="56"/>
      <c r="L683" s="55"/>
      <c r="M683" s="57"/>
    </row>
    <row r="684" spans="1:13" ht="12" customHeight="1">
      <c r="A684" s="58"/>
      <c r="B684" s="54"/>
      <c r="C684" s="54"/>
      <c r="D684" s="54"/>
      <c r="E684" s="55"/>
      <c r="F684" s="55"/>
      <c r="G684" s="56"/>
      <c r="H684" s="56"/>
      <c r="I684" s="56"/>
      <c r="J684" s="56"/>
      <c r="K684" s="56"/>
      <c r="L684" s="55"/>
      <c r="M684" s="57"/>
    </row>
    <row r="685" spans="1:13" ht="12" customHeight="1">
      <c r="A685" s="58"/>
      <c r="B685" s="54"/>
      <c r="C685" s="54"/>
      <c r="D685" s="54"/>
      <c r="E685" s="55"/>
      <c r="F685" s="55"/>
      <c r="G685" s="56"/>
      <c r="H685" s="56"/>
      <c r="I685" s="56"/>
      <c r="J685" s="56"/>
      <c r="K685" s="56"/>
      <c r="L685" s="55"/>
      <c r="M685" s="57"/>
    </row>
    <row r="686" spans="1:13" ht="12" customHeight="1">
      <c r="A686" s="58"/>
      <c r="B686" s="54"/>
      <c r="C686" s="54"/>
      <c r="D686" s="54"/>
      <c r="E686" s="55"/>
      <c r="F686" s="55"/>
      <c r="G686" s="56"/>
      <c r="H686" s="56"/>
      <c r="I686" s="56"/>
      <c r="J686" s="56"/>
      <c r="K686" s="56"/>
      <c r="L686" s="55"/>
      <c r="M686" s="57"/>
    </row>
    <row r="687" spans="1:13" ht="12" customHeight="1">
      <c r="A687" s="58"/>
      <c r="B687" s="54"/>
      <c r="C687" s="54"/>
      <c r="D687" s="54"/>
      <c r="E687" s="55"/>
      <c r="F687" s="55"/>
      <c r="G687" s="56"/>
      <c r="H687" s="56"/>
      <c r="I687" s="56"/>
      <c r="J687" s="56"/>
      <c r="K687" s="56"/>
      <c r="L687" s="55"/>
      <c r="M687" s="57"/>
    </row>
    <row r="688" spans="1:13" ht="12" customHeight="1">
      <c r="A688" s="58"/>
      <c r="B688" s="54"/>
      <c r="C688" s="54"/>
      <c r="D688" s="54"/>
      <c r="E688" s="55"/>
      <c r="F688" s="55"/>
      <c r="G688" s="56"/>
      <c r="H688" s="56"/>
      <c r="I688" s="56"/>
      <c r="J688" s="56"/>
      <c r="K688" s="56"/>
      <c r="L688" s="55"/>
      <c r="M688" s="57"/>
    </row>
    <row r="689" spans="1:13" ht="12" customHeight="1">
      <c r="A689" s="58"/>
      <c r="B689" s="54"/>
      <c r="C689" s="54"/>
      <c r="D689" s="54"/>
      <c r="E689" s="55"/>
      <c r="F689" s="55"/>
      <c r="G689" s="56"/>
      <c r="H689" s="56"/>
      <c r="I689" s="56"/>
      <c r="J689" s="56"/>
      <c r="K689" s="56"/>
      <c r="L689" s="55"/>
      <c r="M689" s="57"/>
    </row>
    <row r="690" spans="1:13" ht="12" customHeight="1">
      <c r="A690" s="58"/>
      <c r="B690" s="54"/>
      <c r="C690" s="54"/>
      <c r="D690" s="54"/>
      <c r="E690" s="55"/>
      <c r="F690" s="55"/>
      <c r="G690" s="56"/>
      <c r="H690" s="56"/>
      <c r="I690" s="56"/>
      <c r="J690" s="56"/>
      <c r="K690" s="56"/>
      <c r="L690" s="55"/>
      <c r="M690" s="57"/>
    </row>
    <row r="691" spans="1:13" ht="12" customHeight="1">
      <c r="A691" s="58"/>
      <c r="B691" s="54"/>
      <c r="C691" s="54"/>
      <c r="D691" s="54"/>
      <c r="E691" s="55"/>
      <c r="F691" s="55"/>
      <c r="G691" s="56"/>
      <c r="H691" s="56"/>
      <c r="I691" s="56"/>
      <c r="J691" s="56"/>
      <c r="K691" s="56"/>
      <c r="L691" s="55"/>
      <c r="M691" s="57"/>
    </row>
    <row r="692" spans="1:13" ht="12" customHeight="1">
      <c r="A692" s="58"/>
      <c r="B692" s="54"/>
      <c r="C692" s="54"/>
      <c r="D692" s="54"/>
      <c r="E692" s="55"/>
      <c r="F692" s="55"/>
      <c r="G692" s="56"/>
      <c r="H692" s="56"/>
      <c r="I692" s="56"/>
      <c r="J692" s="56"/>
      <c r="K692" s="56"/>
      <c r="L692" s="55"/>
      <c r="M692" s="57"/>
    </row>
    <row r="693" spans="1:13" ht="12" customHeight="1">
      <c r="A693" s="58"/>
      <c r="B693" s="54"/>
      <c r="C693" s="54"/>
      <c r="D693" s="54"/>
      <c r="E693" s="55"/>
      <c r="F693" s="55"/>
      <c r="G693" s="56"/>
      <c r="H693" s="56"/>
      <c r="I693" s="56"/>
      <c r="J693" s="56"/>
      <c r="K693" s="56"/>
      <c r="L693" s="55"/>
      <c r="M693" s="57"/>
    </row>
    <row r="694" spans="1:13" ht="12" customHeight="1">
      <c r="A694" s="58"/>
      <c r="B694" s="54"/>
      <c r="C694" s="54"/>
      <c r="D694" s="54"/>
      <c r="E694" s="55"/>
      <c r="F694" s="55"/>
      <c r="G694" s="56"/>
      <c r="H694" s="56"/>
      <c r="I694" s="56"/>
      <c r="J694" s="56"/>
      <c r="K694" s="56"/>
      <c r="L694" s="55"/>
      <c r="M694" s="57"/>
    </row>
    <row r="695" spans="1:13" ht="12" customHeight="1">
      <c r="A695" s="58"/>
      <c r="B695" s="54"/>
      <c r="C695" s="54"/>
      <c r="D695" s="54"/>
      <c r="E695" s="55"/>
      <c r="F695" s="55"/>
      <c r="G695" s="56"/>
      <c r="H695" s="56"/>
      <c r="I695" s="56"/>
      <c r="J695" s="56"/>
      <c r="K695" s="56"/>
      <c r="L695" s="55"/>
      <c r="M695" s="57"/>
    </row>
    <row r="696" spans="1:13" ht="12" customHeight="1">
      <c r="A696" s="58"/>
      <c r="B696" s="54"/>
      <c r="C696" s="54"/>
      <c r="D696" s="54"/>
      <c r="E696" s="55"/>
      <c r="F696" s="55"/>
      <c r="G696" s="56"/>
      <c r="H696" s="56"/>
      <c r="I696" s="56"/>
      <c r="J696" s="56"/>
      <c r="K696" s="56"/>
      <c r="L696" s="55"/>
      <c r="M696" s="57"/>
    </row>
    <row r="697" spans="1:13" ht="12" customHeight="1">
      <c r="A697" s="58"/>
      <c r="B697" s="54"/>
      <c r="C697" s="54"/>
      <c r="D697" s="54"/>
      <c r="E697" s="55"/>
      <c r="F697" s="55"/>
      <c r="G697" s="56"/>
      <c r="H697" s="56"/>
      <c r="I697" s="56"/>
      <c r="J697" s="56"/>
      <c r="K697" s="56"/>
      <c r="L697" s="55"/>
      <c r="M697" s="57"/>
    </row>
    <row r="698" spans="1:13" ht="12" customHeight="1">
      <c r="A698" s="58"/>
      <c r="B698" s="54"/>
      <c r="C698" s="54"/>
      <c r="D698" s="54"/>
      <c r="E698" s="55"/>
      <c r="F698" s="55"/>
      <c r="G698" s="56"/>
      <c r="H698" s="56"/>
      <c r="I698" s="56"/>
      <c r="J698" s="56"/>
      <c r="K698" s="56"/>
      <c r="L698" s="55"/>
      <c r="M698" s="57"/>
    </row>
    <row r="699" spans="1:13" ht="12" customHeight="1">
      <c r="A699" s="58"/>
      <c r="B699" s="54"/>
      <c r="C699" s="54"/>
      <c r="D699" s="54"/>
      <c r="E699" s="55"/>
      <c r="F699" s="55"/>
      <c r="G699" s="56"/>
      <c r="H699" s="56"/>
      <c r="I699" s="56"/>
      <c r="J699" s="56"/>
      <c r="K699" s="56"/>
      <c r="L699" s="55"/>
      <c r="M699" s="57"/>
    </row>
    <row r="700" spans="1:13" ht="12" customHeight="1">
      <c r="A700" s="58"/>
      <c r="B700" s="54"/>
      <c r="C700" s="54"/>
      <c r="D700" s="54"/>
      <c r="E700" s="55"/>
      <c r="F700" s="55"/>
      <c r="G700" s="56"/>
      <c r="H700" s="56"/>
      <c r="I700" s="56"/>
      <c r="J700" s="56"/>
      <c r="K700" s="56"/>
      <c r="L700" s="55"/>
      <c r="M700" s="57"/>
    </row>
    <row r="701" spans="1:13" ht="12" customHeight="1">
      <c r="A701" s="58"/>
      <c r="B701" s="54"/>
      <c r="C701" s="54"/>
      <c r="D701" s="54"/>
      <c r="E701" s="55"/>
      <c r="F701" s="55"/>
      <c r="G701" s="56"/>
      <c r="H701" s="56"/>
      <c r="I701" s="56"/>
      <c r="J701" s="56"/>
      <c r="K701" s="56"/>
      <c r="L701" s="55"/>
      <c r="M701" s="57"/>
    </row>
    <row r="702" spans="1:13" ht="12" customHeight="1">
      <c r="A702" s="58"/>
      <c r="B702" s="54"/>
      <c r="C702" s="54"/>
      <c r="D702" s="54"/>
      <c r="E702" s="55"/>
      <c r="F702" s="55"/>
      <c r="G702" s="56"/>
      <c r="H702" s="56"/>
      <c r="I702" s="56"/>
      <c r="J702" s="56"/>
      <c r="K702" s="56"/>
      <c r="L702" s="55"/>
      <c r="M702" s="57"/>
    </row>
    <row r="703" spans="1:13" ht="12" customHeight="1">
      <c r="A703" s="58"/>
      <c r="B703" s="54"/>
      <c r="C703" s="54"/>
      <c r="D703" s="54"/>
      <c r="E703" s="55"/>
      <c r="F703" s="55"/>
      <c r="G703" s="56"/>
      <c r="H703" s="56"/>
      <c r="I703" s="56"/>
      <c r="J703" s="56"/>
      <c r="K703" s="56"/>
      <c r="L703" s="55"/>
      <c r="M703" s="57"/>
    </row>
    <row r="704" spans="1:13" ht="12" customHeight="1">
      <c r="A704" s="58"/>
      <c r="B704" s="54"/>
      <c r="C704" s="54"/>
      <c r="D704" s="54"/>
      <c r="E704" s="55"/>
      <c r="F704" s="55"/>
      <c r="G704" s="56"/>
      <c r="H704" s="56"/>
      <c r="I704" s="56"/>
      <c r="J704" s="56"/>
      <c r="K704" s="56"/>
      <c r="L704" s="55"/>
      <c r="M704" s="57"/>
    </row>
    <row r="705" spans="1:13" ht="12" customHeight="1">
      <c r="A705" s="58"/>
      <c r="B705" s="54"/>
      <c r="C705" s="54"/>
      <c r="D705" s="54"/>
      <c r="E705" s="55"/>
      <c r="F705" s="55"/>
      <c r="G705" s="56"/>
      <c r="H705" s="56"/>
      <c r="I705" s="56"/>
      <c r="J705" s="56"/>
      <c r="K705" s="56"/>
      <c r="L705" s="55"/>
      <c r="M705" s="57"/>
    </row>
    <row r="706" spans="1:13" ht="12" customHeight="1">
      <c r="A706" s="58"/>
      <c r="B706" s="54"/>
      <c r="C706" s="54"/>
      <c r="D706" s="54"/>
      <c r="E706" s="55"/>
      <c r="F706" s="55"/>
      <c r="G706" s="56"/>
      <c r="H706" s="56"/>
      <c r="I706" s="56"/>
      <c r="J706" s="56"/>
      <c r="K706" s="56"/>
      <c r="L706" s="55"/>
      <c r="M706" s="57"/>
    </row>
    <row r="707" spans="1:13" ht="12" customHeight="1">
      <c r="A707" s="58"/>
      <c r="B707" s="54"/>
      <c r="C707" s="54"/>
      <c r="D707" s="54"/>
      <c r="E707" s="55"/>
      <c r="F707" s="55"/>
      <c r="G707" s="56"/>
      <c r="H707" s="56"/>
      <c r="I707" s="56"/>
      <c r="J707" s="56"/>
      <c r="K707" s="56"/>
      <c r="L707" s="55"/>
      <c r="M707" s="57"/>
    </row>
    <row r="708" spans="1:13" ht="12" customHeight="1">
      <c r="A708" s="58"/>
      <c r="B708" s="54"/>
      <c r="C708" s="54"/>
      <c r="D708" s="54"/>
      <c r="E708" s="55"/>
      <c r="F708" s="55"/>
      <c r="G708" s="56"/>
      <c r="H708" s="56"/>
      <c r="I708" s="56"/>
      <c r="J708" s="56"/>
      <c r="K708" s="56"/>
      <c r="L708" s="55"/>
      <c r="M708" s="57"/>
    </row>
    <row r="709" spans="1:13" ht="12" customHeight="1">
      <c r="A709" s="58"/>
      <c r="B709" s="54"/>
      <c r="C709" s="54"/>
      <c r="D709" s="54"/>
      <c r="E709" s="55"/>
      <c r="F709" s="55"/>
      <c r="G709" s="56"/>
      <c r="H709" s="56"/>
      <c r="I709" s="56"/>
      <c r="J709" s="56"/>
      <c r="K709" s="56"/>
      <c r="L709" s="55"/>
      <c r="M709" s="57"/>
    </row>
    <row r="710" spans="1:13" ht="12" customHeight="1">
      <c r="A710" s="58"/>
      <c r="B710" s="54"/>
      <c r="C710" s="54"/>
      <c r="D710" s="54"/>
      <c r="E710" s="55"/>
      <c r="F710" s="55"/>
      <c r="G710" s="56"/>
      <c r="H710" s="56"/>
      <c r="I710" s="56"/>
      <c r="J710" s="56"/>
      <c r="K710" s="56"/>
      <c r="L710" s="55"/>
      <c r="M710" s="57"/>
    </row>
    <row r="711" spans="1:13" ht="12" customHeight="1">
      <c r="A711" s="58"/>
      <c r="B711" s="54"/>
      <c r="C711" s="54"/>
      <c r="D711" s="54"/>
      <c r="E711" s="55"/>
      <c r="F711" s="55"/>
      <c r="G711" s="56"/>
      <c r="H711" s="56"/>
      <c r="I711" s="56"/>
      <c r="J711" s="56"/>
      <c r="K711" s="56"/>
      <c r="L711" s="55"/>
      <c r="M711" s="57"/>
    </row>
    <row r="712" spans="1:13" ht="12" customHeight="1">
      <c r="A712" s="58"/>
      <c r="B712" s="54"/>
      <c r="C712" s="54"/>
      <c r="D712" s="54"/>
      <c r="E712" s="55"/>
      <c r="F712" s="55"/>
      <c r="G712" s="56"/>
      <c r="H712" s="56"/>
      <c r="I712" s="56"/>
      <c r="J712" s="56"/>
      <c r="K712" s="56"/>
      <c r="L712" s="55"/>
      <c r="M712" s="57"/>
    </row>
    <row r="713" spans="1:13" ht="12" customHeight="1">
      <c r="A713" s="58"/>
      <c r="B713" s="54"/>
      <c r="C713" s="54"/>
      <c r="D713" s="54"/>
      <c r="E713" s="55"/>
      <c r="F713" s="55"/>
      <c r="G713" s="56"/>
      <c r="H713" s="56"/>
      <c r="I713" s="56"/>
      <c r="J713" s="56"/>
      <c r="K713" s="56"/>
      <c r="L713" s="55"/>
      <c r="M713" s="57"/>
    </row>
    <row r="714" spans="1:13" ht="12" customHeight="1">
      <c r="A714" s="58"/>
      <c r="B714" s="54"/>
      <c r="C714" s="54"/>
      <c r="D714" s="54"/>
      <c r="E714" s="55"/>
      <c r="F714" s="55"/>
      <c r="G714" s="56"/>
      <c r="H714" s="56"/>
      <c r="I714" s="56"/>
      <c r="J714" s="56"/>
      <c r="K714" s="56"/>
      <c r="L714" s="55"/>
      <c r="M714" s="57"/>
    </row>
    <row r="715" spans="1:13" ht="12" customHeight="1">
      <c r="A715" s="58"/>
      <c r="B715" s="54"/>
      <c r="C715" s="54"/>
      <c r="D715" s="54"/>
      <c r="E715" s="55"/>
      <c r="F715" s="55"/>
      <c r="G715" s="56"/>
      <c r="H715" s="56"/>
      <c r="I715" s="56"/>
      <c r="J715" s="56"/>
      <c r="K715" s="56"/>
      <c r="L715" s="55"/>
      <c r="M715" s="57"/>
    </row>
    <row r="716" spans="1:13" ht="12" customHeight="1">
      <c r="A716" s="58"/>
      <c r="B716" s="54"/>
      <c r="C716" s="54"/>
      <c r="D716" s="54"/>
      <c r="E716" s="55"/>
      <c r="F716" s="55"/>
      <c r="G716" s="56"/>
      <c r="H716" s="56"/>
      <c r="I716" s="56"/>
      <c r="J716" s="56"/>
      <c r="K716" s="56"/>
      <c r="L716" s="55"/>
      <c r="M716" s="57"/>
    </row>
    <row r="717" spans="1:13" ht="12" customHeight="1">
      <c r="A717" s="58"/>
      <c r="B717" s="54"/>
      <c r="C717" s="54"/>
      <c r="D717" s="54"/>
      <c r="E717" s="55"/>
      <c r="F717" s="55"/>
      <c r="G717" s="56"/>
      <c r="H717" s="56"/>
      <c r="I717" s="56"/>
      <c r="J717" s="56"/>
      <c r="K717" s="56"/>
      <c r="L717" s="55"/>
      <c r="M717" s="57"/>
    </row>
    <row r="718" spans="1:13" ht="12" customHeight="1">
      <c r="A718" s="58"/>
      <c r="B718" s="54"/>
      <c r="C718" s="54"/>
      <c r="D718" s="54"/>
      <c r="E718" s="55"/>
      <c r="F718" s="55"/>
      <c r="G718" s="56"/>
      <c r="H718" s="56"/>
      <c r="I718" s="56"/>
      <c r="J718" s="56"/>
      <c r="K718" s="56"/>
      <c r="L718" s="55"/>
      <c r="M718" s="57"/>
    </row>
    <row r="719" spans="1:13" ht="12" customHeight="1">
      <c r="A719" s="58"/>
      <c r="B719" s="54"/>
      <c r="C719" s="54"/>
      <c r="D719" s="54"/>
      <c r="E719" s="55"/>
      <c r="F719" s="55"/>
      <c r="G719" s="56"/>
      <c r="H719" s="56"/>
      <c r="I719" s="56"/>
      <c r="J719" s="56"/>
      <c r="K719" s="56"/>
      <c r="L719" s="55"/>
      <c r="M719" s="57"/>
    </row>
    <row r="720" spans="1:13" ht="12" customHeight="1">
      <c r="A720" s="58"/>
      <c r="B720" s="54"/>
      <c r="C720" s="54"/>
      <c r="D720" s="54"/>
      <c r="E720" s="55"/>
      <c r="F720" s="55"/>
      <c r="G720" s="56"/>
      <c r="H720" s="56"/>
      <c r="I720" s="56"/>
      <c r="J720" s="56"/>
      <c r="K720" s="56"/>
      <c r="L720" s="55"/>
      <c r="M720" s="57"/>
    </row>
    <row r="721" spans="1:13" ht="12" customHeight="1">
      <c r="A721" s="58"/>
      <c r="B721" s="54"/>
      <c r="C721" s="54"/>
      <c r="D721" s="54"/>
      <c r="E721" s="55"/>
      <c r="F721" s="55"/>
      <c r="G721" s="56"/>
      <c r="H721" s="56"/>
      <c r="I721" s="56"/>
      <c r="J721" s="56"/>
      <c r="K721" s="56"/>
      <c r="L721" s="55"/>
      <c r="M721" s="57"/>
    </row>
    <row r="722" spans="1:13" ht="12" customHeight="1">
      <c r="A722" s="58"/>
      <c r="B722" s="54"/>
      <c r="C722" s="54"/>
      <c r="D722" s="54"/>
      <c r="E722" s="55"/>
      <c r="F722" s="55"/>
      <c r="G722" s="56"/>
      <c r="H722" s="56"/>
      <c r="I722" s="56"/>
      <c r="J722" s="56"/>
      <c r="K722" s="56"/>
      <c r="L722" s="55"/>
      <c r="M722" s="57"/>
    </row>
    <row r="723" spans="1:13" ht="12" customHeight="1">
      <c r="A723" s="58"/>
      <c r="B723" s="54"/>
      <c r="C723" s="54"/>
      <c r="D723" s="54"/>
      <c r="E723" s="55"/>
      <c r="F723" s="55"/>
      <c r="G723" s="56"/>
      <c r="H723" s="56"/>
      <c r="I723" s="56"/>
      <c r="J723" s="56"/>
      <c r="K723" s="56"/>
      <c r="L723" s="55"/>
      <c r="M723" s="57"/>
    </row>
    <row r="724" spans="1:13" ht="12" customHeight="1">
      <c r="A724" s="58"/>
      <c r="B724" s="54"/>
      <c r="C724" s="54"/>
      <c r="D724" s="54"/>
      <c r="E724" s="55"/>
      <c r="F724" s="55"/>
      <c r="G724" s="56"/>
      <c r="H724" s="56"/>
      <c r="I724" s="56"/>
      <c r="J724" s="56"/>
      <c r="K724" s="56"/>
      <c r="L724" s="55"/>
      <c r="M724" s="57"/>
    </row>
    <row r="725" spans="1:13" ht="12" customHeight="1">
      <c r="A725" s="58"/>
      <c r="B725" s="54"/>
      <c r="C725" s="54"/>
      <c r="D725" s="54"/>
      <c r="E725" s="55"/>
      <c r="F725" s="55"/>
      <c r="G725" s="56"/>
      <c r="H725" s="56"/>
      <c r="I725" s="56"/>
      <c r="J725" s="56"/>
      <c r="K725" s="56"/>
      <c r="L725" s="55"/>
      <c r="M725" s="57"/>
    </row>
    <row r="726" spans="1:13" ht="12" customHeight="1">
      <c r="A726" s="58"/>
      <c r="B726" s="54"/>
      <c r="C726" s="54"/>
      <c r="D726" s="54"/>
      <c r="E726" s="55"/>
      <c r="F726" s="55"/>
      <c r="G726" s="56"/>
      <c r="H726" s="56"/>
      <c r="I726" s="56"/>
      <c r="J726" s="56"/>
      <c r="K726" s="56"/>
      <c r="L726" s="55"/>
      <c r="M726" s="57"/>
    </row>
    <row r="727" spans="1:13" ht="12" customHeight="1">
      <c r="A727" s="58"/>
      <c r="B727" s="54"/>
      <c r="C727" s="54"/>
      <c r="D727" s="54"/>
      <c r="E727" s="55"/>
      <c r="F727" s="55"/>
      <c r="G727" s="56"/>
      <c r="H727" s="56"/>
      <c r="I727" s="56"/>
      <c r="J727" s="56"/>
      <c r="K727" s="56"/>
      <c r="L727" s="55"/>
      <c r="M727" s="57"/>
    </row>
    <row r="728" spans="1:13" ht="12" customHeight="1">
      <c r="A728" s="58"/>
      <c r="B728" s="54"/>
      <c r="C728" s="54"/>
      <c r="D728" s="54"/>
      <c r="E728" s="55"/>
      <c r="F728" s="55"/>
      <c r="G728" s="56"/>
      <c r="H728" s="56"/>
      <c r="I728" s="56"/>
      <c r="J728" s="56"/>
      <c r="K728" s="56"/>
      <c r="L728" s="55"/>
      <c r="M728" s="57"/>
    </row>
    <row r="729" spans="1:13" ht="12" customHeight="1">
      <c r="A729" s="58"/>
      <c r="B729" s="54"/>
      <c r="C729" s="54"/>
      <c r="D729" s="54"/>
      <c r="E729" s="55"/>
      <c r="F729" s="55"/>
      <c r="G729" s="56"/>
      <c r="H729" s="56"/>
      <c r="I729" s="56"/>
      <c r="J729" s="56"/>
      <c r="K729" s="56"/>
      <c r="L729" s="55"/>
      <c r="M729" s="57"/>
    </row>
    <row r="730" spans="1:13" ht="12" customHeight="1">
      <c r="A730" s="58"/>
      <c r="B730" s="54"/>
      <c r="C730" s="54"/>
      <c r="D730" s="54"/>
      <c r="E730" s="55"/>
      <c r="F730" s="55"/>
      <c r="G730" s="56"/>
      <c r="H730" s="56"/>
      <c r="I730" s="56"/>
      <c r="J730" s="56"/>
      <c r="K730" s="56"/>
      <c r="L730" s="55"/>
      <c r="M730" s="57"/>
    </row>
    <row r="731" spans="1:13" ht="12" customHeight="1">
      <c r="A731" s="58"/>
      <c r="B731" s="54"/>
      <c r="C731" s="54"/>
      <c r="D731" s="54"/>
      <c r="E731" s="55"/>
      <c r="F731" s="55"/>
      <c r="G731" s="56"/>
      <c r="H731" s="56"/>
      <c r="I731" s="56"/>
      <c r="J731" s="56"/>
      <c r="K731" s="56"/>
      <c r="L731" s="55"/>
      <c r="M731" s="57"/>
    </row>
    <row r="732" spans="1:13" ht="12" customHeight="1">
      <c r="A732" s="58"/>
      <c r="B732" s="54"/>
      <c r="C732" s="54"/>
      <c r="D732" s="54"/>
      <c r="E732" s="55"/>
      <c r="F732" s="55"/>
      <c r="G732" s="56"/>
      <c r="H732" s="56"/>
      <c r="I732" s="56"/>
      <c r="J732" s="56"/>
      <c r="K732" s="56"/>
      <c r="L732" s="55"/>
      <c r="M732" s="57"/>
    </row>
    <row r="733" spans="1:13" ht="12" customHeight="1">
      <c r="A733" s="58"/>
      <c r="B733" s="54"/>
      <c r="C733" s="54"/>
      <c r="D733" s="54"/>
      <c r="E733" s="55"/>
      <c r="F733" s="55"/>
      <c r="G733" s="56"/>
      <c r="H733" s="56"/>
      <c r="I733" s="56"/>
      <c r="J733" s="56"/>
      <c r="K733" s="56"/>
      <c r="L733" s="55"/>
      <c r="M733" s="57"/>
    </row>
    <row r="734" spans="1:13" ht="12" customHeight="1">
      <c r="A734" s="58"/>
      <c r="B734" s="54"/>
      <c r="C734" s="54"/>
      <c r="D734" s="54"/>
      <c r="E734" s="55"/>
      <c r="F734" s="55"/>
      <c r="G734" s="56"/>
      <c r="H734" s="56"/>
      <c r="I734" s="56"/>
      <c r="J734" s="56"/>
      <c r="K734" s="56"/>
      <c r="L734" s="55"/>
      <c r="M734" s="57"/>
    </row>
    <row r="735" spans="1:13" ht="12" customHeight="1">
      <c r="A735" s="58"/>
      <c r="B735" s="54"/>
      <c r="C735" s="54"/>
      <c r="D735" s="54"/>
      <c r="E735" s="55"/>
      <c r="F735" s="55"/>
      <c r="G735" s="56"/>
      <c r="H735" s="56"/>
      <c r="I735" s="56"/>
      <c r="J735" s="56"/>
      <c r="K735" s="56"/>
      <c r="L735" s="55"/>
      <c r="M735" s="57"/>
    </row>
    <row r="736" spans="1:13" ht="12" customHeight="1">
      <c r="A736" s="58"/>
      <c r="B736" s="54"/>
      <c r="C736" s="54"/>
      <c r="D736" s="54"/>
      <c r="E736" s="55"/>
      <c r="F736" s="55"/>
      <c r="G736" s="56"/>
      <c r="H736" s="56"/>
      <c r="I736" s="56"/>
      <c r="J736" s="56"/>
      <c r="K736" s="56"/>
      <c r="L736" s="55"/>
      <c r="M736" s="57"/>
    </row>
    <row r="737" spans="1:13" ht="12" customHeight="1">
      <c r="A737" s="58"/>
      <c r="B737" s="54"/>
      <c r="C737" s="54"/>
      <c r="D737" s="54"/>
      <c r="E737" s="55"/>
      <c r="F737" s="55"/>
      <c r="G737" s="56"/>
      <c r="H737" s="56"/>
      <c r="I737" s="56"/>
      <c r="J737" s="56"/>
      <c r="K737" s="56"/>
      <c r="L737" s="55"/>
      <c r="M737" s="57"/>
    </row>
    <row r="738" spans="1:13" ht="12" customHeight="1">
      <c r="A738" s="58"/>
      <c r="B738" s="54"/>
      <c r="C738" s="54"/>
      <c r="D738" s="54"/>
      <c r="E738" s="55"/>
      <c r="F738" s="55"/>
      <c r="G738" s="56"/>
      <c r="H738" s="56"/>
      <c r="I738" s="56"/>
      <c r="J738" s="56"/>
      <c r="K738" s="56"/>
      <c r="L738" s="55"/>
      <c r="M738" s="57"/>
    </row>
    <row r="739" spans="1:13" ht="12" customHeight="1">
      <c r="A739" s="58"/>
      <c r="B739" s="54"/>
      <c r="C739" s="54"/>
      <c r="D739" s="54"/>
      <c r="E739" s="55"/>
      <c r="F739" s="55"/>
      <c r="G739" s="56"/>
      <c r="H739" s="56"/>
      <c r="I739" s="56"/>
      <c r="J739" s="56"/>
      <c r="K739" s="56"/>
      <c r="L739" s="55"/>
      <c r="M739" s="57"/>
    </row>
    <row r="740" spans="1:13" ht="12" customHeight="1">
      <c r="A740" s="58"/>
      <c r="B740" s="54"/>
      <c r="C740" s="54"/>
      <c r="D740" s="54"/>
      <c r="E740" s="55"/>
      <c r="F740" s="55"/>
      <c r="G740" s="56"/>
      <c r="H740" s="56"/>
      <c r="I740" s="56"/>
      <c r="J740" s="56"/>
      <c r="K740" s="56"/>
      <c r="L740" s="55"/>
      <c r="M740" s="57"/>
    </row>
    <row r="741" spans="1:13" ht="12" customHeight="1">
      <c r="A741" s="58"/>
      <c r="B741" s="54"/>
      <c r="C741" s="54"/>
      <c r="D741" s="54"/>
      <c r="E741" s="55"/>
      <c r="F741" s="55"/>
      <c r="G741" s="56"/>
      <c r="H741" s="56"/>
      <c r="I741" s="56"/>
      <c r="J741" s="56"/>
      <c r="K741" s="56"/>
      <c r="L741" s="55"/>
      <c r="M741" s="57"/>
    </row>
    <row r="742" spans="1:13" ht="12" customHeight="1">
      <c r="A742" s="58"/>
      <c r="B742" s="54"/>
      <c r="C742" s="54"/>
      <c r="D742" s="54"/>
      <c r="E742" s="55"/>
      <c r="F742" s="55"/>
      <c r="G742" s="56"/>
      <c r="H742" s="56"/>
      <c r="I742" s="56"/>
      <c r="J742" s="56"/>
      <c r="K742" s="56"/>
      <c r="L742" s="55"/>
      <c r="M742" s="57"/>
    </row>
    <row r="743" spans="1:13" ht="12" customHeight="1">
      <c r="A743" s="58"/>
      <c r="B743" s="54"/>
      <c r="C743" s="54"/>
      <c r="D743" s="54"/>
      <c r="E743" s="55"/>
      <c r="F743" s="55"/>
      <c r="G743" s="56"/>
      <c r="H743" s="56"/>
      <c r="I743" s="56"/>
      <c r="J743" s="56"/>
      <c r="K743" s="56"/>
      <c r="L743" s="55"/>
      <c r="M743" s="57"/>
    </row>
    <row r="744" spans="1:13" ht="12" customHeight="1">
      <c r="A744" s="58"/>
      <c r="B744" s="54"/>
      <c r="C744" s="54"/>
      <c r="D744" s="54"/>
      <c r="E744" s="55"/>
      <c r="F744" s="55"/>
      <c r="G744" s="56"/>
      <c r="H744" s="56"/>
      <c r="I744" s="56"/>
      <c r="J744" s="56"/>
      <c r="K744" s="56"/>
      <c r="L744" s="55"/>
      <c r="M744" s="57"/>
    </row>
    <row r="745" spans="1:13" ht="12" customHeight="1">
      <c r="A745" s="58"/>
      <c r="B745" s="54"/>
      <c r="C745" s="54"/>
      <c r="D745" s="54"/>
      <c r="E745" s="55"/>
      <c r="F745" s="55"/>
      <c r="G745" s="56"/>
      <c r="H745" s="56"/>
      <c r="I745" s="56"/>
      <c r="J745" s="56"/>
      <c r="K745" s="56"/>
      <c r="L745" s="55"/>
      <c r="M745" s="57"/>
    </row>
    <row r="746" spans="1:13" ht="12" customHeight="1">
      <c r="A746" s="58"/>
      <c r="B746" s="54"/>
      <c r="C746" s="54"/>
      <c r="D746" s="54"/>
      <c r="E746" s="55"/>
      <c r="F746" s="55"/>
      <c r="G746" s="56"/>
      <c r="H746" s="56"/>
      <c r="I746" s="56"/>
      <c r="J746" s="56"/>
      <c r="K746" s="56"/>
      <c r="L746" s="55"/>
      <c r="M746" s="57"/>
    </row>
    <row r="747" spans="1:13" ht="12" customHeight="1">
      <c r="A747" s="58"/>
      <c r="B747" s="54"/>
      <c r="C747" s="54"/>
      <c r="D747" s="54"/>
      <c r="E747" s="55"/>
      <c r="F747" s="55"/>
      <c r="G747" s="56"/>
      <c r="H747" s="56"/>
      <c r="I747" s="56"/>
      <c r="J747" s="56"/>
      <c r="K747" s="56"/>
      <c r="L747" s="55"/>
      <c r="M747" s="57"/>
    </row>
    <row r="748" spans="1:13" ht="12" customHeight="1">
      <c r="A748" s="58"/>
      <c r="B748" s="54"/>
      <c r="C748" s="54"/>
      <c r="D748" s="54"/>
      <c r="E748" s="55"/>
      <c r="F748" s="55"/>
      <c r="G748" s="56"/>
      <c r="H748" s="56"/>
      <c r="I748" s="56"/>
      <c r="J748" s="56"/>
      <c r="K748" s="56"/>
      <c r="L748" s="55"/>
      <c r="M748" s="57"/>
    </row>
    <row r="749" spans="1:13" ht="12" customHeight="1">
      <c r="A749" s="58"/>
      <c r="B749" s="54"/>
      <c r="C749" s="54"/>
      <c r="D749" s="54"/>
      <c r="E749" s="55"/>
      <c r="F749" s="55"/>
      <c r="G749" s="56"/>
      <c r="H749" s="56"/>
      <c r="I749" s="56"/>
      <c r="J749" s="56"/>
      <c r="K749" s="56"/>
      <c r="L749" s="55"/>
      <c r="M749" s="57"/>
    </row>
    <row r="750" spans="1:13" ht="12" customHeight="1">
      <c r="A750" s="58"/>
      <c r="B750" s="54"/>
      <c r="C750" s="54"/>
      <c r="D750" s="54"/>
      <c r="E750" s="55"/>
      <c r="F750" s="55"/>
      <c r="G750" s="56"/>
      <c r="H750" s="56"/>
      <c r="I750" s="56"/>
      <c r="J750" s="56"/>
      <c r="K750" s="56"/>
      <c r="L750" s="55"/>
      <c r="M750" s="57"/>
    </row>
    <row r="751" spans="1:13" ht="12" customHeight="1">
      <c r="A751" s="58"/>
      <c r="B751" s="54"/>
      <c r="C751" s="54"/>
      <c r="D751" s="54"/>
      <c r="E751" s="55"/>
      <c r="F751" s="55"/>
      <c r="G751" s="56"/>
      <c r="H751" s="56"/>
      <c r="I751" s="56"/>
      <c r="J751" s="56"/>
      <c r="K751" s="56"/>
      <c r="L751" s="55"/>
      <c r="M751" s="57"/>
    </row>
    <row r="752" spans="1:13" ht="12" customHeight="1">
      <c r="A752" s="58"/>
      <c r="B752" s="54"/>
      <c r="C752" s="54"/>
      <c r="D752" s="54"/>
      <c r="E752" s="55"/>
      <c r="F752" s="55"/>
      <c r="G752" s="56"/>
      <c r="H752" s="56"/>
      <c r="I752" s="56"/>
      <c r="J752" s="56"/>
      <c r="K752" s="56"/>
      <c r="L752" s="55"/>
      <c r="M752" s="57"/>
    </row>
    <row r="753" spans="1:13" ht="12" customHeight="1">
      <c r="A753" s="58"/>
      <c r="B753" s="54"/>
      <c r="C753" s="54"/>
      <c r="D753" s="54"/>
      <c r="E753" s="55"/>
      <c r="F753" s="55"/>
      <c r="G753" s="56"/>
      <c r="H753" s="56"/>
      <c r="I753" s="56"/>
      <c r="J753" s="56"/>
      <c r="K753" s="56"/>
      <c r="L753" s="55"/>
      <c r="M753" s="57"/>
    </row>
    <row r="754" spans="1:13" ht="12" customHeight="1">
      <c r="A754" s="58"/>
      <c r="B754" s="54"/>
      <c r="C754" s="54"/>
      <c r="D754" s="54"/>
      <c r="E754" s="55"/>
      <c r="F754" s="55"/>
      <c r="G754" s="56"/>
      <c r="H754" s="56"/>
      <c r="I754" s="56"/>
      <c r="J754" s="56"/>
      <c r="K754" s="56"/>
      <c r="L754" s="55"/>
      <c r="M754" s="57"/>
    </row>
    <row r="755" spans="1:13" ht="12" customHeight="1">
      <c r="A755" s="58"/>
      <c r="B755" s="54"/>
      <c r="C755" s="54"/>
      <c r="D755" s="54"/>
      <c r="E755" s="55"/>
      <c r="F755" s="55"/>
      <c r="G755" s="56"/>
      <c r="H755" s="56"/>
      <c r="I755" s="56"/>
      <c r="J755" s="56"/>
      <c r="K755" s="56"/>
      <c r="L755" s="55"/>
      <c r="M755" s="57"/>
    </row>
    <row r="756" spans="1:13" ht="12" customHeight="1">
      <c r="A756" s="58"/>
      <c r="B756" s="54"/>
      <c r="C756" s="54"/>
      <c r="D756" s="54"/>
      <c r="E756" s="55"/>
      <c r="F756" s="55"/>
      <c r="G756" s="56"/>
      <c r="H756" s="56"/>
      <c r="I756" s="56"/>
      <c r="J756" s="56"/>
      <c r="K756" s="56"/>
      <c r="L756" s="55"/>
      <c r="M756" s="57"/>
    </row>
    <row r="757" spans="1:13" ht="12" customHeight="1">
      <c r="A757" s="58"/>
      <c r="B757" s="54"/>
      <c r="C757" s="54"/>
      <c r="D757" s="54"/>
      <c r="E757" s="55"/>
      <c r="F757" s="55"/>
      <c r="G757" s="56"/>
      <c r="H757" s="56"/>
      <c r="I757" s="56"/>
      <c r="J757" s="56"/>
      <c r="K757" s="56"/>
      <c r="L757" s="55"/>
      <c r="M757" s="57"/>
    </row>
    <row r="758" spans="1:13" ht="12" customHeight="1">
      <c r="A758" s="58"/>
      <c r="B758" s="54"/>
      <c r="C758" s="54"/>
      <c r="D758" s="54"/>
      <c r="E758" s="55"/>
      <c r="F758" s="55"/>
      <c r="G758" s="56"/>
      <c r="H758" s="56"/>
      <c r="I758" s="56"/>
      <c r="J758" s="56"/>
      <c r="K758" s="56"/>
      <c r="L758" s="55"/>
      <c r="M758" s="57"/>
    </row>
    <row r="759" spans="1:13" ht="12" customHeight="1">
      <c r="A759" s="58"/>
      <c r="B759" s="54"/>
      <c r="C759" s="54"/>
      <c r="D759" s="54"/>
      <c r="E759" s="55"/>
      <c r="F759" s="55"/>
      <c r="G759" s="56"/>
      <c r="H759" s="56"/>
      <c r="I759" s="56"/>
      <c r="J759" s="56"/>
      <c r="K759" s="56"/>
      <c r="L759" s="55"/>
      <c r="M759" s="57"/>
    </row>
    <row r="760" spans="1:13" ht="12" customHeight="1">
      <c r="A760" s="58"/>
      <c r="B760" s="54"/>
      <c r="C760" s="54"/>
      <c r="D760" s="54"/>
      <c r="E760" s="55"/>
      <c r="F760" s="55"/>
      <c r="G760" s="56"/>
      <c r="H760" s="56"/>
      <c r="I760" s="56"/>
      <c r="J760" s="56"/>
      <c r="K760" s="56"/>
      <c r="L760" s="55"/>
      <c r="M760" s="57"/>
    </row>
    <row r="761" spans="1:13" ht="12" customHeight="1">
      <c r="A761" s="58"/>
      <c r="B761" s="54"/>
      <c r="C761" s="54"/>
      <c r="D761" s="54"/>
      <c r="E761" s="55"/>
      <c r="F761" s="55"/>
      <c r="G761" s="56"/>
      <c r="H761" s="56"/>
      <c r="I761" s="56"/>
      <c r="J761" s="56"/>
      <c r="K761" s="56"/>
      <c r="L761" s="55"/>
      <c r="M761" s="57"/>
    </row>
    <row r="762" spans="1:13" ht="12" customHeight="1">
      <c r="A762" s="58"/>
      <c r="B762" s="54"/>
      <c r="C762" s="54"/>
      <c r="D762" s="54"/>
      <c r="E762" s="55"/>
      <c r="F762" s="55"/>
      <c r="G762" s="56"/>
      <c r="H762" s="56"/>
      <c r="I762" s="56"/>
      <c r="J762" s="56"/>
      <c r="K762" s="56"/>
      <c r="L762" s="55"/>
      <c r="M762" s="57"/>
    </row>
    <row r="763" spans="1:13" ht="12" customHeight="1">
      <c r="A763" s="58"/>
      <c r="B763" s="54"/>
      <c r="C763" s="54"/>
      <c r="D763" s="54"/>
      <c r="E763" s="55"/>
      <c r="F763" s="55"/>
      <c r="G763" s="56"/>
      <c r="H763" s="56"/>
      <c r="I763" s="56"/>
      <c r="J763" s="56"/>
      <c r="K763" s="56"/>
      <c r="L763" s="55"/>
      <c r="M763" s="57"/>
    </row>
    <row r="764" spans="1:13" ht="12" customHeight="1">
      <c r="A764" s="58"/>
      <c r="B764" s="54"/>
      <c r="C764" s="54"/>
      <c r="D764" s="54"/>
      <c r="E764" s="55"/>
      <c r="F764" s="55"/>
      <c r="G764" s="56"/>
      <c r="H764" s="56"/>
      <c r="I764" s="56"/>
      <c r="J764" s="56"/>
      <c r="K764" s="56"/>
      <c r="L764" s="55"/>
      <c r="M764" s="57"/>
    </row>
    <row r="765" spans="1:13" ht="12" customHeight="1">
      <c r="A765" s="58"/>
      <c r="B765" s="54"/>
      <c r="C765" s="54"/>
      <c r="D765" s="54"/>
      <c r="E765" s="55"/>
      <c r="F765" s="55"/>
      <c r="G765" s="56"/>
      <c r="H765" s="56"/>
      <c r="I765" s="56"/>
      <c r="J765" s="56"/>
      <c r="K765" s="56"/>
      <c r="L765" s="55"/>
      <c r="M765" s="57"/>
    </row>
    <row r="766" spans="1:13" ht="12" customHeight="1">
      <c r="A766" s="58"/>
      <c r="B766" s="54"/>
      <c r="C766" s="54"/>
      <c r="D766" s="54"/>
      <c r="E766" s="55"/>
      <c r="F766" s="55"/>
      <c r="G766" s="56"/>
      <c r="H766" s="56"/>
      <c r="I766" s="56"/>
      <c r="J766" s="56"/>
      <c r="K766" s="56"/>
      <c r="L766" s="55"/>
      <c r="M766" s="57"/>
    </row>
    <row r="767" spans="1:13" ht="12" customHeight="1">
      <c r="A767" s="58"/>
      <c r="B767" s="54"/>
      <c r="C767" s="54"/>
      <c r="D767" s="54"/>
      <c r="E767" s="55"/>
      <c r="F767" s="55"/>
      <c r="G767" s="56"/>
      <c r="H767" s="56"/>
      <c r="I767" s="56"/>
      <c r="J767" s="56"/>
      <c r="K767" s="56"/>
      <c r="L767" s="55"/>
      <c r="M767" s="57"/>
    </row>
    <row r="768" spans="1:13" ht="12" customHeight="1">
      <c r="A768" s="58"/>
      <c r="B768" s="54"/>
      <c r="C768" s="54"/>
      <c r="D768" s="54"/>
      <c r="E768" s="55"/>
      <c r="F768" s="55"/>
      <c r="G768" s="56"/>
      <c r="H768" s="56"/>
      <c r="I768" s="56"/>
      <c r="J768" s="56"/>
      <c r="K768" s="56"/>
      <c r="L768" s="55"/>
      <c r="M768" s="57"/>
    </row>
    <row r="769" spans="1:13" ht="12" customHeight="1">
      <c r="A769" s="58"/>
      <c r="B769" s="54"/>
      <c r="C769" s="54"/>
      <c r="D769" s="54"/>
      <c r="E769" s="55"/>
      <c r="F769" s="55"/>
      <c r="G769" s="56"/>
      <c r="H769" s="56"/>
      <c r="I769" s="56"/>
      <c r="J769" s="56"/>
      <c r="K769" s="56"/>
      <c r="L769" s="55"/>
      <c r="M769" s="57"/>
    </row>
    <row r="770" spans="1:13" ht="12" customHeight="1">
      <c r="A770" s="58"/>
      <c r="B770" s="54"/>
      <c r="C770" s="54"/>
      <c r="D770" s="54"/>
      <c r="E770" s="55"/>
      <c r="F770" s="55"/>
      <c r="G770" s="56"/>
      <c r="H770" s="56"/>
      <c r="I770" s="56"/>
      <c r="J770" s="56"/>
      <c r="K770" s="56"/>
      <c r="L770" s="55"/>
      <c r="M770" s="57"/>
    </row>
    <row r="771" spans="1:13" ht="12" customHeight="1">
      <c r="A771" s="58"/>
      <c r="B771" s="54"/>
      <c r="C771" s="54"/>
      <c r="D771" s="54"/>
      <c r="E771" s="55"/>
      <c r="F771" s="55"/>
      <c r="G771" s="56"/>
      <c r="H771" s="56"/>
      <c r="I771" s="56"/>
      <c r="J771" s="56"/>
      <c r="K771" s="56"/>
      <c r="L771" s="55"/>
      <c r="M771" s="57"/>
    </row>
    <row r="772" spans="1:13" ht="12" customHeight="1">
      <c r="A772" s="58"/>
      <c r="B772" s="54"/>
      <c r="C772" s="54"/>
      <c r="D772" s="54"/>
      <c r="E772" s="55"/>
      <c r="F772" s="55"/>
      <c r="G772" s="56"/>
      <c r="H772" s="56"/>
      <c r="I772" s="56"/>
      <c r="J772" s="56"/>
      <c r="K772" s="56"/>
      <c r="L772" s="55"/>
      <c r="M772" s="57"/>
    </row>
    <row r="773" spans="1:13" ht="12" customHeight="1">
      <c r="A773" s="58"/>
      <c r="B773" s="54"/>
      <c r="C773" s="54"/>
      <c r="D773" s="54"/>
      <c r="E773" s="55"/>
      <c r="F773" s="55"/>
      <c r="G773" s="56"/>
      <c r="H773" s="56"/>
      <c r="I773" s="56"/>
      <c r="J773" s="56"/>
      <c r="K773" s="56"/>
      <c r="L773" s="55"/>
      <c r="M773" s="57"/>
    </row>
    <row r="774" spans="1:13" ht="12" customHeight="1">
      <c r="A774" s="58"/>
      <c r="B774" s="54"/>
      <c r="C774" s="54"/>
      <c r="D774" s="54"/>
      <c r="E774" s="55"/>
      <c r="F774" s="55"/>
      <c r="G774" s="56"/>
      <c r="H774" s="56"/>
      <c r="I774" s="56"/>
      <c r="J774" s="56"/>
      <c r="K774" s="56"/>
      <c r="L774" s="55"/>
      <c r="M774" s="57"/>
    </row>
    <row r="775" spans="1:13" ht="12" customHeight="1">
      <c r="A775" s="58"/>
      <c r="B775" s="54"/>
      <c r="C775" s="54"/>
      <c r="D775" s="54"/>
      <c r="E775" s="55"/>
      <c r="F775" s="55"/>
      <c r="G775" s="56"/>
      <c r="H775" s="56"/>
      <c r="I775" s="56"/>
      <c r="J775" s="56"/>
      <c r="K775" s="56"/>
      <c r="L775" s="55"/>
      <c r="M775" s="57"/>
    </row>
    <row r="776" spans="1:13" ht="12" customHeight="1">
      <c r="A776" s="58"/>
      <c r="B776" s="54"/>
      <c r="C776" s="54"/>
      <c r="D776" s="54"/>
      <c r="E776" s="55"/>
      <c r="F776" s="55"/>
      <c r="G776" s="56"/>
      <c r="H776" s="56"/>
      <c r="I776" s="56"/>
      <c r="J776" s="56"/>
      <c r="K776" s="56"/>
      <c r="L776" s="55"/>
      <c r="M776" s="57"/>
    </row>
    <row r="777" spans="1:13" ht="12" customHeight="1">
      <c r="A777" s="58"/>
      <c r="B777" s="54"/>
      <c r="C777" s="54"/>
      <c r="D777" s="54"/>
      <c r="E777" s="55"/>
      <c r="F777" s="55"/>
      <c r="G777" s="56"/>
      <c r="H777" s="56"/>
      <c r="I777" s="56"/>
      <c r="J777" s="56"/>
      <c r="K777" s="56"/>
      <c r="L777" s="55"/>
      <c r="M777" s="57"/>
    </row>
    <row r="778" spans="1:13" ht="12" customHeight="1">
      <c r="A778" s="58"/>
      <c r="B778" s="54"/>
      <c r="C778" s="54"/>
      <c r="D778" s="54"/>
      <c r="E778" s="55"/>
      <c r="F778" s="55"/>
      <c r="G778" s="56"/>
      <c r="H778" s="56"/>
      <c r="I778" s="56"/>
      <c r="J778" s="56"/>
      <c r="K778" s="56"/>
      <c r="L778" s="55"/>
      <c r="M778" s="57"/>
    </row>
    <row r="779" spans="1:13" ht="12" customHeight="1">
      <c r="A779" s="58"/>
      <c r="B779" s="54"/>
      <c r="C779" s="54"/>
      <c r="D779" s="54"/>
      <c r="E779" s="55"/>
      <c r="F779" s="55"/>
      <c r="G779" s="56"/>
      <c r="H779" s="56"/>
      <c r="I779" s="56"/>
      <c r="J779" s="56"/>
      <c r="K779" s="56"/>
      <c r="L779" s="55"/>
      <c r="M779" s="57"/>
    </row>
    <row r="780" spans="1:13" ht="12" customHeight="1">
      <c r="A780" s="58"/>
      <c r="B780" s="54"/>
      <c r="C780" s="54"/>
      <c r="D780" s="54"/>
      <c r="E780" s="55"/>
      <c r="F780" s="55"/>
      <c r="G780" s="56"/>
      <c r="H780" s="56"/>
      <c r="I780" s="56"/>
      <c r="J780" s="56"/>
      <c r="K780" s="56"/>
      <c r="L780" s="55"/>
      <c r="M780" s="57"/>
    </row>
    <row r="781" spans="1:13" ht="12" customHeight="1">
      <c r="A781" s="58"/>
      <c r="B781" s="54"/>
      <c r="C781" s="54"/>
      <c r="D781" s="54"/>
      <c r="E781" s="55"/>
      <c r="F781" s="55"/>
      <c r="G781" s="56"/>
      <c r="H781" s="56"/>
      <c r="I781" s="56"/>
      <c r="J781" s="56"/>
      <c r="K781" s="56"/>
      <c r="L781" s="55"/>
      <c r="M781" s="57"/>
    </row>
    <row r="782" spans="1:13" ht="12" customHeight="1">
      <c r="A782" s="58"/>
      <c r="B782" s="54"/>
      <c r="C782" s="54"/>
      <c r="D782" s="54"/>
      <c r="E782" s="55"/>
      <c r="F782" s="55"/>
      <c r="G782" s="56"/>
      <c r="H782" s="56"/>
      <c r="I782" s="56"/>
      <c r="J782" s="56"/>
      <c r="K782" s="56"/>
      <c r="L782" s="55"/>
      <c r="M782" s="57"/>
    </row>
    <row r="783" spans="1:13" ht="12" customHeight="1">
      <c r="A783" s="58"/>
      <c r="B783" s="54"/>
      <c r="C783" s="54"/>
      <c r="D783" s="54"/>
      <c r="E783" s="55"/>
      <c r="F783" s="55"/>
      <c r="G783" s="56"/>
      <c r="H783" s="56"/>
      <c r="I783" s="56"/>
      <c r="J783" s="56"/>
      <c r="K783" s="56"/>
      <c r="L783" s="55"/>
      <c r="M783" s="57"/>
    </row>
    <row r="784" spans="1:13" ht="12" customHeight="1">
      <c r="A784" s="58"/>
      <c r="B784" s="54"/>
      <c r="C784" s="54"/>
      <c r="D784" s="54"/>
      <c r="E784" s="55"/>
      <c r="F784" s="55"/>
      <c r="G784" s="56"/>
      <c r="H784" s="56"/>
      <c r="I784" s="56"/>
      <c r="J784" s="56"/>
      <c r="K784" s="56"/>
      <c r="L784" s="55"/>
      <c r="M784" s="57"/>
    </row>
    <row r="785" spans="1:13" ht="12" customHeight="1">
      <c r="A785" s="58"/>
      <c r="B785" s="54"/>
      <c r="C785" s="54"/>
      <c r="D785" s="54"/>
      <c r="E785" s="55"/>
      <c r="F785" s="55"/>
      <c r="G785" s="56"/>
      <c r="H785" s="56"/>
      <c r="I785" s="56"/>
      <c r="J785" s="56"/>
      <c r="K785" s="56"/>
      <c r="L785" s="55"/>
      <c r="M785" s="57"/>
    </row>
    <row r="786" spans="1:13" ht="12" customHeight="1">
      <c r="A786" s="58"/>
      <c r="B786" s="54"/>
      <c r="C786" s="54"/>
      <c r="D786" s="54"/>
      <c r="E786" s="55"/>
      <c r="F786" s="55"/>
      <c r="G786" s="56"/>
      <c r="H786" s="56"/>
      <c r="I786" s="56"/>
      <c r="J786" s="56"/>
      <c r="K786" s="56"/>
      <c r="L786" s="55"/>
      <c r="M786" s="57"/>
    </row>
    <row r="787" spans="1:13" ht="12" customHeight="1">
      <c r="A787" s="58"/>
      <c r="B787" s="54"/>
      <c r="C787" s="54"/>
      <c r="D787" s="54"/>
      <c r="E787" s="55"/>
      <c r="F787" s="55"/>
      <c r="G787" s="56"/>
      <c r="H787" s="56"/>
      <c r="I787" s="56"/>
      <c r="J787" s="56"/>
      <c r="K787" s="56"/>
      <c r="L787" s="55"/>
      <c r="M787" s="57"/>
    </row>
    <row r="788" spans="1:13" ht="12" customHeight="1">
      <c r="A788" s="58"/>
      <c r="B788" s="54"/>
      <c r="C788" s="54"/>
      <c r="D788" s="54"/>
      <c r="E788" s="55"/>
      <c r="F788" s="55"/>
      <c r="G788" s="56"/>
      <c r="H788" s="56"/>
      <c r="I788" s="56"/>
      <c r="J788" s="56"/>
      <c r="K788" s="56"/>
      <c r="L788" s="55"/>
      <c r="M788" s="57"/>
    </row>
    <row r="789" spans="1:13" ht="12" customHeight="1">
      <c r="A789" s="58"/>
      <c r="B789" s="54"/>
      <c r="C789" s="54"/>
      <c r="D789" s="54"/>
      <c r="E789" s="55"/>
      <c r="F789" s="55"/>
      <c r="G789" s="56"/>
      <c r="H789" s="56"/>
      <c r="I789" s="56"/>
      <c r="J789" s="56"/>
      <c r="K789" s="56"/>
      <c r="L789" s="55"/>
      <c r="M789" s="57"/>
    </row>
    <row r="790" spans="1:13" ht="12" customHeight="1">
      <c r="A790" s="58"/>
      <c r="B790" s="54"/>
      <c r="C790" s="54"/>
      <c r="D790" s="54"/>
      <c r="E790" s="55"/>
      <c r="F790" s="55"/>
      <c r="G790" s="56"/>
      <c r="H790" s="56"/>
      <c r="I790" s="56"/>
      <c r="J790" s="56"/>
      <c r="K790" s="56"/>
      <c r="L790" s="55"/>
      <c r="M790" s="57"/>
    </row>
    <row r="791" spans="1:13" ht="12" customHeight="1">
      <c r="A791" s="58"/>
      <c r="B791" s="54"/>
      <c r="C791" s="54"/>
      <c r="D791" s="54"/>
      <c r="E791" s="55"/>
      <c r="F791" s="55"/>
      <c r="G791" s="56"/>
      <c r="H791" s="56"/>
      <c r="I791" s="56"/>
      <c r="J791" s="56"/>
      <c r="K791" s="56"/>
      <c r="L791" s="55"/>
      <c r="M791" s="57"/>
    </row>
    <row r="792" spans="1:13" ht="12" customHeight="1">
      <c r="A792" s="58"/>
      <c r="B792" s="54"/>
      <c r="C792" s="54"/>
      <c r="D792" s="54"/>
      <c r="E792" s="55"/>
      <c r="F792" s="55"/>
      <c r="G792" s="56"/>
      <c r="H792" s="56"/>
      <c r="I792" s="56"/>
      <c r="J792" s="56"/>
      <c r="K792" s="56"/>
      <c r="L792" s="55"/>
      <c r="M792" s="57"/>
    </row>
    <row r="793" spans="1:13" ht="12" customHeight="1">
      <c r="A793" s="58"/>
      <c r="B793" s="54"/>
      <c r="C793" s="54"/>
      <c r="D793" s="54"/>
      <c r="E793" s="55"/>
      <c r="F793" s="55"/>
      <c r="G793" s="56"/>
      <c r="H793" s="56"/>
      <c r="I793" s="56"/>
      <c r="J793" s="56"/>
      <c r="K793" s="56"/>
      <c r="L793" s="55"/>
      <c r="M793" s="57"/>
    </row>
    <row r="794" spans="1:13" ht="12" customHeight="1">
      <c r="A794" s="58"/>
      <c r="B794" s="54"/>
      <c r="C794" s="54"/>
      <c r="D794" s="54"/>
      <c r="E794" s="55"/>
      <c r="F794" s="55"/>
      <c r="G794" s="56"/>
      <c r="H794" s="56"/>
      <c r="I794" s="56"/>
      <c r="J794" s="56"/>
      <c r="K794" s="56"/>
      <c r="L794" s="55"/>
      <c r="M794" s="57"/>
    </row>
    <row r="795" spans="1:13" ht="12" customHeight="1">
      <c r="A795" s="58"/>
      <c r="B795" s="54"/>
      <c r="C795" s="54"/>
      <c r="D795" s="54"/>
      <c r="E795" s="55"/>
      <c r="F795" s="55"/>
      <c r="G795" s="56"/>
      <c r="H795" s="56"/>
      <c r="I795" s="56"/>
      <c r="J795" s="56"/>
      <c r="K795" s="56"/>
      <c r="L795" s="55"/>
      <c r="M795" s="57"/>
    </row>
    <row r="796" spans="1:13" ht="12" customHeight="1">
      <c r="A796" s="58"/>
      <c r="B796" s="54"/>
      <c r="C796" s="54"/>
      <c r="D796" s="54"/>
      <c r="E796" s="55"/>
      <c r="F796" s="55"/>
      <c r="G796" s="56"/>
      <c r="H796" s="56"/>
      <c r="I796" s="56"/>
      <c r="J796" s="56"/>
      <c r="K796" s="56"/>
      <c r="L796" s="55"/>
      <c r="M796" s="57"/>
    </row>
    <row r="797" spans="1:13" ht="12" customHeight="1">
      <c r="A797" s="58"/>
      <c r="B797" s="54"/>
      <c r="C797" s="54"/>
      <c r="D797" s="54"/>
      <c r="E797" s="55"/>
      <c r="F797" s="55"/>
      <c r="G797" s="56"/>
      <c r="H797" s="56"/>
      <c r="I797" s="56"/>
      <c r="J797" s="56"/>
      <c r="K797" s="56"/>
      <c r="L797" s="55"/>
      <c r="M797" s="57"/>
    </row>
    <row r="798" spans="1:13" ht="12" customHeight="1">
      <c r="A798" s="58"/>
      <c r="B798" s="54"/>
      <c r="C798" s="54"/>
      <c r="D798" s="54"/>
      <c r="E798" s="55"/>
      <c r="F798" s="55"/>
      <c r="G798" s="56"/>
      <c r="H798" s="56"/>
      <c r="I798" s="56"/>
      <c r="J798" s="56"/>
      <c r="K798" s="56"/>
      <c r="L798" s="55"/>
      <c r="M798" s="57"/>
    </row>
    <row r="799" spans="1:13" ht="12" customHeight="1">
      <c r="A799" s="58"/>
      <c r="B799" s="54"/>
      <c r="C799" s="54"/>
      <c r="D799" s="54"/>
      <c r="E799" s="55"/>
      <c r="F799" s="55"/>
      <c r="G799" s="56"/>
      <c r="H799" s="56"/>
      <c r="I799" s="56"/>
      <c r="J799" s="56"/>
      <c r="K799" s="56"/>
      <c r="L799" s="55"/>
      <c r="M799" s="57"/>
    </row>
    <row r="800" spans="1:13" ht="12" customHeight="1">
      <c r="A800" s="58"/>
      <c r="B800" s="54"/>
      <c r="C800" s="54"/>
      <c r="D800" s="54"/>
      <c r="E800" s="55"/>
      <c r="F800" s="55"/>
      <c r="G800" s="56"/>
      <c r="H800" s="56"/>
      <c r="I800" s="56"/>
      <c r="J800" s="56"/>
      <c r="K800" s="56"/>
      <c r="L800" s="55"/>
      <c r="M800" s="57"/>
    </row>
    <row r="801" spans="1:13" ht="12" customHeight="1">
      <c r="A801" s="58"/>
      <c r="B801" s="54"/>
      <c r="C801" s="54"/>
      <c r="D801" s="54"/>
      <c r="E801" s="55"/>
      <c r="F801" s="55"/>
      <c r="G801" s="56"/>
      <c r="H801" s="56"/>
      <c r="I801" s="56"/>
      <c r="J801" s="56"/>
      <c r="K801" s="56"/>
      <c r="L801" s="55"/>
      <c r="M801" s="57"/>
    </row>
    <row r="802" spans="1:13" ht="12" customHeight="1">
      <c r="A802" s="58"/>
      <c r="B802" s="54"/>
      <c r="C802" s="54"/>
      <c r="D802" s="54"/>
      <c r="E802" s="55"/>
      <c r="F802" s="55"/>
      <c r="G802" s="56"/>
      <c r="H802" s="56"/>
      <c r="I802" s="56"/>
      <c r="J802" s="56"/>
      <c r="K802" s="56"/>
      <c r="L802" s="55"/>
      <c r="M802" s="57"/>
    </row>
    <row r="803" spans="1:13" ht="12" customHeight="1">
      <c r="A803" s="58"/>
      <c r="B803" s="54"/>
      <c r="C803" s="54"/>
      <c r="D803" s="54"/>
      <c r="E803" s="55"/>
      <c r="F803" s="55"/>
      <c r="G803" s="56"/>
      <c r="H803" s="56"/>
      <c r="I803" s="56"/>
      <c r="J803" s="56"/>
      <c r="K803" s="56"/>
      <c r="L803" s="55"/>
      <c r="M803" s="57"/>
    </row>
    <row r="804" spans="1:13" ht="12" customHeight="1">
      <c r="A804" s="58"/>
      <c r="B804" s="54"/>
      <c r="C804" s="54"/>
      <c r="D804" s="54"/>
      <c r="E804" s="55"/>
      <c r="F804" s="55"/>
      <c r="G804" s="56"/>
      <c r="H804" s="56"/>
      <c r="I804" s="56"/>
      <c r="J804" s="56"/>
      <c r="K804" s="56"/>
      <c r="L804" s="55"/>
      <c r="M804" s="57"/>
    </row>
    <row r="805" spans="1:13" ht="12" customHeight="1">
      <c r="A805" s="58"/>
      <c r="B805" s="54"/>
      <c r="C805" s="54"/>
      <c r="D805" s="54"/>
      <c r="E805" s="55"/>
      <c r="F805" s="55"/>
      <c r="G805" s="56"/>
      <c r="H805" s="56"/>
      <c r="I805" s="56"/>
      <c r="J805" s="56"/>
      <c r="K805" s="56"/>
      <c r="L805" s="55"/>
      <c r="M805" s="57"/>
    </row>
    <row r="806" spans="1:13" ht="12" customHeight="1">
      <c r="A806" s="58"/>
      <c r="B806" s="54"/>
      <c r="C806" s="54"/>
      <c r="D806" s="54"/>
      <c r="E806" s="55"/>
      <c r="F806" s="55"/>
      <c r="G806" s="56"/>
      <c r="H806" s="56"/>
      <c r="I806" s="56"/>
      <c r="J806" s="56"/>
      <c r="K806" s="56"/>
      <c r="L806" s="55"/>
      <c r="M806" s="57"/>
    </row>
    <row r="807" spans="1:13" ht="12" customHeight="1">
      <c r="A807" s="58"/>
      <c r="B807" s="54"/>
      <c r="C807" s="54"/>
      <c r="D807" s="54"/>
      <c r="E807" s="55"/>
      <c r="F807" s="55"/>
      <c r="G807" s="56"/>
      <c r="H807" s="56"/>
      <c r="I807" s="56"/>
      <c r="J807" s="56"/>
      <c r="K807" s="56"/>
      <c r="L807" s="55"/>
      <c r="M807" s="57"/>
    </row>
    <row r="808" spans="1:13" ht="12" customHeight="1">
      <c r="A808" s="58"/>
      <c r="B808" s="54"/>
      <c r="C808" s="54"/>
      <c r="D808" s="54"/>
      <c r="E808" s="55"/>
      <c r="F808" s="55"/>
      <c r="G808" s="56"/>
      <c r="H808" s="56"/>
      <c r="I808" s="56"/>
      <c r="J808" s="56"/>
      <c r="K808" s="56"/>
      <c r="L808" s="55"/>
      <c r="M808" s="57"/>
    </row>
    <row r="809" spans="1:13" ht="12" customHeight="1">
      <c r="A809" s="58"/>
      <c r="B809" s="54"/>
      <c r="C809" s="54"/>
      <c r="D809" s="54"/>
      <c r="E809" s="55"/>
      <c r="F809" s="55"/>
      <c r="G809" s="56"/>
      <c r="H809" s="56"/>
      <c r="I809" s="56"/>
      <c r="J809" s="56"/>
      <c r="K809" s="56"/>
      <c r="L809" s="55"/>
      <c r="M809" s="57"/>
    </row>
    <row r="810" spans="1:13" ht="12" customHeight="1">
      <c r="A810" s="58"/>
      <c r="B810" s="54"/>
      <c r="C810" s="54"/>
      <c r="D810" s="54"/>
      <c r="E810" s="55"/>
      <c r="F810" s="55"/>
      <c r="G810" s="56"/>
      <c r="H810" s="56"/>
      <c r="I810" s="56"/>
      <c r="J810" s="56"/>
      <c r="K810" s="56"/>
      <c r="L810" s="55"/>
      <c r="M810" s="57"/>
    </row>
    <row r="811" spans="1:13" ht="12" customHeight="1">
      <c r="A811" s="58"/>
      <c r="B811" s="54"/>
      <c r="C811" s="54"/>
      <c r="D811" s="54"/>
      <c r="E811" s="55"/>
      <c r="F811" s="55"/>
      <c r="G811" s="56"/>
      <c r="H811" s="56"/>
      <c r="I811" s="56"/>
      <c r="J811" s="56"/>
      <c r="K811" s="56"/>
      <c r="L811" s="55"/>
      <c r="M811" s="57"/>
    </row>
    <row r="812" spans="1:13" ht="12" customHeight="1">
      <c r="A812" s="58"/>
      <c r="B812" s="54"/>
      <c r="C812" s="54"/>
      <c r="D812" s="54"/>
      <c r="E812" s="55"/>
      <c r="F812" s="55"/>
      <c r="G812" s="56"/>
      <c r="H812" s="56"/>
      <c r="I812" s="56"/>
      <c r="J812" s="56"/>
      <c r="K812" s="56"/>
      <c r="L812" s="55"/>
      <c r="M812" s="57"/>
    </row>
    <row r="813" spans="1:13" ht="12" customHeight="1">
      <c r="A813" s="58"/>
      <c r="B813" s="54"/>
      <c r="C813" s="54"/>
      <c r="D813" s="54"/>
      <c r="E813" s="55"/>
      <c r="F813" s="55"/>
      <c r="G813" s="56"/>
      <c r="H813" s="56"/>
      <c r="I813" s="56"/>
      <c r="J813" s="56"/>
      <c r="K813" s="56"/>
      <c r="L813" s="55"/>
      <c r="M813" s="57"/>
    </row>
    <row r="814" spans="1:13" ht="12" customHeight="1">
      <c r="A814" s="58"/>
      <c r="B814" s="54"/>
      <c r="C814" s="54"/>
      <c r="D814" s="54"/>
      <c r="E814" s="55"/>
      <c r="F814" s="55"/>
      <c r="G814" s="56"/>
      <c r="H814" s="56"/>
      <c r="I814" s="56"/>
      <c r="J814" s="56"/>
      <c r="K814" s="56"/>
      <c r="L814" s="55"/>
      <c r="M814" s="57"/>
    </row>
    <row r="815" spans="1:13" ht="12" customHeight="1">
      <c r="A815" s="58"/>
      <c r="B815" s="54"/>
      <c r="C815" s="54"/>
      <c r="D815" s="54"/>
      <c r="E815" s="55"/>
      <c r="F815" s="55"/>
      <c r="G815" s="56"/>
      <c r="H815" s="56"/>
      <c r="I815" s="56"/>
      <c r="J815" s="56"/>
      <c r="K815" s="56"/>
      <c r="L815" s="55"/>
      <c r="M815" s="57"/>
    </row>
    <row r="816" spans="1:13" ht="12" customHeight="1">
      <c r="A816" s="58"/>
      <c r="B816" s="54"/>
      <c r="C816" s="54"/>
      <c r="D816" s="54"/>
      <c r="E816" s="55"/>
      <c r="F816" s="55"/>
      <c r="G816" s="56"/>
      <c r="H816" s="56"/>
      <c r="I816" s="56"/>
      <c r="J816" s="56"/>
      <c r="K816" s="56"/>
      <c r="L816" s="55"/>
      <c r="M816" s="57"/>
    </row>
    <row r="817" spans="1:13" ht="12" customHeight="1">
      <c r="A817" s="58"/>
      <c r="B817" s="54"/>
      <c r="C817" s="54"/>
      <c r="D817" s="54"/>
      <c r="E817" s="55"/>
      <c r="F817" s="55"/>
      <c r="G817" s="56"/>
      <c r="H817" s="56"/>
      <c r="I817" s="56"/>
      <c r="J817" s="56"/>
      <c r="K817" s="56"/>
      <c r="L817" s="55"/>
      <c r="M817" s="57"/>
    </row>
    <row r="818" spans="1:13" ht="12" customHeight="1">
      <c r="A818" s="58"/>
      <c r="B818" s="54"/>
      <c r="C818" s="54"/>
      <c r="D818" s="54"/>
      <c r="E818" s="55"/>
      <c r="F818" s="55"/>
      <c r="G818" s="56"/>
      <c r="H818" s="56"/>
      <c r="I818" s="56"/>
      <c r="J818" s="56"/>
      <c r="K818" s="56"/>
      <c r="L818" s="55"/>
      <c r="M818" s="57"/>
    </row>
    <row r="819" spans="1:13" ht="12" customHeight="1">
      <c r="A819" s="58"/>
      <c r="B819" s="54"/>
      <c r="C819" s="54"/>
      <c r="D819" s="54"/>
      <c r="E819" s="55"/>
      <c r="F819" s="55"/>
      <c r="G819" s="56"/>
      <c r="H819" s="56"/>
      <c r="I819" s="56"/>
      <c r="J819" s="56"/>
      <c r="K819" s="56"/>
      <c r="L819" s="55"/>
      <c r="M819" s="57"/>
    </row>
    <row r="820" spans="1:13" ht="12" customHeight="1">
      <c r="A820" s="58"/>
      <c r="B820" s="54"/>
      <c r="C820" s="54"/>
      <c r="D820" s="54"/>
      <c r="E820" s="55"/>
      <c r="F820" s="55"/>
      <c r="G820" s="56"/>
      <c r="H820" s="56"/>
      <c r="I820" s="56"/>
      <c r="J820" s="56"/>
      <c r="K820" s="56"/>
      <c r="L820" s="55"/>
      <c r="M820" s="57"/>
    </row>
    <row r="821" spans="1:13" ht="12" customHeight="1">
      <c r="A821" s="58"/>
      <c r="B821" s="54"/>
      <c r="C821" s="54"/>
      <c r="D821" s="54"/>
      <c r="E821" s="55"/>
      <c r="F821" s="55"/>
      <c r="G821" s="56"/>
      <c r="H821" s="56"/>
      <c r="I821" s="56"/>
      <c r="J821" s="56"/>
      <c r="K821" s="56"/>
      <c r="L821" s="55"/>
      <c r="M821" s="57"/>
    </row>
    <row r="822" spans="1:13" ht="12" customHeight="1">
      <c r="A822" s="58"/>
      <c r="B822" s="54"/>
      <c r="C822" s="54"/>
      <c r="D822" s="54"/>
      <c r="E822" s="55"/>
      <c r="F822" s="55"/>
      <c r="G822" s="56"/>
      <c r="H822" s="56"/>
      <c r="I822" s="56"/>
      <c r="J822" s="56"/>
      <c r="K822" s="56"/>
      <c r="L822" s="55"/>
      <c r="M822" s="57"/>
    </row>
    <row r="823" spans="1:13" ht="12" customHeight="1">
      <c r="A823" s="58"/>
      <c r="B823" s="54"/>
      <c r="C823" s="54"/>
      <c r="D823" s="54"/>
      <c r="E823" s="55"/>
      <c r="F823" s="55"/>
      <c r="G823" s="56"/>
      <c r="H823" s="56"/>
      <c r="I823" s="56"/>
      <c r="J823" s="56"/>
      <c r="K823" s="56"/>
      <c r="L823" s="55"/>
      <c r="M823" s="57"/>
    </row>
    <row r="824" spans="1:13" ht="12" customHeight="1">
      <c r="A824" s="58"/>
      <c r="B824" s="54"/>
      <c r="C824" s="54"/>
      <c r="D824" s="54"/>
      <c r="E824" s="55"/>
      <c r="F824" s="55"/>
      <c r="G824" s="56"/>
      <c r="H824" s="56"/>
      <c r="I824" s="56"/>
      <c r="J824" s="56"/>
      <c r="K824" s="56"/>
      <c r="L824" s="55"/>
      <c r="M824" s="57"/>
    </row>
    <row r="825" spans="1:13" ht="12" customHeight="1">
      <c r="A825" s="58"/>
      <c r="B825" s="54"/>
      <c r="C825" s="54"/>
      <c r="D825" s="54"/>
      <c r="E825" s="55"/>
      <c r="F825" s="55"/>
      <c r="G825" s="56"/>
      <c r="H825" s="56"/>
      <c r="I825" s="56"/>
      <c r="J825" s="56"/>
      <c r="K825" s="56"/>
      <c r="L825" s="55"/>
      <c r="M825" s="57"/>
    </row>
    <row r="826" spans="1:13" ht="12" customHeight="1">
      <c r="A826" s="58"/>
      <c r="B826" s="54"/>
      <c r="C826" s="54"/>
      <c r="D826" s="54"/>
      <c r="E826" s="55"/>
      <c r="F826" s="55"/>
      <c r="G826" s="56"/>
      <c r="H826" s="56"/>
      <c r="I826" s="56"/>
      <c r="J826" s="56"/>
      <c r="K826" s="56"/>
      <c r="L826" s="55"/>
      <c r="M826" s="57"/>
    </row>
    <row r="827" spans="1:13" ht="12" customHeight="1">
      <c r="A827" s="58"/>
      <c r="B827" s="54"/>
      <c r="C827" s="54"/>
      <c r="D827" s="54"/>
      <c r="E827" s="55"/>
      <c r="F827" s="55"/>
      <c r="G827" s="56"/>
      <c r="H827" s="56"/>
      <c r="I827" s="56"/>
      <c r="J827" s="56"/>
      <c r="K827" s="56"/>
      <c r="L827" s="55"/>
      <c r="M827" s="57"/>
    </row>
    <row r="828" spans="1:13" ht="12" customHeight="1">
      <c r="A828" s="58"/>
      <c r="B828" s="54"/>
      <c r="C828" s="54"/>
      <c r="D828" s="54"/>
      <c r="E828" s="55"/>
      <c r="F828" s="55"/>
      <c r="G828" s="56"/>
      <c r="H828" s="56"/>
      <c r="I828" s="56"/>
      <c r="J828" s="56"/>
      <c r="K828" s="56"/>
      <c r="L828" s="55"/>
      <c r="M828" s="57"/>
    </row>
    <row r="829" spans="1:13" ht="12" customHeight="1">
      <c r="A829" s="58"/>
      <c r="B829" s="54"/>
      <c r="C829" s="54"/>
      <c r="D829" s="54"/>
      <c r="E829" s="55"/>
      <c r="F829" s="55"/>
      <c r="G829" s="56"/>
      <c r="H829" s="56"/>
      <c r="I829" s="56"/>
      <c r="J829" s="56"/>
      <c r="K829" s="56"/>
      <c r="L829" s="55"/>
      <c r="M829" s="57"/>
    </row>
    <row r="830" spans="1:13" ht="12" customHeight="1">
      <c r="A830" s="58"/>
      <c r="B830" s="54"/>
      <c r="C830" s="54"/>
      <c r="D830" s="54"/>
      <c r="E830" s="55"/>
      <c r="F830" s="55"/>
      <c r="G830" s="56"/>
      <c r="H830" s="56"/>
      <c r="I830" s="56"/>
      <c r="J830" s="56"/>
      <c r="K830" s="56"/>
      <c r="L830" s="55"/>
      <c r="M830" s="57"/>
    </row>
    <row r="831" spans="1:13" ht="12" customHeight="1">
      <c r="A831" s="58"/>
      <c r="B831" s="54"/>
      <c r="C831" s="54"/>
      <c r="D831" s="54"/>
      <c r="E831" s="55"/>
      <c r="F831" s="55"/>
      <c r="G831" s="56"/>
      <c r="H831" s="56"/>
      <c r="I831" s="56"/>
      <c r="J831" s="56"/>
      <c r="K831" s="56"/>
      <c r="L831" s="55"/>
      <c r="M831" s="57"/>
    </row>
    <row r="832" spans="1:13" ht="12" customHeight="1">
      <c r="A832" s="58"/>
      <c r="B832" s="54"/>
      <c r="C832" s="54"/>
      <c r="D832" s="54"/>
      <c r="E832" s="55"/>
      <c r="F832" s="55"/>
      <c r="G832" s="56"/>
      <c r="H832" s="56"/>
      <c r="I832" s="56"/>
      <c r="J832" s="56"/>
      <c r="K832" s="56"/>
      <c r="L832" s="55"/>
      <c r="M832" s="57"/>
    </row>
    <row r="833" spans="1:13" ht="12" customHeight="1">
      <c r="A833" s="58"/>
      <c r="B833" s="54"/>
      <c r="C833" s="54"/>
      <c r="D833" s="54"/>
      <c r="E833" s="55"/>
      <c r="F833" s="55"/>
      <c r="G833" s="56"/>
      <c r="H833" s="56"/>
      <c r="I833" s="56"/>
      <c r="J833" s="56"/>
      <c r="K833" s="56"/>
      <c r="L833" s="55"/>
      <c r="M833" s="57"/>
    </row>
    <row r="834" spans="1:13" ht="12" customHeight="1">
      <c r="A834" s="58"/>
      <c r="B834" s="54"/>
      <c r="C834" s="54"/>
      <c r="D834" s="54"/>
      <c r="E834" s="55"/>
      <c r="F834" s="55"/>
      <c r="G834" s="56"/>
      <c r="H834" s="56"/>
      <c r="I834" s="56"/>
      <c r="J834" s="56"/>
      <c r="K834" s="56"/>
      <c r="L834" s="55"/>
      <c r="M834" s="57"/>
    </row>
    <row r="835" spans="1:13" ht="12" customHeight="1">
      <c r="A835" s="58"/>
      <c r="B835" s="54"/>
      <c r="C835" s="54"/>
      <c r="D835" s="54"/>
      <c r="E835" s="55"/>
      <c r="F835" s="55"/>
      <c r="G835" s="56"/>
      <c r="H835" s="56"/>
      <c r="I835" s="56"/>
      <c r="J835" s="56"/>
      <c r="K835" s="56"/>
      <c r="L835" s="55"/>
      <c r="M835" s="57"/>
    </row>
    <row r="836" spans="1:13" ht="12" customHeight="1">
      <c r="A836" s="58"/>
      <c r="B836" s="54"/>
      <c r="C836" s="54"/>
      <c r="D836" s="54"/>
      <c r="E836" s="55"/>
      <c r="F836" s="55"/>
      <c r="G836" s="56"/>
      <c r="H836" s="56"/>
      <c r="I836" s="56"/>
      <c r="J836" s="56"/>
      <c r="K836" s="56"/>
      <c r="L836" s="55"/>
      <c r="M836" s="57"/>
    </row>
    <row r="837" spans="1:13" ht="12" customHeight="1">
      <c r="A837" s="58"/>
      <c r="B837" s="54"/>
      <c r="C837" s="54"/>
      <c r="D837" s="54"/>
      <c r="E837" s="55"/>
      <c r="F837" s="55"/>
      <c r="G837" s="56"/>
      <c r="H837" s="56"/>
      <c r="I837" s="56"/>
      <c r="J837" s="56"/>
      <c r="K837" s="56"/>
      <c r="L837" s="55"/>
      <c r="M837" s="57"/>
    </row>
    <row r="838" spans="1:13" ht="12" customHeight="1">
      <c r="A838" s="58"/>
      <c r="B838" s="54"/>
      <c r="C838" s="54"/>
      <c r="D838" s="54"/>
      <c r="E838" s="55"/>
      <c r="F838" s="55"/>
      <c r="G838" s="56"/>
      <c r="H838" s="56"/>
      <c r="I838" s="56"/>
      <c r="J838" s="56"/>
      <c r="K838" s="56"/>
      <c r="L838" s="55"/>
      <c r="M838" s="57"/>
    </row>
    <row r="839" spans="1:13" ht="12" customHeight="1">
      <c r="A839" s="58"/>
      <c r="B839" s="54"/>
      <c r="C839" s="54"/>
      <c r="D839" s="54"/>
      <c r="E839" s="55"/>
      <c r="F839" s="55"/>
      <c r="G839" s="56"/>
      <c r="H839" s="56"/>
      <c r="I839" s="56"/>
      <c r="J839" s="56"/>
      <c r="K839" s="56"/>
      <c r="L839" s="55"/>
      <c r="M839" s="57"/>
    </row>
    <row r="840" spans="1:13" ht="12" customHeight="1">
      <c r="A840" s="58"/>
      <c r="B840" s="54"/>
      <c r="C840" s="54"/>
      <c r="D840" s="54"/>
      <c r="E840" s="55"/>
      <c r="F840" s="55"/>
      <c r="G840" s="56"/>
      <c r="H840" s="56"/>
      <c r="I840" s="56"/>
      <c r="J840" s="56"/>
      <c r="K840" s="56"/>
      <c r="L840" s="55"/>
      <c r="M840" s="57"/>
    </row>
    <row r="841" spans="1:13" ht="12" customHeight="1">
      <c r="A841" s="58"/>
      <c r="B841" s="54"/>
      <c r="C841" s="54"/>
      <c r="D841" s="54"/>
      <c r="E841" s="55"/>
      <c r="F841" s="55"/>
      <c r="G841" s="56"/>
      <c r="H841" s="56"/>
      <c r="I841" s="56"/>
      <c r="J841" s="56"/>
      <c r="K841" s="56"/>
      <c r="L841" s="55"/>
      <c r="M841" s="57"/>
    </row>
    <row r="842" spans="1:13" ht="12" customHeight="1">
      <c r="A842" s="58"/>
      <c r="B842" s="54"/>
      <c r="C842" s="54"/>
      <c r="D842" s="54"/>
      <c r="E842" s="55"/>
      <c r="F842" s="55"/>
      <c r="G842" s="56"/>
      <c r="H842" s="56"/>
      <c r="I842" s="56"/>
      <c r="J842" s="56"/>
      <c r="K842" s="56"/>
      <c r="L842" s="55"/>
      <c r="M842" s="57"/>
    </row>
    <row r="843" spans="1:13" ht="12" customHeight="1">
      <c r="A843" s="58"/>
      <c r="B843" s="54"/>
      <c r="C843" s="54"/>
      <c r="D843" s="54"/>
      <c r="E843" s="55"/>
      <c r="F843" s="55"/>
      <c r="G843" s="56"/>
      <c r="H843" s="56"/>
      <c r="I843" s="56"/>
      <c r="J843" s="56"/>
      <c r="K843" s="56"/>
      <c r="L843" s="55"/>
      <c r="M843" s="57"/>
    </row>
    <row r="844" spans="1:13" ht="12" customHeight="1">
      <c r="A844" s="58"/>
      <c r="B844" s="54"/>
      <c r="C844" s="54"/>
      <c r="D844" s="54"/>
      <c r="E844" s="55"/>
      <c r="F844" s="55"/>
      <c r="G844" s="56"/>
      <c r="H844" s="56"/>
      <c r="I844" s="56"/>
      <c r="J844" s="56"/>
      <c r="K844" s="56"/>
      <c r="L844" s="55"/>
      <c r="M844" s="57"/>
    </row>
    <row r="845" spans="1:13" ht="12" customHeight="1">
      <c r="A845" s="58"/>
      <c r="B845" s="54"/>
      <c r="C845" s="54"/>
      <c r="D845" s="54"/>
      <c r="E845" s="55"/>
      <c r="F845" s="55"/>
      <c r="G845" s="56"/>
      <c r="H845" s="56"/>
      <c r="I845" s="56"/>
      <c r="J845" s="56"/>
      <c r="K845" s="56"/>
      <c r="L845" s="55"/>
      <c r="M845" s="57"/>
    </row>
    <row r="846" spans="1:13" ht="12" customHeight="1">
      <c r="A846" s="58"/>
      <c r="B846" s="54"/>
      <c r="C846" s="54"/>
      <c r="D846" s="54"/>
      <c r="E846" s="55"/>
      <c r="F846" s="55"/>
      <c r="G846" s="56"/>
      <c r="H846" s="56"/>
      <c r="I846" s="56"/>
      <c r="J846" s="56"/>
      <c r="K846" s="56"/>
      <c r="L846" s="55"/>
      <c r="M846" s="57"/>
    </row>
    <row r="847" spans="1:13" ht="12" customHeight="1">
      <c r="A847" s="58"/>
      <c r="B847" s="54"/>
      <c r="C847" s="54"/>
      <c r="D847" s="54"/>
      <c r="E847" s="55"/>
      <c r="F847" s="55"/>
      <c r="G847" s="56"/>
      <c r="H847" s="56"/>
      <c r="I847" s="56"/>
      <c r="J847" s="56"/>
      <c r="K847" s="56"/>
      <c r="L847" s="55"/>
      <c r="M847" s="57"/>
    </row>
    <row r="848" spans="1:13" ht="12" customHeight="1">
      <c r="A848" s="58"/>
      <c r="B848" s="54"/>
      <c r="C848" s="54"/>
      <c r="D848" s="54"/>
      <c r="E848" s="55"/>
      <c r="F848" s="55"/>
      <c r="G848" s="56"/>
      <c r="H848" s="56"/>
      <c r="I848" s="56"/>
      <c r="J848" s="56"/>
      <c r="K848" s="56"/>
      <c r="L848" s="55"/>
      <c r="M848" s="57"/>
    </row>
    <row r="849" spans="1:13" ht="12" customHeight="1">
      <c r="A849" s="58"/>
      <c r="B849" s="54"/>
      <c r="C849" s="54"/>
      <c r="D849" s="54"/>
      <c r="E849" s="55"/>
      <c r="F849" s="55"/>
      <c r="G849" s="56"/>
      <c r="H849" s="56"/>
      <c r="I849" s="56"/>
      <c r="J849" s="56"/>
      <c r="K849" s="56"/>
      <c r="L849" s="55"/>
      <c r="M849" s="57"/>
    </row>
    <row r="850" spans="1:13" ht="12" customHeight="1">
      <c r="A850" s="58"/>
      <c r="B850" s="54"/>
      <c r="C850" s="54"/>
      <c r="D850" s="54"/>
      <c r="E850" s="55"/>
      <c r="F850" s="55"/>
      <c r="G850" s="56"/>
      <c r="H850" s="56"/>
      <c r="I850" s="56"/>
      <c r="J850" s="56"/>
      <c r="K850" s="56"/>
      <c r="L850" s="55"/>
      <c r="M850" s="57"/>
    </row>
    <row r="851" spans="1:13" ht="12" customHeight="1">
      <c r="A851" s="58"/>
      <c r="B851" s="54"/>
      <c r="C851" s="54"/>
      <c r="D851" s="54"/>
      <c r="E851" s="55"/>
      <c r="F851" s="55"/>
      <c r="G851" s="56"/>
      <c r="H851" s="56"/>
      <c r="I851" s="56"/>
      <c r="J851" s="56"/>
      <c r="K851" s="56"/>
      <c r="L851" s="55"/>
      <c r="M851" s="57"/>
    </row>
    <row r="852" spans="1:13" ht="12" customHeight="1">
      <c r="A852" s="58"/>
      <c r="B852" s="54"/>
      <c r="C852" s="54"/>
      <c r="D852" s="54"/>
      <c r="E852" s="55"/>
      <c r="F852" s="55"/>
      <c r="G852" s="56"/>
      <c r="H852" s="56"/>
      <c r="I852" s="56"/>
      <c r="J852" s="56"/>
      <c r="K852" s="56"/>
      <c r="L852" s="55"/>
      <c r="M852" s="57"/>
    </row>
    <row r="853" spans="1:13" ht="12" customHeight="1">
      <c r="A853" s="58"/>
      <c r="B853" s="54"/>
      <c r="C853" s="54"/>
      <c r="D853" s="54"/>
      <c r="E853" s="55"/>
      <c r="F853" s="55"/>
      <c r="G853" s="56"/>
      <c r="H853" s="56"/>
      <c r="I853" s="56"/>
      <c r="J853" s="56"/>
      <c r="K853" s="56"/>
      <c r="L853" s="55"/>
      <c r="M853" s="57"/>
    </row>
    <row r="854" spans="1:13" ht="12" customHeight="1">
      <c r="A854" s="58"/>
      <c r="B854" s="54"/>
      <c r="C854" s="54"/>
      <c r="D854" s="54"/>
      <c r="E854" s="55"/>
      <c r="F854" s="55"/>
      <c r="G854" s="56"/>
      <c r="H854" s="56"/>
      <c r="I854" s="56"/>
      <c r="J854" s="56"/>
      <c r="K854" s="56"/>
      <c r="L854" s="55"/>
      <c r="M854" s="57"/>
    </row>
    <row r="855" spans="1:13" ht="12" customHeight="1">
      <c r="A855" s="58"/>
      <c r="B855" s="54"/>
      <c r="C855" s="54"/>
      <c r="D855" s="54"/>
      <c r="E855" s="55"/>
      <c r="F855" s="55"/>
      <c r="G855" s="56"/>
      <c r="H855" s="56"/>
      <c r="I855" s="56"/>
      <c r="J855" s="56"/>
      <c r="K855" s="56"/>
      <c r="L855" s="55"/>
      <c r="M855" s="57"/>
    </row>
    <row r="856" spans="1:13" ht="12" customHeight="1">
      <c r="A856" s="58"/>
      <c r="B856" s="54"/>
      <c r="C856" s="54"/>
      <c r="D856" s="54"/>
      <c r="E856" s="55"/>
      <c r="F856" s="55"/>
      <c r="G856" s="56"/>
      <c r="H856" s="56"/>
      <c r="I856" s="56"/>
      <c r="J856" s="56"/>
      <c r="K856" s="56"/>
      <c r="L856" s="55"/>
      <c r="M856" s="57"/>
    </row>
    <row r="857" spans="1:13" ht="12" customHeight="1">
      <c r="A857" s="58"/>
      <c r="B857" s="54"/>
      <c r="C857" s="54"/>
      <c r="D857" s="54"/>
      <c r="E857" s="55"/>
      <c r="F857" s="55"/>
      <c r="G857" s="56"/>
      <c r="H857" s="56"/>
      <c r="I857" s="56"/>
      <c r="J857" s="56"/>
      <c r="K857" s="56"/>
      <c r="L857" s="55"/>
      <c r="M857" s="57"/>
    </row>
    <row r="858" spans="1:13" ht="12" customHeight="1">
      <c r="A858" s="58"/>
      <c r="B858" s="54"/>
      <c r="C858" s="54"/>
      <c r="D858" s="54"/>
      <c r="E858" s="55"/>
      <c r="F858" s="55"/>
      <c r="G858" s="56"/>
      <c r="H858" s="56"/>
      <c r="I858" s="56"/>
      <c r="J858" s="56"/>
      <c r="K858" s="56"/>
      <c r="L858" s="55"/>
      <c r="M858" s="57"/>
    </row>
    <row r="859" spans="1:13" ht="12" customHeight="1">
      <c r="A859" s="58"/>
      <c r="B859" s="54"/>
      <c r="C859" s="54"/>
      <c r="D859" s="54"/>
      <c r="E859" s="55"/>
      <c r="F859" s="55"/>
      <c r="G859" s="56"/>
      <c r="H859" s="56"/>
      <c r="I859" s="56"/>
      <c r="J859" s="56"/>
      <c r="K859" s="56"/>
      <c r="L859" s="55"/>
      <c r="M859" s="57"/>
    </row>
    <row r="860" spans="1:13" ht="12" customHeight="1">
      <c r="A860" s="58"/>
      <c r="B860" s="54"/>
      <c r="C860" s="54"/>
      <c r="D860" s="54"/>
      <c r="E860" s="55"/>
      <c r="F860" s="55"/>
      <c r="G860" s="56"/>
      <c r="H860" s="56"/>
      <c r="I860" s="56"/>
      <c r="J860" s="56"/>
      <c r="K860" s="56"/>
      <c r="L860" s="55"/>
      <c r="M860" s="57"/>
    </row>
    <row r="861" spans="1:13" ht="12" customHeight="1">
      <c r="A861" s="58"/>
      <c r="B861" s="54"/>
      <c r="C861" s="54"/>
      <c r="D861" s="54"/>
      <c r="E861" s="55"/>
      <c r="F861" s="55"/>
      <c r="G861" s="56"/>
      <c r="H861" s="56"/>
      <c r="I861" s="56"/>
      <c r="J861" s="56"/>
      <c r="K861" s="56"/>
      <c r="L861" s="55"/>
      <c r="M861" s="57"/>
    </row>
    <row r="862" spans="1:13" ht="12" customHeight="1">
      <c r="A862" s="58"/>
      <c r="B862" s="54"/>
      <c r="C862" s="54"/>
      <c r="D862" s="54"/>
      <c r="E862" s="55"/>
      <c r="F862" s="55"/>
      <c r="G862" s="56"/>
      <c r="H862" s="56"/>
      <c r="I862" s="56"/>
      <c r="J862" s="56"/>
      <c r="K862" s="56"/>
      <c r="L862" s="55"/>
      <c r="M862" s="57"/>
    </row>
    <row r="863" spans="1:13" ht="12" customHeight="1">
      <c r="A863" s="58"/>
      <c r="B863" s="54"/>
      <c r="C863" s="54"/>
      <c r="D863" s="54"/>
      <c r="E863" s="55"/>
      <c r="F863" s="55"/>
      <c r="G863" s="56"/>
      <c r="H863" s="56"/>
      <c r="I863" s="56"/>
      <c r="J863" s="56"/>
      <c r="K863" s="56"/>
      <c r="L863" s="55"/>
      <c r="M863" s="57"/>
    </row>
    <row r="864" spans="1:13" ht="12" customHeight="1">
      <c r="A864" s="58"/>
      <c r="B864" s="54"/>
      <c r="C864" s="54"/>
      <c r="D864" s="54"/>
      <c r="E864" s="55"/>
      <c r="F864" s="55"/>
      <c r="G864" s="56"/>
      <c r="H864" s="56"/>
      <c r="I864" s="56"/>
      <c r="J864" s="56"/>
      <c r="K864" s="56"/>
      <c r="L864" s="55"/>
      <c r="M864" s="57"/>
    </row>
    <row r="865" spans="1:13" ht="12" customHeight="1">
      <c r="A865" s="58"/>
      <c r="B865" s="54"/>
      <c r="C865" s="54"/>
      <c r="D865" s="54"/>
      <c r="E865" s="55"/>
      <c r="F865" s="55"/>
      <c r="G865" s="56"/>
      <c r="H865" s="56"/>
      <c r="I865" s="56"/>
      <c r="J865" s="56"/>
      <c r="K865" s="56"/>
      <c r="L865" s="55"/>
      <c r="M865" s="57"/>
    </row>
    <row r="866" spans="1:13" ht="12" customHeight="1">
      <c r="A866" s="58"/>
      <c r="B866" s="54"/>
      <c r="C866" s="54"/>
      <c r="D866" s="54"/>
      <c r="E866" s="55"/>
      <c r="F866" s="55"/>
      <c r="G866" s="56"/>
      <c r="H866" s="56"/>
      <c r="I866" s="56"/>
      <c r="J866" s="56"/>
      <c r="K866" s="56"/>
      <c r="L866" s="55"/>
      <c r="M866" s="57"/>
    </row>
    <row r="867" spans="1:13" ht="12" customHeight="1">
      <c r="A867" s="58"/>
      <c r="B867" s="54"/>
      <c r="C867" s="54"/>
      <c r="D867" s="54"/>
      <c r="E867" s="55"/>
      <c r="F867" s="55"/>
      <c r="G867" s="56"/>
      <c r="H867" s="56"/>
      <c r="I867" s="56"/>
      <c r="J867" s="56"/>
      <c r="K867" s="56"/>
      <c r="L867" s="55"/>
      <c r="M867" s="57"/>
    </row>
    <row r="868" spans="1:13" ht="12" customHeight="1">
      <c r="A868" s="58"/>
      <c r="B868" s="54"/>
      <c r="C868" s="54"/>
      <c r="D868" s="54"/>
      <c r="E868" s="55"/>
      <c r="F868" s="55"/>
      <c r="G868" s="56"/>
      <c r="H868" s="56"/>
      <c r="I868" s="56"/>
      <c r="J868" s="56"/>
      <c r="K868" s="56"/>
      <c r="L868" s="55"/>
      <c r="M868" s="57"/>
    </row>
    <row r="869" spans="1:13" ht="12" customHeight="1">
      <c r="A869" s="58"/>
      <c r="B869" s="54"/>
      <c r="C869" s="54"/>
      <c r="D869" s="54"/>
      <c r="E869" s="55"/>
      <c r="F869" s="55"/>
      <c r="G869" s="56"/>
      <c r="H869" s="56"/>
      <c r="I869" s="56"/>
      <c r="J869" s="56"/>
      <c r="K869" s="56"/>
      <c r="L869" s="55"/>
      <c r="M869" s="57"/>
    </row>
    <row r="870" spans="1:13" ht="12" customHeight="1">
      <c r="A870" s="58"/>
      <c r="B870" s="54"/>
      <c r="C870" s="54"/>
      <c r="D870" s="54"/>
      <c r="E870" s="55"/>
      <c r="F870" s="55"/>
      <c r="G870" s="56"/>
      <c r="H870" s="56"/>
      <c r="I870" s="56"/>
      <c r="J870" s="56"/>
      <c r="K870" s="56"/>
      <c r="L870" s="55"/>
      <c r="M870" s="57"/>
    </row>
    <row r="871" spans="1:13" ht="12" customHeight="1">
      <c r="A871" s="58"/>
      <c r="B871" s="54"/>
      <c r="C871" s="54"/>
      <c r="D871" s="54"/>
      <c r="E871" s="55"/>
      <c r="F871" s="55"/>
      <c r="G871" s="56"/>
      <c r="H871" s="56"/>
      <c r="I871" s="56"/>
      <c r="J871" s="56"/>
      <c r="K871" s="56"/>
      <c r="L871" s="55"/>
      <c r="M871" s="57"/>
    </row>
    <row r="872" spans="1:13" ht="12" customHeight="1">
      <c r="A872" s="58"/>
      <c r="B872" s="54"/>
      <c r="C872" s="54"/>
      <c r="D872" s="54"/>
      <c r="E872" s="55"/>
      <c r="F872" s="55"/>
      <c r="G872" s="56"/>
      <c r="H872" s="56"/>
      <c r="I872" s="56"/>
      <c r="J872" s="56"/>
      <c r="K872" s="56"/>
      <c r="L872" s="55"/>
      <c r="M872" s="57"/>
    </row>
    <row r="873" spans="1:13" ht="12" customHeight="1">
      <c r="A873" s="58"/>
      <c r="B873" s="54"/>
      <c r="C873" s="54"/>
      <c r="D873" s="54"/>
      <c r="E873" s="55"/>
      <c r="F873" s="55"/>
      <c r="G873" s="56"/>
      <c r="H873" s="56"/>
      <c r="I873" s="56"/>
      <c r="J873" s="56"/>
      <c r="K873" s="56"/>
      <c r="L873" s="55"/>
      <c r="M873" s="57"/>
    </row>
    <row r="874" spans="1:13" ht="12" customHeight="1">
      <c r="A874" s="58"/>
      <c r="B874" s="54"/>
      <c r="C874" s="54"/>
      <c r="D874" s="54"/>
      <c r="E874" s="55"/>
      <c r="F874" s="55"/>
      <c r="G874" s="56"/>
      <c r="H874" s="56"/>
      <c r="I874" s="56"/>
      <c r="J874" s="56"/>
      <c r="K874" s="56"/>
      <c r="L874" s="55"/>
      <c r="M874" s="57"/>
    </row>
    <row r="875" spans="1:13" ht="12" customHeight="1">
      <c r="A875" s="58"/>
      <c r="B875" s="54"/>
      <c r="C875" s="54"/>
      <c r="D875" s="54"/>
      <c r="E875" s="55"/>
      <c r="F875" s="55"/>
      <c r="G875" s="56"/>
      <c r="H875" s="56"/>
      <c r="I875" s="56"/>
      <c r="J875" s="56"/>
      <c r="K875" s="56"/>
      <c r="L875" s="55"/>
      <c r="M875" s="57"/>
    </row>
    <row r="876" spans="1:13" ht="12" customHeight="1">
      <c r="A876" s="58"/>
      <c r="B876" s="54"/>
      <c r="C876" s="54"/>
      <c r="D876" s="54"/>
      <c r="E876" s="55"/>
      <c r="F876" s="55"/>
      <c r="G876" s="56"/>
      <c r="H876" s="56"/>
      <c r="I876" s="56"/>
      <c r="J876" s="56"/>
      <c r="K876" s="56"/>
      <c r="L876" s="55"/>
      <c r="M876" s="57"/>
    </row>
    <row r="877" spans="1:13" ht="12" customHeight="1">
      <c r="A877" s="58"/>
      <c r="B877" s="54"/>
      <c r="C877" s="54"/>
      <c r="D877" s="54"/>
      <c r="E877" s="55"/>
      <c r="F877" s="55"/>
      <c r="G877" s="56"/>
      <c r="H877" s="56"/>
      <c r="I877" s="56"/>
      <c r="J877" s="56"/>
      <c r="K877" s="56"/>
      <c r="L877" s="55"/>
      <c r="M877" s="57"/>
    </row>
    <row r="878" spans="1:13" ht="12" customHeight="1">
      <c r="A878" s="58"/>
      <c r="B878" s="54"/>
      <c r="C878" s="54"/>
      <c r="D878" s="54"/>
      <c r="E878" s="55"/>
      <c r="F878" s="55"/>
      <c r="G878" s="56"/>
      <c r="H878" s="56"/>
      <c r="I878" s="56"/>
      <c r="J878" s="56"/>
      <c r="K878" s="56"/>
      <c r="L878" s="55"/>
      <c r="M878" s="57"/>
    </row>
    <row r="879" spans="1:13" ht="12" customHeight="1">
      <c r="A879" s="58"/>
      <c r="B879" s="54"/>
      <c r="C879" s="54"/>
      <c r="D879" s="54"/>
      <c r="E879" s="55"/>
      <c r="F879" s="55"/>
      <c r="G879" s="56"/>
      <c r="H879" s="56"/>
      <c r="I879" s="56"/>
      <c r="J879" s="56"/>
      <c r="K879" s="56"/>
      <c r="L879" s="55"/>
      <c r="M879" s="57"/>
    </row>
    <row r="880" spans="1:13" ht="12" customHeight="1">
      <c r="A880" s="58"/>
      <c r="B880" s="54"/>
      <c r="C880" s="54"/>
      <c r="D880" s="54"/>
      <c r="E880" s="55"/>
      <c r="F880" s="55"/>
      <c r="G880" s="56"/>
      <c r="H880" s="56"/>
      <c r="I880" s="56"/>
      <c r="J880" s="56"/>
      <c r="K880" s="56"/>
      <c r="L880" s="55"/>
      <c r="M880" s="57"/>
    </row>
    <row r="881" spans="1:13" ht="12" customHeight="1">
      <c r="A881" s="58"/>
      <c r="B881" s="54"/>
      <c r="C881" s="54"/>
      <c r="D881" s="54"/>
      <c r="E881" s="55"/>
      <c r="F881" s="55"/>
      <c r="G881" s="56"/>
      <c r="H881" s="56"/>
      <c r="I881" s="56"/>
      <c r="J881" s="56"/>
      <c r="K881" s="56"/>
      <c r="L881" s="55"/>
      <c r="M881" s="57"/>
    </row>
    <row r="882" spans="1:13" ht="12" customHeight="1">
      <c r="A882" s="58"/>
      <c r="B882" s="54"/>
      <c r="C882" s="54"/>
      <c r="D882" s="54"/>
      <c r="E882" s="55"/>
      <c r="F882" s="55"/>
      <c r="G882" s="56"/>
      <c r="H882" s="56"/>
      <c r="I882" s="56"/>
      <c r="J882" s="56"/>
      <c r="K882" s="56"/>
      <c r="L882" s="55"/>
      <c r="M882" s="57"/>
    </row>
    <row r="883" spans="1:13" ht="12" customHeight="1">
      <c r="A883" s="58"/>
      <c r="B883" s="54"/>
      <c r="C883" s="54"/>
      <c r="D883" s="54"/>
      <c r="E883" s="55"/>
      <c r="F883" s="55"/>
      <c r="G883" s="56"/>
      <c r="H883" s="56"/>
      <c r="I883" s="56"/>
      <c r="J883" s="56"/>
      <c r="K883" s="56"/>
      <c r="L883" s="55"/>
      <c r="M883" s="57"/>
    </row>
    <row r="884" spans="1:13" ht="12" customHeight="1">
      <c r="A884" s="58"/>
      <c r="B884" s="54"/>
      <c r="C884" s="54"/>
      <c r="D884" s="54"/>
      <c r="E884" s="55"/>
      <c r="F884" s="55"/>
      <c r="G884" s="56"/>
      <c r="H884" s="56"/>
      <c r="I884" s="56"/>
      <c r="J884" s="56"/>
      <c r="K884" s="56"/>
      <c r="L884" s="55"/>
      <c r="M884" s="57"/>
    </row>
    <row r="885" spans="1:13" ht="12" customHeight="1">
      <c r="A885" s="58"/>
      <c r="B885" s="54"/>
      <c r="C885" s="54"/>
      <c r="D885" s="54"/>
      <c r="E885" s="55"/>
      <c r="F885" s="55"/>
      <c r="G885" s="56"/>
      <c r="H885" s="56"/>
      <c r="I885" s="56"/>
      <c r="J885" s="56"/>
      <c r="K885" s="56"/>
      <c r="L885" s="55"/>
      <c r="M885" s="57"/>
    </row>
    <row r="886" spans="1:13" ht="12" customHeight="1">
      <c r="A886" s="58"/>
      <c r="B886" s="54"/>
      <c r="C886" s="54"/>
      <c r="D886" s="54"/>
      <c r="E886" s="55"/>
      <c r="F886" s="55"/>
      <c r="G886" s="56"/>
      <c r="H886" s="56"/>
      <c r="I886" s="56"/>
      <c r="J886" s="56"/>
      <c r="K886" s="56"/>
      <c r="L886" s="55"/>
      <c r="M886" s="57"/>
    </row>
    <row r="887" spans="1:13" ht="12" customHeight="1">
      <c r="A887" s="58"/>
      <c r="B887" s="54"/>
      <c r="C887" s="54"/>
      <c r="D887" s="54"/>
      <c r="E887" s="55"/>
      <c r="F887" s="55"/>
      <c r="G887" s="56"/>
      <c r="H887" s="56"/>
      <c r="I887" s="56"/>
      <c r="J887" s="56"/>
      <c r="K887" s="56"/>
      <c r="L887" s="55"/>
      <c r="M887" s="57"/>
    </row>
    <row r="888" spans="1:13" ht="12" customHeight="1">
      <c r="A888" s="58"/>
      <c r="B888" s="54"/>
      <c r="C888" s="54"/>
      <c r="D888" s="54"/>
      <c r="E888" s="55"/>
      <c r="F888" s="55"/>
      <c r="G888" s="56"/>
      <c r="H888" s="56"/>
      <c r="I888" s="56"/>
      <c r="J888" s="56"/>
      <c r="K888" s="56"/>
      <c r="L888" s="55"/>
      <c r="M888" s="57"/>
    </row>
    <row r="889" spans="1:13" ht="12" customHeight="1">
      <c r="A889" s="58"/>
      <c r="B889" s="54"/>
      <c r="C889" s="54"/>
      <c r="D889" s="54"/>
      <c r="E889" s="55"/>
      <c r="F889" s="55"/>
      <c r="G889" s="56"/>
      <c r="H889" s="56"/>
      <c r="I889" s="56"/>
      <c r="J889" s="56"/>
      <c r="K889" s="56"/>
      <c r="L889" s="55"/>
      <c r="M889" s="57"/>
    </row>
    <row r="890" spans="1:13" ht="12" customHeight="1">
      <c r="A890" s="58"/>
      <c r="B890" s="54"/>
      <c r="C890" s="54"/>
      <c r="D890" s="54"/>
      <c r="E890" s="55"/>
      <c r="F890" s="55"/>
      <c r="G890" s="56"/>
      <c r="H890" s="56"/>
      <c r="I890" s="56"/>
      <c r="J890" s="56"/>
      <c r="K890" s="56"/>
      <c r="L890" s="55"/>
      <c r="M890" s="57"/>
    </row>
    <row r="891" spans="1:13" ht="12" customHeight="1">
      <c r="A891" s="58"/>
      <c r="B891" s="54"/>
      <c r="C891" s="54"/>
      <c r="D891" s="54"/>
      <c r="E891" s="55"/>
      <c r="F891" s="55"/>
      <c r="G891" s="56"/>
      <c r="H891" s="56"/>
      <c r="I891" s="56"/>
      <c r="J891" s="56"/>
      <c r="K891" s="56"/>
      <c r="L891" s="55"/>
      <c r="M891" s="57"/>
    </row>
    <row r="892" spans="1:13" ht="12" customHeight="1">
      <c r="A892" s="58"/>
      <c r="B892" s="54"/>
      <c r="C892" s="54"/>
      <c r="D892" s="54"/>
      <c r="E892" s="55"/>
      <c r="F892" s="55"/>
      <c r="G892" s="56"/>
      <c r="H892" s="56"/>
      <c r="I892" s="56"/>
      <c r="J892" s="56"/>
      <c r="K892" s="56"/>
      <c r="L892" s="55"/>
      <c r="M892" s="57"/>
    </row>
    <row r="893" spans="1:13" ht="12" customHeight="1">
      <c r="A893" s="58"/>
      <c r="B893" s="54"/>
      <c r="C893" s="54"/>
      <c r="D893" s="54"/>
      <c r="E893" s="55"/>
      <c r="F893" s="55"/>
      <c r="G893" s="56"/>
      <c r="H893" s="56"/>
      <c r="I893" s="56"/>
      <c r="J893" s="56"/>
      <c r="K893" s="56"/>
      <c r="L893" s="55"/>
      <c r="M893" s="57"/>
    </row>
    <row r="894" spans="1:13" ht="12" customHeight="1">
      <c r="A894" s="58"/>
      <c r="B894" s="54"/>
      <c r="C894" s="54"/>
      <c r="D894" s="54"/>
      <c r="E894" s="55"/>
      <c r="F894" s="55"/>
      <c r="G894" s="56"/>
      <c r="H894" s="56"/>
      <c r="I894" s="56"/>
      <c r="J894" s="56"/>
      <c r="K894" s="56"/>
      <c r="L894" s="55"/>
      <c r="M894" s="57"/>
    </row>
    <row r="895" spans="1:13" ht="12" customHeight="1">
      <c r="A895" s="58"/>
      <c r="B895" s="54"/>
      <c r="C895" s="54"/>
      <c r="D895" s="54"/>
      <c r="E895" s="55"/>
      <c r="F895" s="55"/>
      <c r="G895" s="56"/>
      <c r="H895" s="56"/>
      <c r="I895" s="56"/>
      <c r="J895" s="56"/>
      <c r="K895" s="56"/>
      <c r="L895" s="55"/>
      <c r="M895" s="57"/>
    </row>
    <row r="896" spans="1:13" ht="12" customHeight="1">
      <c r="A896" s="58"/>
      <c r="B896" s="54"/>
      <c r="C896" s="54"/>
      <c r="D896" s="54"/>
      <c r="E896" s="55"/>
      <c r="F896" s="55"/>
      <c r="G896" s="56"/>
      <c r="H896" s="56"/>
      <c r="I896" s="56"/>
      <c r="J896" s="56"/>
      <c r="K896" s="56"/>
      <c r="L896" s="55"/>
      <c r="M896" s="57"/>
    </row>
    <row r="897" spans="1:13" ht="12" customHeight="1">
      <c r="A897" s="58"/>
      <c r="B897" s="54"/>
      <c r="C897" s="54"/>
      <c r="D897" s="54"/>
      <c r="E897" s="55"/>
      <c r="F897" s="55"/>
      <c r="G897" s="56"/>
      <c r="H897" s="56"/>
      <c r="I897" s="56"/>
      <c r="J897" s="56"/>
      <c r="K897" s="56"/>
      <c r="L897" s="55"/>
      <c r="M897" s="57"/>
    </row>
    <row r="898" spans="1:13" ht="12" customHeight="1">
      <c r="A898" s="58"/>
      <c r="B898" s="54"/>
      <c r="C898" s="54"/>
      <c r="D898" s="54"/>
      <c r="E898" s="55"/>
      <c r="F898" s="55"/>
      <c r="G898" s="56"/>
      <c r="H898" s="56"/>
      <c r="I898" s="56"/>
      <c r="J898" s="56"/>
      <c r="K898" s="56"/>
      <c r="L898" s="55"/>
      <c r="M898" s="57"/>
    </row>
    <row r="899" spans="1:13" ht="12" customHeight="1">
      <c r="A899" s="58"/>
      <c r="B899" s="54"/>
      <c r="C899" s="54"/>
      <c r="D899" s="54"/>
      <c r="E899" s="55"/>
      <c r="F899" s="55"/>
      <c r="G899" s="56"/>
      <c r="H899" s="56"/>
      <c r="I899" s="56"/>
      <c r="J899" s="56"/>
      <c r="K899" s="56"/>
      <c r="L899" s="55"/>
      <c r="M899" s="57"/>
    </row>
    <row r="900" spans="1:13" ht="12" customHeight="1">
      <c r="A900" s="58"/>
      <c r="B900" s="54"/>
      <c r="C900" s="54"/>
      <c r="D900" s="54"/>
      <c r="E900" s="55"/>
      <c r="F900" s="55"/>
      <c r="G900" s="56"/>
      <c r="H900" s="56"/>
      <c r="I900" s="56"/>
      <c r="J900" s="56"/>
      <c r="K900" s="56"/>
      <c r="L900" s="55"/>
      <c r="M900" s="57"/>
    </row>
    <row r="901" spans="1:13" ht="12" customHeight="1">
      <c r="A901" s="58"/>
      <c r="B901" s="54"/>
      <c r="C901" s="54"/>
      <c r="D901" s="54"/>
      <c r="E901" s="55"/>
      <c r="F901" s="55"/>
      <c r="G901" s="56"/>
      <c r="H901" s="56"/>
      <c r="I901" s="56"/>
      <c r="J901" s="56"/>
      <c r="K901" s="56"/>
      <c r="L901" s="55"/>
      <c r="M901" s="57"/>
    </row>
    <row r="902" spans="1:13" ht="12" customHeight="1">
      <c r="A902" s="58"/>
      <c r="B902" s="54"/>
      <c r="C902" s="54"/>
      <c r="D902" s="54"/>
      <c r="E902" s="55"/>
      <c r="F902" s="55"/>
      <c r="G902" s="56"/>
      <c r="H902" s="56"/>
      <c r="I902" s="56"/>
      <c r="J902" s="56"/>
      <c r="K902" s="56"/>
      <c r="L902" s="55"/>
      <c r="M902" s="57"/>
    </row>
    <row r="903" spans="1:13" ht="12" customHeight="1">
      <c r="A903" s="58"/>
      <c r="B903" s="54"/>
      <c r="C903" s="54"/>
      <c r="D903" s="54"/>
      <c r="E903" s="55"/>
      <c r="F903" s="55"/>
      <c r="G903" s="56"/>
      <c r="H903" s="56"/>
      <c r="I903" s="56"/>
      <c r="J903" s="56"/>
      <c r="K903" s="56"/>
      <c r="L903" s="55"/>
      <c r="M903" s="57"/>
    </row>
    <row r="904" spans="1:13" ht="12" customHeight="1">
      <c r="A904" s="58"/>
      <c r="B904" s="54"/>
      <c r="C904" s="54"/>
      <c r="D904" s="54"/>
      <c r="E904" s="55"/>
      <c r="F904" s="55"/>
      <c r="G904" s="56"/>
      <c r="H904" s="56"/>
      <c r="I904" s="56"/>
      <c r="J904" s="56"/>
      <c r="K904" s="56"/>
      <c r="L904" s="55"/>
      <c r="M904" s="57"/>
    </row>
    <row r="905" spans="1:13" ht="12" customHeight="1">
      <c r="A905" s="58"/>
      <c r="B905" s="54"/>
      <c r="C905" s="54"/>
      <c r="D905" s="54"/>
      <c r="E905" s="55"/>
      <c r="F905" s="55"/>
      <c r="G905" s="56"/>
      <c r="H905" s="56"/>
      <c r="I905" s="56"/>
      <c r="J905" s="56"/>
      <c r="K905" s="56"/>
      <c r="L905" s="55"/>
      <c r="M905" s="57"/>
    </row>
    <row r="906" spans="1:13" ht="12" customHeight="1">
      <c r="A906" s="58"/>
      <c r="B906" s="54"/>
      <c r="C906" s="54"/>
      <c r="D906" s="54"/>
      <c r="E906" s="55"/>
      <c r="F906" s="55"/>
      <c r="G906" s="56"/>
      <c r="H906" s="56"/>
      <c r="I906" s="56"/>
      <c r="J906" s="56"/>
      <c r="K906" s="56"/>
      <c r="L906" s="55"/>
      <c r="M906" s="57"/>
    </row>
    <row r="907" spans="1:13" ht="12" customHeight="1">
      <c r="A907" s="58"/>
      <c r="B907" s="54"/>
      <c r="C907" s="54"/>
      <c r="D907" s="54"/>
      <c r="E907" s="55"/>
      <c r="F907" s="55"/>
      <c r="G907" s="56"/>
      <c r="H907" s="56"/>
      <c r="I907" s="56"/>
      <c r="J907" s="56"/>
      <c r="K907" s="56"/>
      <c r="L907" s="55"/>
      <c r="M907" s="57"/>
    </row>
    <row r="908" spans="1:13" ht="12" customHeight="1">
      <c r="A908" s="58"/>
      <c r="B908" s="54"/>
      <c r="C908" s="54"/>
      <c r="D908" s="54"/>
      <c r="E908" s="55"/>
      <c r="F908" s="55"/>
      <c r="G908" s="56"/>
      <c r="H908" s="56"/>
      <c r="I908" s="56"/>
      <c r="J908" s="56"/>
      <c r="K908" s="56"/>
      <c r="L908" s="55"/>
      <c r="M908" s="57"/>
    </row>
    <row r="909" spans="1:13" ht="12" customHeight="1">
      <c r="A909" s="58"/>
      <c r="B909" s="54"/>
      <c r="C909" s="54"/>
      <c r="D909" s="54"/>
      <c r="E909" s="55"/>
      <c r="F909" s="55"/>
      <c r="G909" s="56"/>
      <c r="H909" s="56"/>
      <c r="I909" s="56"/>
      <c r="J909" s="56"/>
      <c r="K909" s="56"/>
      <c r="L909" s="55"/>
      <c r="M909" s="57"/>
    </row>
    <row r="910" spans="1:13" ht="12" customHeight="1">
      <c r="A910" s="58"/>
      <c r="B910" s="54"/>
      <c r="C910" s="54"/>
      <c r="D910" s="54"/>
      <c r="E910" s="55"/>
      <c r="F910" s="55"/>
      <c r="G910" s="56"/>
      <c r="H910" s="56"/>
      <c r="I910" s="56"/>
      <c r="J910" s="56"/>
      <c r="K910" s="56"/>
      <c r="L910" s="55"/>
      <c r="M910" s="57"/>
    </row>
    <row r="911" spans="1:13" ht="12" customHeight="1">
      <c r="A911" s="58"/>
      <c r="B911" s="54"/>
      <c r="C911" s="54"/>
      <c r="D911" s="54"/>
      <c r="E911" s="55"/>
      <c r="F911" s="55"/>
      <c r="G911" s="56"/>
      <c r="H911" s="56"/>
      <c r="I911" s="56"/>
      <c r="J911" s="56"/>
      <c r="K911" s="56"/>
      <c r="L911" s="55"/>
      <c r="M911" s="57"/>
    </row>
    <row r="912" spans="1:13" ht="12" customHeight="1">
      <c r="A912" s="58"/>
      <c r="B912" s="54"/>
      <c r="C912" s="54"/>
      <c r="D912" s="54"/>
      <c r="E912" s="55"/>
      <c r="F912" s="55"/>
      <c r="G912" s="56"/>
      <c r="H912" s="56"/>
      <c r="I912" s="56"/>
      <c r="J912" s="56"/>
      <c r="K912" s="56"/>
      <c r="L912" s="55"/>
      <c r="M912" s="57"/>
    </row>
    <row r="913" spans="1:13" ht="12" customHeight="1">
      <c r="A913" s="58"/>
      <c r="B913" s="54"/>
      <c r="C913" s="54"/>
      <c r="D913" s="54"/>
      <c r="E913" s="55"/>
      <c r="F913" s="55"/>
      <c r="G913" s="56"/>
      <c r="H913" s="56"/>
      <c r="I913" s="56"/>
      <c r="J913" s="56"/>
      <c r="K913" s="56"/>
      <c r="L913" s="55"/>
      <c r="M913" s="57"/>
    </row>
    <row r="914" spans="1:13" ht="12" customHeight="1">
      <c r="A914" s="58"/>
      <c r="B914" s="54"/>
      <c r="C914" s="54"/>
      <c r="D914" s="54"/>
      <c r="E914" s="55"/>
      <c r="F914" s="55"/>
      <c r="G914" s="56"/>
      <c r="H914" s="56"/>
      <c r="I914" s="56"/>
      <c r="J914" s="56"/>
      <c r="K914" s="56"/>
      <c r="L914" s="55"/>
      <c r="M914" s="57"/>
    </row>
    <row r="915" spans="1:13" ht="12" customHeight="1">
      <c r="A915" s="58"/>
      <c r="B915" s="54"/>
      <c r="C915" s="54"/>
      <c r="D915" s="54"/>
      <c r="E915" s="55"/>
      <c r="F915" s="55"/>
      <c r="G915" s="56"/>
      <c r="H915" s="56"/>
      <c r="I915" s="56"/>
      <c r="J915" s="56"/>
      <c r="K915" s="56"/>
      <c r="L915" s="55"/>
      <c r="M915" s="57"/>
    </row>
    <row r="916" spans="1:13" ht="12" customHeight="1">
      <c r="A916" s="58"/>
      <c r="B916" s="54"/>
      <c r="C916" s="54"/>
      <c r="D916" s="54"/>
      <c r="E916" s="55"/>
      <c r="F916" s="55"/>
      <c r="G916" s="56"/>
      <c r="H916" s="56"/>
      <c r="I916" s="56"/>
      <c r="J916" s="56"/>
      <c r="K916" s="56"/>
      <c r="L916" s="55"/>
      <c r="M916" s="57"/>
    </row>
    <row r="917" spans="1:13" ht="12" customHeight="1">
      <c r="A917" s="58"/>
      <c r="B917" s="54"/>
      <c r="C917" s="54"/>
      <c r="D917" s="54"/>
      <c r="E917" s="55"/>
      <c r="F917" s="55"/>
      <c r="G917" s="56"/>
      <c r="H917" s="56"/>
      <c r="I917" s="56"/>
      <c r="J917" s="56"/>
      <c r="K917" s="56"/>
      <c r="L917" s="55"/>
      <c r="M917" s="57"/>
    </row>
    <row r="918" spans="1:13" ht="12" customHeight="1">
      <c r="A918" s="58"/>
      <c r="B918" s="54"/>
      <c r="C918" s="54"/>
      <c r="D918" s="54"/>
      <c r="E918" s="55"/>
      <c r="F918" s="55"/>
      <c r="G918" s="56"/>
      <c r="H918" s="56"/>
      <c r="I918" s="56"/>
      <c r="J918" s="56"/>
      <c r="K918" s="56"/>
      <c r="L918" s="55"/>
      <c r="M918" s="57"/>
    </row>
    <row r="919" spans="1:13" ht="12" customHeight="1">
      <c r="A919" s="58"/>
      <c r="B919" s="54"/>
      <c r="C919" s="54"/>
      <c r="D919" s="54"/>
      <c r="E919" s="55"/>
      <c r="F919" s="55"/>
      <c r="G919" s="56"/>
      <c r="H919" s="56"/>
      <c r="I919" s="56"/>
      <c r="J919" s="56"/>
      <c r="K919" s="56"/>
      <c r="L919" s="55"/>
      <c r="M919" s="57"/>
    </row>
    <row r="920" spans="1:13" ht="12" customHeight="1">
      <c r="A920" s="58"/>
      <c r="B920" s="54"/>
      <c r="C920" s="54"/>
      <c r="D920" s="54"/>
      <c r="E920" s="55"/>
      <c r="F920" s="55"/>
      <c r="G920" s="56"/>
      <c r="H920" s="56"/>
      <c r="I920" s="56"/>
      <c r="J920" s="56"/>
      <c r="K920" s="56"/>
      <c r="L920" s="55"/>
      <c r="M920" s="57"/>
    </row>
    <row r="921" spans="1:13" ht="12" customHeight="1">
      <c r="A921" s="58"/>
      <c r="B921" s="54"/>
      <c r="C921" s="54"/>
      <c r="D921" s="54"/>
      <c r="E921" s="55"/>
      <c r="F921" s="55"/>
      <c r="G921" s="56"/>
      <c r="H921" s="56"/>
      <c r="I921" s="56"/>
      <c r="J921" s="56"/>
      <c r="K921" s="56"/>
      <c r="L921" s="55"/>
      <c r="M921" s="57"/>
    </row>
    <row r="922" spans="1:13" ht="12" customHeight="1">
      <c r="A922" s="58"/>
      <c r="B922" s="54"/>
      <c r="C922" s="54"/>
      <c r="D922" s="54"/>
      <c r="E922" s="55"/>
      <c r="F922" s="55"/>
      <c r="G922" s="56"/>
      <c r="H922" s="56"/>
      <c r="I922" s="56"/>
      <c r="J922" s="56"/>
      <c r="K922" s="56"/>
      <c r="L922" s="55"/>
      <c r="M922" s="57"/>
    </row>
    <row r="923" spans="1:13" ht="12" customHeight="1">
      <c r="A923" s="58"/>
      <c r="B923" s="54"/>
      <c r="C923" s="54"/>
      <c r="D923" s="54"/>
      <c r="E923" s="55"/>
      <c r="F923" s="55"/>
      <c r="G923" s="56"/>
      <c r="H923" s="56"/>
      <c r="I923" s="56"/>
      <c r="J923" s="56"/>
      <c r="K923" s="56"/>
      <c r="L923" s="55"/>
      <c r="M923" s="57"/>
    </row>
    <row r="924" spans="1:13" ht="12" customHeight="1">
      <c r="A924" s="58"/>
      <c r="B924" s="54"/>
      <c r="C924" s="54"/>
      <c r="D924" s="54"/>
      <c r="E924" s="55"/>
      <c r="F924" s="55"/>
      <c r="G924" s="56"/>
      <c r="H924" s="56"/>
      <c r="I924" s="56"/>
      <c r="J924" s="56"/>
      <c r="K924" s="56"/>
      <c r="L924" s="55"/>
      <c r="M924" s="57"/>
    </row>
    <row r="925" spans="1:13" ht="12" customHeight="1">
      <c r="A925" s="58"/>
      <c r="B925" s="54"/>
      <c r="C925" s="54"/>
      <c r="D925" s="54"/>
      <c r="E925" s="55"/>
      <c r="F925" s="55"/>
      <c r="G925" s="56"/>
      <c r="H925" s="56"/>
      <c r="I925" s="56"/>
      <c r="J925" s="56"/>
      <c r="K925" s="56"/>
      <c r="L925" s="55"/>
      <c r="M925" s="57"/>
    </row>
    <row r="926" spans="1:13" ht="12" customHeight="1">
      <c r="A926" s="58"/>
      <c r="B926" s="54"/>
      <c r="C926" s="54"/>
      <c r="D926" s="54"/>
      <c r="E926" s="55"/>
      <c r="F926" s="55"/>
      <c r="G926" s="56"/>
      <c r="H926" s="56"/>
      <c r="I926" s="56"/>
      <c r="J926" s="56"/>
      <c r="K926" s="56"/>
      <c r="L926" s="55"/>
      <c r="M926" s="57"/>
    </row>
    <row r="927" spans="1:13" ht="12" customHeight="1">
      <c r="A927" s="58"/>
      <c r="B927" s="54"/>
      <c r="C927" s="54"/>
      <c r="D927" s="54"/>
      <c r="E927" s="55"/>
      <c r="F927" s="55"/>
      <c r="G927" s="56"/>
      <c r="H927" s="56"/>
      <c r="I927" s="56"/>
      <c r="J927" s="56"/>
      <c r="K927" s="56"/>
      <c r="L927" s="55"/>
      <c r="M927" s="57"/>
    </row>
    <row r="928" spans="1:13" ht="12" customHeight="1">
      <c r="A928" s="58"/>
      <c r="B928" s="54"/>
      <c r="C928" s="54"/>
      <c r="D928" s="54"/>
      <c r="E928" s="55"/>
      <c r="F928" s="55"/>
      <c r="G928" s="56"/>
      <c r="H928" s="56"/>
      <c r="I928" s="56"/>
      <c r="J928" s="56"/>
      <c r="K928" s="56"/>
      <c r="L928" s="55"/>
      <c r="M928" s="57"/>
    </row>
    <row r="929" spans="1:13" ht="12" customHeight="1">
      <c r="A929" s="58"/>
      <c r="B929" s="54"/>
      <c r="C929" s="54"/>
      <c r="D929" s="54"/>
      <c r="E929" s="55"/>
      <c r="F929" s="55"/>
      <c r="G929" s="56"/>
      <c r="H929" s="56"/>
      <c r="I929" s="56"/>
      <c r="J929" s="56"/>
      <c r="K929" s="56"/>
      <c r="L929" s="55"/>
      <c r="M929" s="57"/>
    </row>
    <row r="930" spans="1:13" ht="12" customHeight="1">
      <c r="A930" s="58"/>
      <c r="B930" s="54"/>
      <c r="C930" s="54"/>
      <c r="D930" s="54"/>
      <c r="E930" s="55"/>
      <c r="F930" s="55"/>
      <c r="G930" s="56"/>
      <c r="H930" s="56"/>
      <c r="I930" s="56"/>
      <c r="J930" s="56"/>
      <c r="K930" s="56"/>
      <c r="L930" s="55"/>
      <c r="M930" s="57"/>
    </row>
    <row r="931" spans="1:13" ht="12" customHeight="1">
      <c r="A931" s="58"/>
      <c r="B931" s="54"/>
      <c r="C931" s="54"/>
      <c r="D931" s="54"/>
      <c r="E931" s="55"/>
      <c r="F931" s="55"/>
      <c r="G931" s="56"/>
      <c r="H931" s="56"/>
      <c r="I931" s="56"/>
      <c r="J931" s="56"/>
      <c r="K931" s="56"/>
      <c r="L931" s="55"/>
      <c r="M931" s="57"/>
    </row>
    <row r="932" spans="1:13" ht="12" customHeight="1">
      <c r="A932" s="58"/>
      <c r="B932" s="54"/>
      <c r="C932" s="54"/>
      <c r="D932" s="54"/>
      <c r="E932" s="55"/>
      <c r="F932" s="55"/>
      <c r="G932" s="56"/>
      <c r="H932" s="56"/>
      <c r="I932" s="56"/>
      <c r="J932" s="56"/>
      <c r="K932" s="56"/>
      <c r="L932" s="55"/>
      <c r="M932" s="57"/>
    </row>
    <row r="933" spans="1:13" ht="12" customHeight="1">
      <c r="A933" s="58"/>
      <c r="B933" s="54"/>
      <c r="C933" s="54"/>
      <c r="D933" s="54"/>
      <c r="E933" s="55"/>
      <c r="F933" s="55"/>
      <c r="G933" s="56"/>
      <c r="H933" s="56"/>
      <c r="I933" s="56"/>
      <c r="J933" s="56"/>
      <c r="K933" s="56"/>
      <c r="L933" s="55"/>
      <c r="M933" s="57"/>
    </row>
    <row r="934" spans="1:13" ht="12" customHeight="1">
      <c r="A934" s="58"/>
      <c r="B934" s="54"/>
      <c r="C934" s="54"/>
      <c r="D934" s="54"/>
      <c r="E934" s="55"/>
      <c r="F934" s="55"/>
      <c r="G934" s="56"/>
      <c r="H934" s="56"/>
      <c r="I934" s="56"/>
      <c r="J934" s="56"/>
      <c r="K934" s="56"/>
      <c r="L934" s="55"/>
      <c r="M934" s="57"/>
    </row>
    <row r="935" spans="1:13" ht="12" customHeight="1">
      <c r="A935" s="58"/>
      <c r="B935" s="54"/>
      <c r="C935" s="54"/>
      <c r="D935" s="54"/>
      <c r="E935" s="55"/>
      <c r="F935" s="55"/>
      <c r="G935" s="56"/>
      <c r="H935" s="56"/>
      <c r="I935" s="56"/>
      <c r="J935" s="56"/>
      <c r="K935" s="56"/>
      <c r="L935" s="55"/>
      <c r="M935" s="57"/>
    </row>
    <row r="936" spans="1:13" ht="12" customHeight="1">
      <c r="A936" s="58"/>
      <c r="B936" s="54"/>
      <c r="C936" s="54"/>
      <c r="D936" s="54"/>
      <c r="E936" s="55"/>
      <c r="F936" s="55"/>
      <c r="G936" s="56"/>
      <c r="H936" s="56"/>
      <c r="I936" s="56"/>
      <c r="J936" s="56"/>
      <c r="K936" s="56"/>
      <c r="L936" s="55"/>
      <c r="M936" s="57"/>
    </row>
    <row r="937" spans="1:13" ht="12" customHeight="1">
      <c r="A937" s="58"/>
      <c r="B937" s="54"/>
      <c r="C937" s="54"/>
      <c r="D937" s="54"/>
      <c r="E937" s="55"/>
      <c r="F937" s="55"/>
      <c r="G937" s="56"/>
      <c r="H937" s="56"/>
      <c r="I937" s="56"/>
      <c r="J937" s="56"/>
      <c r="K937" s="56"/>
      <c r="L937" s="55"/>
      <c r="M937" s="57"/>
    </row>
    <row r="938" spans="1:13" ht="12" customHeight="1">
      <c r="A938" s="58"/>
      <c r="B938" s="54"/>
      <c r="C938" s="54"/>
      <c r="D938" s="54"/>
      <c r="E938" s="55"/>
      <c r="F938" s="55"/>
      <c r="G938" s="56"/>
      <c r="H938" s="56"/>
      <c r="I938" s="56"/>
      <c r="J938" s="56"/>
      <c r="K938" s="56"/>
      <c r="L938" s="55"/>
      <c r="M938" s="57"/>
    </row>
    <row r="939" spans="1:13" ht="12" customHeight="1">
      <c r="A939" s="58"/>
      <c r="B939" s="54"/>
      <c r="C939" s="54"/>
      <c r="D939" s="54"/>
      <c r="E939" s="55"/>
      <c r="F939" s="55"/>
      <c r="G939" s="56"/>
      <c r="H939" s="56"/>
      <c r="I939" s="56"/>
      <c r="J939" s="56"/>
      <c r="K939" s="56"/>
      <c r="L939" s="55"/>
      <c r="M939" s="57"/>
    </row>
    <row r="940" spans="1:13" ht="12" customHeight="1">
      <c r="A940" s="58"/>
      <c r="B940" s="54"/>
      <c r="C940" s="54"/>
      <c r="D940" s="54"/>
      <c r="E940" s="55"/>
      <c r="F940" s="55"/>
      <c r="G940" s="56"/>
      <c r="H940" s="56"/>
      <c r="I940" s="56"/>
      <c r="J940" s="56"/>
      <c r="K940" s="56"/>
      <c r="L940" s="55"/>
      <c r="M940" s="57"/>
    </row>
    <row r="941" spans="1:13" ht="12" customHeight="1">
      <c r="A941" s="58"/>
      <c r="B941" s="54"/>
      <c r="C941" s="54"/>
      <c r="D941" s="54"/>
      <c r="E941" s="55"/>
      <c r="F941" s="55"/>
      <c r="G941" s="56"/>
      <c r="H941" s="56"/>
      <c r="I941" s="56"/>
      <c r="J941" s="56"/>
      <c r="K941" s="56"/>
      <c r="L941" s="55"/>
      <c r="M941" s="57"/>
    </row>
    <row r="942" spans="1:13" ht="12" customHeight="1">
      <c r="A942" s="58"/>
      <c r="B942" s="54"/>
      <c r="C942" s="54"/>
      <c r="D942" s="54"/>
      <c r="E942" s="55"/>
      <c r="F942" s="55"/>
      <c r="G942" s="56"/>
      <c r="H942" s="56"/>
      <c r="I942" s="56"/>
      <c r="J942" s="56"/>
      <c r="K942" s="56"/>
      <c r="L942" s="55"/>
      <c r="M942" s="57"/>
    </row>
    <row r="943" spans="1:13" ht="12" customHeight="1">
      <c r="A943" s="58"/>
      <c r="B943" s="54"/>
      <c r="C943" s="54"/>
      <c r="D943" s="54"/>
      <c r="E943" s="55"/>
      <c r="F943" s="55"/>
      <c r="G943" s="56"/>
      <c r="H943" s="56"/>
      <c r="I943" s="56"/>
      <c r="J943" s="56"/>
      <c r="K943" s="56"/>
      <c r="L943" s="55"/>
      <c r="M943" s="57"/>
    </row>
    <row r="944" spans="1:13" ht="12" customHeight="1">
      <c r="A944" s="58"/>
      <c r="B944" s="54"/>
      <c r="C944" s="54"/>
      <c r="D944" s="54"/>
      <c r="E944" s="55"/>
      <c r="F944" s="55"/>
      <c r="G944" s="56"/>
      <c r="H944" s="56"/>
      <c r="I944" s="56"/>
      <c r="J944" s="56"/>
      <c r="K944" s="56"/>
      <c r="L944" s="55"/>
      <c r="M944" s="57"/>
    </row>
    <row r="945" spans="1:13" ht="12" customHeight="1">
      <c r="A945" s="58"/>
      <c r="B945" s="54"/>
      <c r="C945" s="54"/>
      <c r="D945" s="54"/>
      <c r="E945" s="55"/>
      <c r="F945" s="55"/>
      <c r="G945" s="56"/>
      <c r="H945" s="56"/>
      <c r="I945" s="56"/>
      <c r="J945" s="56"/>
      <c r="K945" s="56"/>
      <c r="L945" s="55"/>
      <c r="M945" s="57"/>
    </row>
    <row r="946" spans="1:13" ht="12" customHeight="1">
      <c r="A946" s="58"/>
      <c r="B946" s="54"/>
      <c r="C946" s="54"/>
      <c r="D946" s="54"/>
      <c r="E946" s="55"/>
      <c r="F946" s="55"/>
      <c r="G946" s="56"/>
      <c r="H946" s="56"/>
      <c r="I946" s="56"/>
      <c r="J946" s="56"/>
      <c r="K946" s="56"/>
      <c r="L946" s="55"/>
      <c r="M946" s="57"/>
    </row>
    <row r="947" spans="1:13" ht="12" customHeight="1">
      <c r="A947" s="58"/>
      <c r="B947" s="54"/>
      <c r="C947" s="54"/>
      <c r="D947" s="54"/>
      <c r="E947" s="55"/>
      <c r="F947" s="55"/>
      <c r="G947" s="56"/>
      <c r="H947" s="56"/>
      <c r="I947" s="56"/>
      <c r="J947" s="56"/>
      <c r="K947" s="56"/>
      <c r="L947" s="55"/>
      <c r="M947" s="57"/>
    </row>
    <row r="948" spans="1:13" ht="12" customHeight="1">
      <c r="A948" s="58"/>
      <c r="B948" s="54"/>
      <c r="C948" s="54"/>
      <c r="D948" s="54"/>
      <c r="E948" s="55"/>
      <c r="F948" s="55"/>
      <c r="G948" s="56"/>
      <c r="H948" s="56"/>
      <c r="I948" s="56"/>
      <c r="J948" s="56"/>
      <c r="K948" s="56"/>
      <c r="L948" s="55"/>
      <c r="M948" s="57"/>
    </row>
    <row r="949" spans="1:13" ht="12" customHeight="1">
      <c r="A949" s="58"/>
      <c r="B949" s="54"/>
      <c r="C949" s="54"/>
      <c r="D949" s="54"/>
      <c r="E949" s="55"/>
      <c r="F949" s="55"/>
      <c r="G949" s="56"/>
      <c r="H949" s="56"/>
      <c r="I949" s="56"/>
      <c r="J949" s="56"/>
      <c r="K949" s="56"/>
      <c r="L949" s="55"/>
      <c r="M949" s="57"/>
    </row>
    <row r="950" spans="1:13" ht="12" customHeight="1">
      <c r="A950" s="58"/>
      <c r="B950" s="54"/>
      <c r="C950" s="54"/>
      <c r="D950" s="54"/>
      <c r="E950" s="55"/>
      <c r="F950" s="55"/>
      <c r="G950" s="56"/>
      <c r="H950" s="56"/>
      <c r="I950" s="56"/>
      <c r="J950" s="56"/>
      <c r="K950" s="56"/>
      <c r="L950" s="55"/>
      <c r="M950" s="57"/>
    </row>
    <row r="951" spans="1:13" ht="12" customHeight="1">
      <c r="A951" s="58"/>
      <c r="B951" s="54"/>
      <c r="C951" s="54"/>
      <c r="D951" s="54"/>
      <c r="E951" s="55"/>
      <c r="F951" s="55"/>
      <c r="G951" s="56"/>
      <c r="H951" s="56"/>
      <c r="I951" s="56"/>
      <c r="J951" s="56"/>
      <c r="K951" s="56"/>
      <c r="L951" s="55"/>
      <c r="M951" s="57"/>
    </row>
    <row r="952" spans="1:13" ht="12" customHeight="1">
      <c r="A952" s="58"/>
      <c r="B952" s="54"/>
      <c r="C952" s="54"/>
      <c r="D952" s="54"/>
      <c r="E952" s="55"/>
      <c r="F952" s="55"/>
      <c r="G952" s="56"/>
      <c r="H952" s="56"/>
      <c r="I952" s="56"/>
      <c r="J952" s="56"/>
      <c r="K952" s="56"/>
      <c r="L952" s="55"/>
      <c r="M952" s="57"/>
    </row>
    <row r="953" spans="1:13" ht="12" customHeight="1">
      <c r="A953" s="58"/>
      <c r="B953" s="54"/>
      <c r="C953" s="54"/>
      <c r="D953" s="54"/>
      <c r="E953" s="55"/>
      <c r="F953" s="55"/>
      <c r="G953" s="56"/>
      <c r="H953" s="56"/>
      <c r="I953" s="56"/>
      <c r="J953" s="56"/>
      <c r="K953" s="56"/>
      <c r="L953" s="55"/>
      <c r="M953" s="57"/>
    </row>
    <row r="954" spans="1:13" ht="12" customHeight="1">
      <c r="A954" s="58"/>
      <c r="B954" s="54"/>
      <c r="C954" s="54"/>
      <c r="D954" s="54"/>
      <c r="E954" s="55"/>
      <c r="F954" s="55"/>
      <c r="G954" s="56"/>
      <c r="H954" s="56"/>
      <c r="I954" s="56"/>
      <c r="J954" s="56"/>
      <c r="K954" s="56"/>
      <c r="L954" s="55"/>
      <c r="M954" s="57"/>
    </row>
    <row r="955" spans="1:13" ht="12" customHeight="1">
      <c r="A955" s="58"/>
      <c r="B955" s="54"/>
      <c r="C955" s="54"/>
      <c r="D955" s="54"/>
      <c r="E955" s="55"/>
      <c r="F955" s="55"/>
      <c r="G955" s="56"/>
      <c r="H955" s="56"/>
      <c r="I955" s="56"/>
      <c r="J955" s="56"/>
      <c r="K955" s="56"/>
      <c r="L955" s="55"/>
      <c r="M955" s="57"/>
    </row>
    <row r="956" spans="1:13" ht="12" customHeight="1">
      <c r="A956" s="58"/>
      <c r="B956" s="54"/>
      <c r="C956" s="54"/>
      <c r="D956" s="54"/>
      <c r="E956" s="55"/>
      <c r="F956" s="55"/>
      <c r="G956" s="56"/>
      <c r="H956" s="56"/>
      <c r="I956" s="56"/>
      <c r="J956" s="56"/>
      <c r="K956" s="56"/>
      <c r="L956" s="55"/>
      <c r="M956" s="57"/>
    </row>
    <row r="957" spans="1:13" ht="12" customHeight="1">
      <c r="A957" s="58"/>
      <c r="B957" s="54"/>
      <c r="C957" s="54"/>
      <c r="D957" s="54"/>
      <c r="E957" s="55"/>
      <c r="F957" s="55"/>
      <c r="G957" s="56"/>
      <c r="H957" s="56"/>
      <c r="I957" s="56"/>
      <c r="J957" s="56"/>
      <c r="K957" s="56"/>
      <c r="L957" s="55"/>
      <c r="M957" s="57"/>
    </row>
    <row r="958" spans="1:13" ht="12" customHeight="1">
      <c r="A958" s="58"/>
      <c r="B958" s="54"/>
      <c r="C958" s="54"/>
      <c r="D958" s="54"/>
      <c r="E958" s="55"/>
      <c r="F958" s="55"/>
      <c r="G958" s="56"/>
      <c r="H958" s="56"/>
      <c r="I958" s="56"/>
      <c r="J958" s="56"/>
      <c r="K958" s="56"/>
      <c r="L958" s="55"/>
      <c r="M958" s="57"/>
    </row>
    <row r="959" spans="1:13" ht="12" customHeight="1">
      <c r="A959" s="58"/>
      <c r="B959" s="54"/>
      <c r="C959" s="54"/>
      <c r="D959" s="54"/>
      <c r="E959" s="55"/>
      <c r="F959" s="55"/>
      <c r="G959" s="56"/>
      <c r="H959" s="56"/>
      <c r="I959" s="56"/>
      <c r="J959" s="56"/>
      <c r="K959" s="56"/>
      <c r="L959" s="55"/>
      <c r="M959" s="57"/>
    </row>
    <row r="960" spans="1:13" ht="12" customHeight="1">
      <c r="A960" s="58"/>
      <c r="B960" s="54"/>
      <c r="C960" s="54"/>
      <c r="D960" s="54"/>
      <c r="E960" s="55"/>
      <c r="F960" s="55"/>
      <c r="G960" s="56"/>
      <c r="H960" s="56"/>
      <c r="I960" s="56"/>
      <c r="J960" s="56"/>
      <c r="K960" s="56"/>
      <c r="L960" s="55"/>
      <c r="M960" s="57"/>
    </row>
    <row r="961" spans="1:13" ht="12" customHeight="1">
      <c r="A961" s="58"/>
      <c r="B961" s="54"/>
      <c r="C961" s="54"/>
      <c r="D961" s="54"/>
      <c r="E961" s="55"/>
      <c r="F961" s="55"/>
      <c r="G961" s="56"/>
      <c r="H961" s="56"/>
      <c r="I961" s="56"/>
      <c r="J961" s="56"/>
      <c r="K961" s="56"/>
      <c r="L961" s="55"/>
      <c r="M961" s="57"/>
    </row>
    <row r="962" spans="1:13" ht="12" customHeight="1">
      <c r="A962" s="58"/>
      <c r="B962" s="54"/>
      <c r="C962" s="54"/>
      <c r="D962" s="54"/>
      <c r="E962" s="55"/>
      <c r="F962" s="55"/>
      <c r="G962" s="56"/>
      <c r="H962" s="56"/>
      <c r="I962" s="56"/>
      <c r="J962" s="56"/>
      <c r="K962" s="56"/>
      <c r="L962" s="55"/>
      <c r="M962" s="57"/>
    </row>
    <row r="963" spans="1:13" ht="12" customHeight="1">
      <c r="A963" s="58"/>
      <c r="B963" s="54"/>
      <c r="C963" s="54"/>
      <c r="D963" s="54"/>
      <c r="E963" s="55"/>
      <c r="F963" s="55"/>
      <c r="G963" s="56"/>
      <c r="H963" s="56"/>
      <c r="I963" s="56"/>
      <c r="J963" s="56"/>
      <c r="K963" s="56"/>
      <c r="L963" s="55"/>
      <c r="M963" s="57"/>
    </row>
    <row r="964" spans="1:13" ht="12" customHeight="1">
      <c r="A964" s="58"/>
      <c r="B964" s="54"/>
      <c r="C964" s="54"/>
      <c r="D964" s="54"/>
      <c r="E964" s="55"/>
      <c r="F964" s="55"/>
      <c r="G964" s="56"/>
      <c r="H964" s="56"/>
      <c r="I964" s="56"/>
      <c r="J964" s="56"/>
      <c r="K964" s="56"/>
      <c r="L964" s="55"/>
      <c r="M964" s="57"/>
    </row>
    <row r="965" spans="1:13" ht="12" customHeight="1">
      <c r="A965" s="58"/>
      <c r="B965" s="54"/>
      <c r="C965" s="54"/>
      <c r="D965" s="54"/>
      <c r="E965" s="55"/>
      <c r="F965" s="55"/>
      <c r="G965" s="56"/>
      <c r="H965" s="56"/>
      <c r="I965" s="56"/>
      <c r="J965" s="56"/>
      <c r="K965" s="56"/>
      <c r="L965" s="55"/>
      <c r="M965" s="57"/>
    </row>
    <row r="966" spans="1:13" ht="12" customHeight="1">
      <c r="A966" s="58"/>
      <c r="B966" s="54"/>
      <c r="C966" s="54"/>
      <c r="D966" s="54"/>
      <c r="E966" s="55"/>
      <c r="F966" s="55"/>
      <c r="G966" s="56"/>
      <c r="H966" s="56"/>
      <c r="I966" s="56"/>
      <c r="J966" s="56"/>
      <c r="K966" s="56"/>
      <c r="L966" s="55"/>
      <c r="M966" s="57"/>
    </row>
    <row r="967" spans="1:13" ht="12" customHeight="1">
      <c r="A967" s="58"/>
      <c r="B967" s="54"/>
      <c r="C967" s="54"/>
      <c r="D967" s="54"/>
      <c r="E967" s="55"/>
      <c r="F967" s="55"/>
      <c r="G967" s="56"/>
      <c r="H967" s="56"/>
      <c r="I967" s="56"/>
      <c r="J967" s="56"/>
      <c r="K967" s="56"/>
      <c r="L967" s="55"/>
      <c r="M967" s="57"/>
    </row>
    <row r="968" spans="1:13" ht="12" customHeight="1">
      <c r="A968" s="58"/>
      <c r="B968" s="54"/>
      <c r="C968" s="54"/>
      <c r="D968" s="54"/>
      <c r="E968" s="55"/>
      <c r="F968" s="55"/>
      <c r="G968" s="56"/>
      <c r="H968" s="56"/>
      <c r="I968" s="56"/>
      <c r="J968" s="56"/>
      <c r="K968" s="56"/>
      <c r="L968" s="55"/>
      <c r="M968" s="57"/>
    </row>
    <row r="969" spans="1:13" ht="12" customHeight="1">
      <c r="A969" s="58"/>
      <c r="B969" s="54"/>
      <c r="C969" s="54"/>
      <c r="D969" s="54"/>
      <c r="E969" s="55"/>
      <c r="F969" s="55"/>
      <c r="G969" s="56"/>
      <c r="H969" s="56"/>
      <c r="I969" s="56"/>
      <c r="J969" s="56"/>
      <c r="K969" s="56"/>
      <c r="L969" s="55"/>
      <c r="M969" s="57"/>
    </row>
    <row r="970" spans="1:13" ht="12" customHeight="1">
      <c r="A970" s="58"/>
      <c r="B970" s="54"/>
      <c r="C970" s="54"/>
      <c r="D970" s="54"/>
      <c r="E970" s="55"/>
      <c r="F970" s="55"/>
      <c r="G970" s="56"/>
      <c r="H970" s="56"/>
      <c r="I970" s="56"/>
      <c r="J970" s="56"/>
      <c r="K970" s="56"/>
      <c r="L970" s="55"/>
      <c r="M970" s="57"/>
    </row>
    <row r="971" spans="1:13" ht="12" customHeight="1">
      <c r="A971" s="58"/>
      <c r="B971" s="54"/>
      <c r="C971" s="54"/>
      <c r="D971" s="54"/>
      <c r="E971" s="55"/>
      <c r="F971" s="55"/>
      <c r="G971" s="56"/>
      <c r="H971" s="56"/>
      <c r="I971" s="56"/>
      <c r="J971" s="56"/>
      <c r="K971" s="56"/>
      <c r="L971" s="55"/>
      <c r="M971" s="57"/>
    </row>
    <row r="972" spans="1:13" ht="12" customHeight="1">
      <c r="A972" s="58"/>
      <c r="B972" s="54"/>
      <c r="C972" s="54"/>
      <c r="D972" s="54"/>
      <c r="E972" s="55"/>
      <c r="F972" s="55"/>
      <c r="G972" s="56"/>
      <c r="H972" s="56"/>
      <c r="I972" s="56"/>
      <c r="J972" s="56"/>
      <c r="K972" s="56"/>
      <c r="L972" s="55"/>
      <c r="M972" s="57"/>
    </row>
    <row r="973" spans="1:13" ht="12" customHeight="1">
      <c r="A973" s="58"/>
      <c r="B973" s="54"/>
      <c r="C973" s="54"/>
      <c r="D973" s="54"/>
      <c r="E973" s="55"/>
      <c r="F973" s="55"/>
      <c r="G973" s="56"/>
      <c r="H973" s="56"/>
      <c r="I973" s="56"/>
      <c r="J973" s="56"/>
      <c r="K973" s="56"/>
      <c r="L973" s="55"/>
      <c r="M973" s="57"/>
    </row>
    <row r="974" spans="1:13" ht="12" customHeight="1">
      <c r="A974" s="58"/>
      <c r="B974" s="54"/>
      <c r="C974" s="54"/>
      <c r="D974" s="54"/>
      <c r="E974" s="55"/>
      <c r="F974" s="55"/>
      <c r="G974" s="56"/>
      <c r="H974" s="56"/>
      <c r="I974" s="56"/>
      <c r="J974" s="56"/>
      <c r="K974" s="56"/>
      <c r="L974" s="55"/>
      <c r="M974" s="57"/>
    </row>
    <row r="975" spans="1:13" ht="12" customHeight="1">
      <c r="A975" s="58"/>
      <c r="B975" s="54"/>
      <c r="C975" s="54"/>
      <c r="D975" s="54"/>
      <c r="E975" s="55"/>
      <c r="F975" s="55"/>
      <c r="G975" s="56"/>
      <c r="H975" s="56"/>
      <c r="I975" s="56"/>
      <c r="J975" s="56"/>
      <c r="K975" s="56"/>
      <c r="L975" s="55"/>
      <c r="M975" s="57"/>
    </row>
    <row r="976" spans="1:13" ht="12" customHeight="1">
      <c r="A976" s="58"/>
      <c r="B976" s="54"/>
      <c r="C976" s="54"/>
      <c r="D976" s="54"/>
      <c r="E976" s="55"/>
      <c r="F976" s="55"/>
      <c r="G976" s="56"/>
      <c r="H976" s="56"/>
      <c r="I976" s="56"/>
      <c r="J976" s="56"/>
      <c r="K976" s="56"/>
      <c r="L976" s="55"/>
      <c r="M976" s="57"/>
    </row>
    <row r="977" spans="1:13" ht="12" customHeight="1">
      <c r="A977" s="58"/>
      <c r="B977" s="54"/>
      <c r="C977" s="54"/>
      <c r="D977" s="54"/>
      <c r="E977" s="55"/>
      <c r="F977" s="55"/>
      <c r="G977" s="56"/>
      <c r="H977" s="56"/>
      <c r="I977" s="56"/>
      <c r="J977" s="56"/>
      <c r="K977" s="56"/>
      <c r="L977" s="55"/>
      <c r="M977" s="57"/>
    </row>
    <row r="978" spans="1:13" ht="12" customHeight="1">
      <c r="A978" s="58"/>
      <c r="B978" s="54"/>
      <c r="C978" s="54"/>
      <c r="D978" s="54"/>
      <c r="E978" s="55"/>
      <c r="F978" s="55"/>
      <c r="G978" s="56"/>
      <c r="H978" s="56"/>
      <c r="I978" s="56"/>
      <c r="J978" s="56"/>
      <c r="K978" s="56"/>
      <c r="L978" s="55"/>
      <c r="M978" s="57"/>
    </row>
    <row r="979" spans="1:13" ht="12" customHeight="1">
      <c r="A979" s="58"/>
      <c r="B979" s="54"/>
      <c r="C979" s="54"/>
      <c r="D979" s="54"/>
      <c r="E979" s="55"/>
      <c r="F979" s="55"/>
      <c r="G979" s="56"/>
      <c r="H979" s="56"/>
      <c r="I979" s="56"/>
      <c r="J979" s="56"/>
      <c r="K979" s="56"/>
      <c r="L979" s="55"/>
      <c r="M979" s="57"/>
    </row>
    <row r="980" spans="1:13" ht="12" customHeight="1">
      <c r="A980" s="58"/>
      <c r="B980" s="54"/>
      <c r="C980" s="54"/>
      <c r="D980" s="54"/>
      <c r="E980" s="55"/>
      <c r="F980" s="55"/>
      <c r="G980" s="56"/>
      <c r="H980" s="56"/>
      <c r="I980" s="56"/>
      <c r="J980" s="56"/>
      <c r="K980" s="56"/>
      <c r="L980" s="55"/>
      <c r="M980" s="57"/>
    </row>
    <row r="981" spans="1:13" ht="12" customHeight="1">
      <c r="A981" s="58"/>
      <c r="B981" s="54"/>
      <c r="C981" s="54"/>
      <c r="D981" s="54"/>
      <c r="E981" s="55"/>
      <c r="F981" s="55"/>
      <c r="G981" s="56"/>
      <c r="H981" s="56"/>
      <c r="I981" s="56"/>
      <c r="J981" s="56"/>
      <c r="K981" s="56"/>
      <c r="L981" s="55"/>
      <c r="M981" s="57"/>
    </row>
    <row r="982" spans="1:13" ht="12" customHeight="1">
      <c r="A982" s="58"/>
      <c r="B982" s="54"/>
      <c r="C982" s="54"/>
      <c r="D982" s="54"/>
      <c r="E982" s="55"/>
      <c r="F982" s="55"/>
      <c r="G982" s="56"/>
      <c r="H982" s="56"/>
      <c r="I982" s="56"/>
      <c r="J982" s="56"/>
      <c r="K982" s="56"/>
      <c r="L982" s="55"/>
      <c r="M982" s="57"/>
    </row>
    <row r="983" spans="1:13" ht="12" customHeight="1">
      <c r="A983" s="58"/>
      <c r="B983" s="54"/>
      <c r="C983" s="54"/>
      <c r="D983" s="54"/>
      <c r="E983" s="55"/>
      <c r="F983" s="55"/>
      <c r="G983" s="56"/>
      <c r="H983" s="56"/>
      <c r="I983" s="56"/>
      <c r="J983" s="56"/>
      <c r="K983" s="56"/>
      <c r="L983" s="55"/>
      <c r="M983" s="57"/>
    </row>
    <row r="984" spans="1:13" ht="12" customHeight="1">
      <c r="A984" s="58"/>
      <c r="B984" s="54"/>
      <c r="C984" s="54"/>
      <c r="D984" s="54"/>
      <c r="E984" s="55"/>
      <c r="F984" s="55"/>
      <c r="G984" s="56"/>
      <c r="H984" s="56"/>
      <c r="I984" s="56"/>
      <c r="J984" s="56"/>
      <c r="K984" s="56"/>
      <c r="L984" s="55"/>
      <c r="M984" s="57"/>
    </row>
    <row r="985" spans="1:13" ht="12" customHeight="1">
      <c r="A985" s="58"/>
      <c r="B985" s="54"/>
      <c r="C985" s="54"/>
      <c r="D985" s="54"/>
      <c r="E985" s="55"/>
      <c r="F985" s="55"/>
      <c r="G985" s="56"/>
      <c r="H985" s="56"/>
      <c r="I985" s="56"/>
      <c r="J985" s="56"/>
      <c r="K985" s="56"/>
      <c r="L985" s="55"/>
      <c r="M985" s="57"/>
    </row>
    <row r="986" spans="1:13" ht="12" customHeight="1">
      <c r="A986" s="58"/>
      <c r="B986" s="54"/>
      <c r="C986" s="54"/>
      <c r="D986" s="54"/>
      <c r="E986" s="55"/>
      <c r="F986" s="55"/>
      <c r="G986" s="56"/>
      <c r="H986" s="56"/>
      <c r="I986" s="56"/>
      <c r="J986" s="56"/>
      <c r="K986" s="56"/>
      <c r="L986" s="55"/>
      <c r="M986" s="57"/>
    </row>
    <row r="987" spans="1:13" ht="12" customHeight="1">
      <c r="A987" s="58"/>
      <c r="B987" s="54"/>
      <c r="C987" s="54"/>
      <c r="D987" s="54"/>
      <c r="E987" s="55"/>
      <c r="F987" s="55"/>
      <c r="G987" s="56"/>
      <c r="H987" s="56"/>
      <c r="I987" s="56"/>
      <c r="J987" s="56"/>
      <c r="K987" s="56"/>
      <c r="L987" s="55"/>
      <c r="M987" s="57"/>
    </row>
    <row r="988" spans="1:13" ht="12" customHeight="1">
      <c r="A988" s="58"/>
      <c r="B988" s="54"/>
      <c r="C988" s="54"/>
      <c r="D988" s="54"/>
      <c r="E988" s="55"/>
      <c r="F988" s="55"/>
      <c r="G988" s="56"/>
      <c r="H988" s="56"/>
      <c r="I988" s="56"/>
      <c r="J988" s="56"/>
      <c r="K988" s="56"/>
      <c r="L988" s="55"/>
      <c r="M988" s="57"/>
    </row>
    <row r="989" spans="1:13" ht="12" customHeight="1">
      <c r="A989" s="58"/>
      <c r="B989" s="54"/>
      <c r="C989" s="54"/>
      <c r="D989" s="54"/>
      <c r="E989" s="55"/>
      <c r="F989" s="55"/>
      <c r="G989" s="56"/>
      <c r="H989" s="56"/>
      <c r="I989" s="56"/>
      <c r="J989" s="56"/>
      <c r="K989" s="56"/>
      <c r="L989" s="55"/>
      <c r="M989" s="57"/>
    </row>
    <row r="990" spans="1:13" ht="12" customHeight="1">
      <c r="A990" s="58"/>
      <c r="B990" s="54"/>
      <c r="C990" s="54"/>
      <c r="D990" s="54"/>
      <c r="E990" s="55"/>
      <c r="F990" s="55"/>
      <c r="G990" s="56"/>
      <c r="H990" s="56"/>
      <c r="I990" s="56"/>
      <c r="J990" s="56"/>
      <c r="K990" s="56"/>
      <c r="L990" s="55"/>
      <c r="M990" s="57"/>
    </row>
    <row r="991" spans="1:13" ht="12" customHeight="1">
      <c r="A991" s="58"/>
      <c r="B991" s="54"/>
      <c r="C991" s="54"/>
      <c r="D991" s="54"/>
      <c r="E991" s="55"/>
      <c r="F991" s="55"/>
      <c r="G991" s="56"/>
      <c r="H991" s="56"/>
      <c r="I991" s="56"/>
      <c r="J991" s="56"/>
      <c r="K991" s="56"/>
      <c r="L991" s="55"/>
      <c r="M991" s="57"/>
    </row>
    <row r="992" spans="1:13" ht="12" customHeight="1">
      <c r="A992" s="58"/>
      <c r="B992" s="54"/>
      <c r="C992" s="54"/>
      <c r="D992" s="54"/>
      <c r="E992" s="55"/>
      <c r="F992" s="55"/>
      <c r="G992" s="56"/>
      <c r="H992" s="56"/>
      <c r="I992" s="56"/>
      <c r="J992" s="56"/>
      <c r="K992" s="56"/>
      <c r="L992" s="55"/>
      <c r="M992" s="57"/>
    </row>
    <row r="993" spans="1:13" ht="12" customHeight="1">
      <c r="A993" s="58"/>
      <c r="B993" s="54"/>
      <c r="C993" s="54"/>
      <c r="D993" s="54"/>
      <c r="E993" s="55"/>
      <c r="F993" s="55"/>
      <c r="G993" s="56"/>
      <c r="H993" s="56"/>
      <c r="I993" s="56"/>
      <c r="J993" s="56"/>
      <c r="K993" s="56"/>
      <c r="L993" s="55"/>
      <c r="M993" s="57"/>
    </row>
    <row r="994" spans="1:13" ht="12" customHeight="1">
      <c r="A994" s="58"/>
      <c r="B994" s="54"/>
      <c r="C994" s="54"/>
      <c r="D994" s="54"/>
      <c r="E994" s="55"/>
      <c r="F994" s="55"/>
      <c r="G994" s="56"/>
      <c r="H994" s="56"/>
      <c r="I994" s="56"/>
      <c r="J994" s="56"/>
      <c r="K994" s="56"/>
      <c r="L994" s="55"/>
      <c r="M994" s="57"/>
    </row>
    <row r="995" spans="1:13" ht="12" customHeight="1">
      <c r="A995" s="58"/>
      <c r="B995" s="54"/>
      <c r="C995" s="54"/>
      <c r="D995" s="54"/>
      <c r="E995" s="55"/>
      <c r="F995" s="55"/>
      <c r="G995" s="56"/>
      <c r="H995" s="56"/>
      <c r="I995" s="56"/>
      <c r="J995" s="56"/>
      <c r="K995" s="56"/>
      <c r="L995" s="55"/>
      <c r="M995" s="57"/>
    </row>
    <row r="996" spans="1:13" ht="12" customHeight="1">
      <c r="A996" s="58"/>
      <c r="B996" s="54"/>
      <c r="C996" s="54"/>
      <c r="D996" s="54"/>
      <c r="E996" s="55"/>
      <c r="F996" s="55"/>
      <c r="G996" s="56"/>
      <c r="H996" s="56"/>
      <c r="I996" s="56"/>
      <c r="J996" s="56"/>
      <c r="K996" s="56"/>
      <c r="L996" s="55"/>
      <c r="M996" s="57"/>
    </row>
    <row r="997" spans="1:13" ht="12" customHeight="1">
      <c r="A997" s="58"/>
      <c r="B997" s="54"/>
      <c r="C997" s="54"/>
      <c r="D997" s="54"/>
      <c r="E997" s="55"/>
      <c r="F997" s="55"/>
      <c r="G997" s="56"/>
      <c r="H997" s="56"/>
      <c r="I997" s="56"/>
      <c r="J997" s="56"/>
      <c r="K997" s="56"/>
      <c r="L997" s="55"/>
      <c r="M997" s="57"/>
    </row>
    <row r="998" spans="1:13" ht="12" customHeight="1">
      <c r="A998" s="58"/>
      <c r="B998" s="54"/>
      <c r="C998" s="54"/>
      <c r="D998" s="54"/>
      <c r="E998" s="55"/>
      <c r="F998" s="55"/>
      <c r="G998" s="56"/>
      <c r="H998" s="56"/>
      <c r="I998" s="56"/>
      <c r="J998" s="56"/>
      <c r="K998" s="56"/>
      <c r="L998" s="55"/>
      <c r="M998" s="57"/>
    </row>
    <row r="999" spans="1:13" ht="12" customHeight="1">
      <c r="A999" s="58"/>
      <c r="B999" s="54"/>
      <c r="C999" s="54"/>
      <c r="D999" s="54"/>
      <c r="E999" s="55"/>
      <c r="F999" s="55"/>
      <c r="G999" s="56"/>
      <c r="H999" s="56"/>
      <c r="I999" s="56"/>
      <c r="J999" s="56"/>
      <c r="K999" s="56"/>
      <c r="L999" s="55"/>
      <c r="M999" s="57"/>
    </row>
    <row r="1000" spans="1:13" ht="12" customHeight="1">
      <c r="A1000" s="58"/>
      <c r="B1000" s="54"/>
      <c r="C1000" s="54"/>
      <c r="D1000" s="54"/>
      <c r="E1000" s="55"/>
      <c r="F1000" s="55"/>
      <c r="G1000" s="56"/>
      <c r="H1000" s="56"/>
      <c r="I1000" s="56"/>
      <c r="J1000" s="56"/>
      <c r="K1000" s="56"/>
      <c r="L1000" s="55"/>
      <c r="M1000" s="57"/>
    </row>
    <row r="1001" spans="1:13" ht="12" customHeight="1">
      <c r="A1001" s="58"/>
      <c r="B1001" s="54"/>
      <c r="C1001" s="54"/>
      <c r="D1001" s="54"/>
      <c r="E1001" s="55"/>
      <c r="F1001" s="55"/>
      <c r="G1001" s="56"/>
      <c r="H1001" s="56"/>
      <c r="I1001" s="56"/>
      <c r="J1001" s="56"/>
      <c r="K1001" s="56"/>
      <c r="L1001" s="55"/>
      <c r="M1001" s="57"/>
    </row>
    <row r="1002" spans="1:13" ht="12" customHeight="1">
      <c r="A1002" s="58"/>
      <c r="B1002" s="54"/>
      <c r="C1002" s="54"/>
      <c r="D1002" s="54"/>
      <c r="E1002" s="55"/>
      <c r="F1002" s="55"/>
      <c r="G1002" s="56"/>
      <c r="H1002" s="56"/>
      <c r="I1002" s="56"/>
      <c r="J1002" s="56"/>
      <c r="K1002" s="56"/>
      <c r="L1002" s="55"/>
      <c r="M1002" s="57"/>
    </row>
    <row r="1003" spans="1:13" ht="12" customHeight="1">
      <c r="A1003" s="58"/>
      <c r="B1003" s="54"/>
      <c r="C1003" s="54"/>
      <c r="D1003" s="54"/>
      <c r="E1003" s="55"/>
      <c r="F1003" s="55"/>
      <c r="G1003" s="56"/>
      <c r="H1003" s="56"/>
      <c r="I1003" s="56"/>
      <c r="J1003" s="56"/>
      <c r="K1003" s="56"/>
      <c r="L1003" s="55"/>
      <c r="M1003" s="57"/>
    </row>
    <row r="1004" spans="1:13" ht="12" customHeight="1">
      <c r="A1004" s="58"/>
      <c r="B1004" s="54"/>
      <c r="C1004" s="54"/>
      <c r="D1004" s="54"/>
      <c r="E1004" s="55"/>
      <c r="F1004" s="55"/>
      <c r="G1004" s="56"/>
      <c r="H1004" s="56"/>
      <c r="I1004" s="56"/>
      <c r="J1004" s="56"/>
      <c r="K1004" s="56"/>
      <c r="L1004" s="55"/>
      <c r="M1004" s="57"/>
    </row>
    <row r="1005" spans="1:13" ht="12" customHeight="1">
      <c r="A1005" s="58"/>
      <c r="B1005" s="54"/>
      <c r="C1005" s="54"/>
      <c r="D1005" s="54"/>
      <c r="E1005" s="55"/>
      <c r="F1005" s="55"/>
      <c r="G1005" s="56"/>
      <c r="H1005" s="56"/>
      <c r="I1005" s="56"/>
      <c r="J1005" s="56"/>
      <c r="K1005" s="56"/>
      <c r="L1005" s="55"/>
      <c r="M1005" s="57"/>
    </row>
    <row r="1006" spans="1:13" ht="12" customHeight="1">
      <c r="A1006" s="58"/>
      <c r="B1006" s="54"/>
      <c r="C1006" s="54"/>
      <c r="D1006" s="54"/>
      <c r="E1006" s="55"/>
      <c r="F1006" s="55"/>
      <c r="G1006" s="56"/>
      <c r="H1006" s="56"/>
      <c r="I1006" s="56"/>
      <c r="J1006" s="56"/>
      <c r="K1006" s="56"/>
      <c r="L1006" s="55"/>
      <c r="M1006" s="57"/>
    </row>
    <row r="1007" spans="1:13" ht="12" customHeight="1">
      <c r="A1007" s="58"/>
      <c r="B1007" s="54"/>
      <c r="C1007" s="54"/>
      <c r="D1007" s="54"/>
      <c r="E1007" s="55"/>
      <c r="F1007" s="55"/>
      <c r="G1007" s="56"/>
      <c r="H1007" s="56"/>
      <c r="I1007" s="56"/>
      <c r="J1007" s="56"/>
      <c r="K1007" s="56"/>
      <c r="L1007" s="55"/>
      <c r="M1007" s="57"/>
    </row>
    <row r="1008" spans="1:13" ht="12" customHeight="1">
      <c r="A1008" s="58"/>
      <c r="B1008" s="54"/>
      <c r="C1008" s="54"/>
      <c r="D1008" s="54"/>
      <c r="E1008" s="55"/>
      <c r="F1008" s="55"/>
      <c r="G1008" s="56"/>
      <c r="H1008" s="56"/>
      <c r="I1008" s="56"/>
      <c r="J1008" s="56"/>
      <c r="K1008" s="56"/>
      <c r="L1008" s="55"/>
      <c r="M1008" s="57"/>
    </row>
    <row r="1009" spans="1:13" ht="12" customHeight="1">
      <c r="A1009" s="58"/>
      <c r="B1009" s="54"/>
      <c r="C1009" s="54"/>
      <c r="D1009" s="54"/>
      <c r="E1009" s="55"/>
      <c r="F1009" s="55"/>
      <c r="G1009" s="56"/>
      <c r="H1009" s="56"/>
      <c r="I1009" s="56"/>
      <c r="J1009" s="56"/>
      <c r="K1009" s="56"/>
      <c r="L1009" s="55"/>
      <c r="M1009" s="57"/>
    </row>
    <row r="1010" spans="1:13" ht="12" customHeight="1">
      <c r="A1010" s="58"/>
      <c r="B1010" s="54"/>
      <c r="C1010" s="54"/>
      <c r="D1010" s="54"/>
      <c r="E1010" s="55"/>
      <c r="F1010" s="55"/>
      <c r="G1010" s="56"/>
      <c r="H1010" s="56"/>
      <c r="I1010" s="56"/>
      <c r="J1010" s="56"/>
      <c r="K1010" s="56"/>
      <c r="L1010" s="55"/>
      <c r="M1010" s="57"/>
    </row>
    <row r="1011" spans="1:13" ht="12" customHeight="1">
      <c r="A1011" s="58"/>
      <c r="B1011" s="54"/>
      <c r="C1011" s="54"/>
      <c r="D1011" s="54"/>
      <c r="E1011" s="55"/>
      <c r="F1011" s="55"/>
      <c r="G1011" s="56"/>
      <c r="H1011" s="56"/>
      <c r="I1011" s="56"/>
      <c r="J1011" s="56"/>
      <c r="K1011" s="56"/>
      <c r="L1011" s="55"/>
      <c r="M1011" s="57"/>
    </row>
    <row r="1012" spans="1:13" ht="12" customHeight="1">
      <c r="A1012" s="58"/>
      <c r="B1012" s="54"/>
      <c r="C1012" s="54"/>
      <c r="D1012" s="54"/>
      <c r="E1012" s="55"/>
      <c r="F1012" s="55"/>
      <c r="G1012" s="56"/>
      <c r="H1012" s="56"/>
      <c r="I1012" s="56"/>
      <c r="J1012" s="56"/>
      <c r="K1012" s="56"/>
      <c r="L1012" s="55"/>
      <c r="M1012" s="57"/>
    </row>
    <row r="1013" spans="1:13" ht="12" customHeight="1">
      <c r="A1013" s="58"/>
      <c r="B1013" s="54"/>
      <c r="C1013" s="54"/>
      <c r="D1013" s="54"/>
      <c r="E1013" s="55"/>
      <c r="F1013" s="55"/>
      <c r="G1013" s="56"/>
      <c r="H1013" s="56"/>
      <c r="I1013" s="56"/>
      <c r="J1013" s="56"/>
      <c r="K1013" s="56"/>
      <c r="L1013" s="55"/>
      <c r="M1013" s="57"/>
    </row>
    <row r="1014" spans="1:13" ht="12" customHeight="1">
      <c r="A1014" s="58"/>
      <c r="B1014" s="54"/>
      <c r="C1014" s="54"/>
      <c r="D1014" s="54"/>
      <c r="E1014" s="55"/>
      <c r="F1014" s="55"/>
      <c r="G1014" s="56"/>
      <c r="H1014" s="56"/>
      <c r="I1014" s="56"/>
      <c r="J1014" s="56"/>
      <c r="K1014" s="56"/>
      <c r="L1014" s="55"/>
      <c r="M1014" s="57"/>
    </row>
    <row r="1015" spans="1:13" ht="12" customHeight="1">
      <c r="A1015" s="58"/>
      <c r="B1015" s="54"/>
      <c r="C1015" s="54"/>
      <c r="D1015" s="54"/>
      <c r="E1015" s="55"/>
      <c r="F1015" s="55"/>
      <c r="G1015" s="56"/>
      <c r="H1015" s="56"/>
      <c r="I1015" s="56"/>
      <c r="J1015" s="56"/>
      <c r="K1015" s="56"/>
      <c r="L1015" s="55"/>
      <c r="M1015" s="57"/>
    </row>
    <row r="1016" spans="1:13" ht="12" customHeight="1">
      <c r="A1016" s="58"/>
      <c r="B1016" s="54"/>
      <c r="C1016" s="54"/>
      <c r="D1016" s="54"/>
      <c r="E1016" s="55"/>
      <c r="F1016" s="55"/>
      <c r="G1016" s="56"/>
      <c r="H1016" s="56"/>
      <c r="I1016" s="56"/>
      <c r="J1016" s="56"/>
      <c r="K1016" s="56"/>
      <c r="L1016" s="55"/>
      <c r="M1016" s="57"/>
    </row>
    <row r="1017" spans="1:13" ht="12" customHeight="1">
      <c r="A1017" s="58"/>
      <c r="B1017" s="54"/>
      <c r="C1017" s="54"/>
      <c r="D1017" s="54"/>
      <c r="E1017" s="55"/>
      <c r="F1017" s="55"/>
      <c r="G1017" s="56"/>
      <c r="H1017" s="56"/>
      <c r="I1017" s="56"/>
      <c r="J1017" s="56"/>
      <c r="K1017" s="56"/>
      <c r="L1017" s="55"/>
      <c r="M1017" s="57"/>
    </row>
    <row r="1018" spans="1:13" ht="12" customHeight="1">
      <c r="A1018" s="58"/>
      <c r="B1018" s="54"/>
      <c r="C1018" s="54"/>
      <c r="D1018" s="54"/>
      <c r="E1018" s="55"/>
      <c r="F1018" s="55"/>
      <c r="G1018" s="56"/>
      <c r="H1018" s="56"/>
      <c r="I1018" s="56"/>
      <c r="J1018" s="56"/>
      <c r="K1018" s="56"/>
      <c r="L1018" s="55"/>
      <c r="M1018" s="57"/>
    </row>
    <row r="1019" spans="1:13" ht="12" customHeight="1">
      <c r="A1019" s="58"/>
      <c r="B1019" s="54"/>
      <c r="C1019" s="54"/>
      <c r="D1019" s="54"/>
      <c r="E1019" s="55"/>
      <c r="F1019" s="55"/>
      <c r="G1019" s="56"/>
      <c r="H1019" s="56"/>
      <c r="I1019" s="56"/>
      <c r="J1019" s="56"/>
      <c r="K1019" s="56"/>
      <c r="L1019" s="55"/>
      <c r="M1019" s="57"/>
    </row>
    <row r="1020" spans="1:13" ht="12" customHeight="1">
      <c r="A1020" s="58"/>
      <c r="B1020" s="54"/>
      <c r="C1020" s="54"/>
      <c r="D1020" s="54"/>
      <c r="E1020" s="55"/>
      <c r="F1020" s="55"/>
      <c r="G1020" s="56"/>
      <c r="H1020" s="56"/>
      <c r="I1020" s="56"/>
      <c r="J1020" s="56"/>
      <c r="K1020" s="56"/>
      <c r="L1020" s="55"/>
      <c r="M1020" s="57"/>
    </row>
    <row r="1021" spans="1:13" ht="12" customHeight="1">
      <c r="A1021" s="58"/>
      <c r="B1021" s="54"/>
      <c r="C1021" s="54"/>
      <c r="D1021" s="54"/>
      <c r="E1021" s="55"/>
      <c r="F1021" s="55"/>
      <c r="G1021" s="56"/>
      <c r="H1021" s="56"/>
      <c r="I1021" s="56"/>
      <c r="J1021" s="56"/>
      <c r="K1021" s="56"/>
      <c r="L1021" s="55"/>
      <c r="M1021" s="57"/>
    </row>
    <row r="1022" spans="1:13" ht="12" customHeight="1">
      <c r="A1022" s="58"/>
      <c r="B1022" s="54"/>
      <c r="C1022" s="54"/>
      <c r="D1022" s="54"/>
      <c r="E1022" s="55"/>
      <c r="F1022" s="55"/>
      <c r="G1022" s="56"/>
      <c r="H1022" s="56"/>
      <c r="I1022" s="56"/>
      <c r="J1022" s="56"/>
      <c r="K1022" s="56"/>
      <c r="L1022" s="55"/>
      <c r="M1022" s="57"/>
    </row>
    <row r="1023" spans="1:13" ht="12" customHeight="1">
      <c r="A1023" s="58"/>
      <c r="B1023" s="54"/>
      <c r="C1023" s="54"/>
      <c r="D1023" s="54"/>
      <c r="E1023" s="55"/>
      <c r="F1023" s="55"/>
      <c r="G1023" s="56"/>
      <c r="H1023" s="56"/>
      <c r="I1023" s="56"/>
      <c r="J1023" s="56"/>
      <c r="K1023" s="56"/>
      <c r="L1023" s="55"/>
      <c r="M1023" s="57"/>
    </row>
    <row r="1024" spans="1:13" ht="12" customHeight="1">
      <c r="A1024" s="58"/>
      <c r="B1024" s="54"/>
      <c r="C1024" s="54"/>
      <c r="D1024" s="54"/>
      <c r="E1024" s="55"/>
      <c r="F1024" s="55"/>
      <c r="G1024" s="56"/>
      <c r="H1024" s="56"/>
      <c r="I1024" s="56"/>
      <c r="J1024" s="56"/>
      <c r="K1024" s="56"/>
      <c r="L1024" s="55"/>
      <c r="M1024" s="57"/>
    </row>
    <row r="1025" spans="1:13" ht="12" customHeight="1">
      <c r="A1025" s="58"/>
      <c r="B1025" s="54"/>
      <c r="C1025" s="54"/>
      <c r="D1025" s="54"/>
      <c r="E1025" s="55"/>
      <c r="F1025" s="55"/>
      <c r="G1025" s="56"/>
      <c r="H1025" s="56"/>
      <c r="I1025" s="56"/>
      <c r="J1025" s="56"/>
      <c r="K1025" s="56"/>
      <c r="L1025" s="55"/>
      <c r="M1025" s="57"/>
    </row>
    <row r="1026" spans="1:13" ht="12" customHeight="1">
      <c r="A1026" s="58"/>
      <c r="B1026" s="54"/>
      <c r="C1026" s="54"/>
      <c r="D1026" s="54"/>
      <c r="E1026" s="55"/>
      <c r="F1026" s="55"/>
      <c r="G1026" s="56"/>
      <c r="H1026" s="56"/>
      <c r="I1026" s="56"/>
      <c r="J1026" s="56"/>
      <c r="K1026" s="56"/>
      <c r="L1026" s="55"/>
      <c r="M1026" s="57"/>
    </row>
    <row r="1027" spans="1:13" ht="12" customHeight="1">
      <c r="A1027" s="58"/>
      <c r="B1027" s="54"/>
      <c r="C1027" s="54"/>
      <c r="D1027" s="54"/>
      <c r="E1027" s="55"/>
      <c r="F1027" s="55"/>
      <c r="G1027" s="56"/>
      <c r="H1027" s="56"/>
      <c r="I1027" s="56"/>
      <c r="J1027" s="56"/>
      <c r="K1027" s="56"/>
      <c r="L1027" s="55"/>
      <c r="M1027" s="57"/>
    </row>
    <row r="1028" spans="1:13" ht="12" customHeight="1">
      <c r="A1028" s="58"/>
      <c r="B1028" s="54"/>
      <c r="C1028" s="54"/>
      <c r="D1028" s="54"/>
      <c r="E1028" s="55"/>
      <c r="F1028" s="55"/>
      <c r="G1028" s="56"/>
      <c r="H1028" s="56"/>
      <c r="I1028" s="56"/>
      <c r="J1028" s="56"/>
      <c r="K1028" s="56"/>
      <c r="L1028" s="55"/>
      <c r="M1028" s="57"/>
    </row>
    <row r="1029" spans="1:13" ht="12" customHeight="1">
      <c r="A1029" s="58"/>
      <c r="B1029" s="54"/>
      <c r="C1029" s="54"/>
      <c r="D1029" s="54"/>
      <c r="E1029" s="55"/>
      <c r="F1029" s="55"/>
      <c r="G1029" s="56"/>
      <c r="H1029" s="56"/>
      <c r="I1029" s="56"/>
      <c r="J1029" s="56"/>
      <c r="K1029" s="56"/>
      <c r="L1029" s="55"/>
      <c r="M1029" s="57"/>
    </row>
    <row r="1030" spans="1:13" ht="12" customHeight="1">
      <c r="A1030" s="58"/>
      <c r="B1030" s="54"/>
      <c r="C1030" s="54"/>
      <c r="D1030" s="54"/>
      <c r="E1030" s="55"/>
      <c r="F1030" s="55"/>
      <c r="G1030" s="56"/>
      <c r="H1030" s="56"/>
      <c r="I1030" s="56"/>
      <c r="J1030" s="56"/>
      <c r="K1030" s="56"/>
      <c r="L1030" s="55"/>
      <c r="M1030" s="57"/>
    </row>
    <row r="1031" spans="1:13" ht="12" customHeight="1">
      <c r="A1031" s="58"/>
      <c r="B1031" s="54"/>
      <c r="C1031" s="54"/>
      <c r="D1031" s="54"/>
      <c r="E1031" s="55"/>
      <c r="F1031" s="55"/>
      <c r="G1031" s="56"/>
      <c r="H1031" s="56"/>
      <c r="I1031" s="56"/>
      <c r="J1031" s="56"/>
      <c r="K1031" s="56"/>
      <c r="L1031" s="55"/>
      <c r="M1031" s="57"/>
    </row>
    <row r="1032" spans="1:13" ht="12" customHeight="1">
      <c r="A1032" s="58"/>
      <c r="B1032" s="54"/>
      <c r="C1032" s="54"/>
      <c r="D1032" s="54"/>
      <c r="E1032" s="55"/>
      <c r="F1032" s="55"/>
      <c r="G1032" s="56"/>
      <c r="H1032" s="56"/>
      <c r="I1032" s="56"/>
      <c r="J1032" s="56"/>
      <c r="K1032" s="56"/>
      <c r="L1032" s="55"/>
      <c r="M1032" s="57"/>
    </row>
    <row r="1033" spans="1:13" ht="12" customHeight="1">
      <c r="A1033" s="58"/>
      <c r="B1033" s="54"/>
      <c r="C1033" s="54"/>
      <c r="D1033" s="54"/>
      <c r="E1033" s="55"/>
      <c r="F1033" s="55"/>
      <c r="G1033" s="56"/>
      <c r="H1033" s="56"/>
      <c r="I1033" s="56"/>
      <c r="J1033" s="56"/>
      <c r="K1033" s="56"/>
      <c r="L1033" s="55"/>
      <c r="M1033" s="57"/>
    </row>
    <row r="1034" spans="1:13" ht="12" customHeight="1">
      <c r="A1034" s="58"/>
      <c r="B1034" s="54"/>
      <c r="C1034" s="54"/>
      <c r="D1034" s="54"/>
      <c r="E1034" s="55"/>
      <c r="F1034" s="55"/>
      <c r="G1034" s="56"/>
      <c r="H1034" s="56"/>
      <c r="I1034" s="56"/>
      <c r="J1034" s="56"/>
      <c r="K1034" s="56"/>
      <c r="L1034" s="55"/>
      <c r="M1034" s="57"/>
    </row>
    <row r="1035" spans="1:13" ht="12" customHeight="1">
      <c r="A1035" s="58"/>
      <c r="B1035" s="54"/>
      <c r="C1035" s="54"/>
      <c r="D1035" s="54"/>
      <c r="E1035" s="55"/>
      <c r="F1035" s="55"/>
      <c r="G1035" s="56"/>
      <c r="H1035" s="56"/>
      <c r="I1035" s="56"/>
      <c r="J1035" s="56"/>
      <c r="K1035" s="56"/>
      <c r="L1035" s="55"/>
      <c r="M1035" s="57"/>
    </row>
    <row r="1036" spans="1:13" ht="12" customHeight="1">
      <c r="A1036" s="58"/>
      <c r="B1036" s="54"/>
      <c r="C1036" s="54"/>
      <c r="D1036" s="54"/>
      <c r="E1036" s="55"/>
      <c r="F1036" s="55"/>
      <c r="G1036" s="56"/>
      <c r="H1036" s="56"/>
      <c r="I1036" s="56"/>
      <c r="J1036" s="56"/>
      <c r="K1036" s="56"/>
      <c r="L1036" s="55"/>
      <c r="M1036" s="57"/>
    </row>
    <row r="1037" spans="1:13" ht="12" customHeight="1">
      <c r="A1037" s="58"/>
      <c r="B1037" s="54"/>
      <c r="C1037" s="54"/>
      <c r="D1037" s="54"/>
      <c r="E1037" s="55"/>
      <c r="F1037" s="55"/>
      <c r="G1037" s="56"/>
      <c r="H1037" s="56"/>
      <c r="I1037" s="56"/>
      <c r="J1037" s="56"/>
      <c r="K1037" s="56"/>
      <c r="L1037" s="55"/>
      <c r="M1037" s="57"/>
    </row>
    <row r="1038" spans="1:13" ht="12" customHeight="1">
      <c r="A1038" s="58"/>
      <c r="B1038" s="54"/>
      <c r="C1038" s="54"/>
      <c r="D1038" s="54"/>
      <c r="E1038" s="55"/>
      <c r="F1038" s="55"/>
      <c r="G1038" s="56"/>
      <c r="H1038" s="56"/>
      <c r="I1038" s="56"/>
      <c r="J1038" s="56"/>
      <c r="K1038" s="56"/>
      <c r="L1038" s="55"/>
      <c r="M1038" s="57"/>
    </row>
    <row r="1039" spans="1:13" ht="12" customHeight="1">
      <c r="A1039" s="58"/>
      <c r="B1039" s="54"/>
      <c r="C1039" s="54"/>
      <c r="D1039" s="54"/>
      <c r="E1039" s="55"/>
      <c r="F1039" s="55"/>
      <c r="G1039" s="56"/>
      <c r="H1039" s="56"/>
      <c r="I1039" s="56"/>
      <c r="J1039" s="56"/>
      <c r="K1039" s="56"/>
      <c r="L1039" s="55"/>
      <c r="M1039" s="57"/>
    </row>
    <row r="1040" spans="1:13" ht="12" customHeight="1">
      <c r="A1040" s="58"/>
      <c r="B1040" s="54"/>
      <c r="C1040" s="54"/>
      <c r="D1040" s="54"/>
      <c r="E1040" s="55"/>
      <c r="F1040" s="55"/>
      <c r="G1040" s="56"/>
      <c r="H1040" s="56"/>
      <c r="I1040" s="56"/>
      <c r="J1040" s="56"/>
      <c r="K1040" s="56"/>
      <c r="L1040" s="55"/>
      <c r="M1040" s="57"/>
    </row>
    <row r="1041" spans="1:13" ht="12" customHeight="1">
      <c r="A1041" s="58"/>
      <c r="B1041" s="54"/>
      <c r="C1041" s="54"/>
      <c r="D1041" s="54"/>
      <c r="E1041" s="55"/>
      <c r="F1041" s="55"/>
      <c r="G1041" s="56"/>
      <c r="H1041" s="56"/>
      <c r="I1041" s="56"/>
      <c r="J1041" s="56"/>
      <c r="K1041" s="56"/>
      <c r="L1041" s="55"/>
      <c r="M1041" s="57"/>
    </row>
    <row r="1042" spans="1:13" ht="12" customHeight="1">
      <c r="A1042" s="58"/>
      <c r="B1042" s="54"/>
      <c r="C1042" s="54"/>
      <c r="D1042" s="54"/>
      <c r="E1042" s="55"/>
      <c r="F1042" s="55"/>
      <c r="G1042" s="56"/>
      <c r="H1042" s="56"/>
      <c r="I1042" s="56"/>
      <c r="J1042" s="56"/>
      <c r="K1042" s="56"/>
      <c r="L1042" s="55"/>
      <c r="M1042" s="57"/>
    </row>
    <row r="1043" spans="1:13" ht="12" customHeight="1">
      <c r="A1043" s="58"/>
      <c r="B1043" s="54"/>
      <c r="C1043" s="54"/>
      <c r="D1043" s="54"/>
      <c r="E1043" s="55"/>
      <c r="F1043" s="55"/>
      <c r="G1043" s="56"/>
      <c r="H1043" s="56"/>
      <c r="I1043" s="56"/>
      <c r="J1043" s="56"/>
      <c r="K1043" s="56"/>
      <c r="L1043" s="55"/>
      <c r="M1043" s="57"/>
    </row>
    <row r="1044" spans="1:13" ht="12" customHeight="1">
      <c r="A1044" s="58"/>
      <c r="B1044" s="54"/>
      <c r="C1044" s="54"/>
      <c r="D1044" s="54"/>
      <c r="E1044" s="55"/>
      <c r="F1044" s="55"/>
      <c r="G1044" s="56"/>
      <c r="H1044" s="56"/>
      <c r="I1044" s="56"/>
      <c r="J1044" s="56"/>
      <c r="K1044" s="56"/>
      <c r="L1044" s="55"/>
      <c r="M1044" s="57"/>
    </row>
    <row r="1045" spans="1:13" ht="12" customHeight="1">
      <c r="A1045" s="58"/>
      <c r="B1045" s="54"/>
      <c r="C1045" s="54"/>
      <c r="D1045" s="54"/>
      <c r="E1045" s="55"/>
      <c r="F1045" s="55"/>
      <c r="G1045" s="56"/>
      <c r="H1045" s="56"/>
      <c r="I1045" s="56"/>
      <c r="J1045" s="56"/>
      <c r="K1045" s="56"/>
      <c r="L1045" s="55"/>
      <c r="M1045" s="57"/>
    </row>
    <row r="1046" spans="1:13" ht="12" customHeight="1">
      <c r="A1046" s="58"/>
      <c r="B1046" s="54"/>
      <c r="C1046" s="54"/>
      <c r="D1046" s="54"/>
      <c r="E1046" s="55"/>
      <c r="F1046" s="55"/>
      <c r="G1046" s="56"/>
      <c r="H1046" s="56"/>
      <c r="I1046" s="56"/>
      <c r="J1046" s="56"/>
      <c r="K1046" s="56"/>
      <c r="L1046" s="55"/>
      <c r="M1046" s="57"/>
    </row>
    <row r="1047" spans="1:13" ht="12" customHeight="1">
      <c r="A1047" s="58"/>
      <c r="B1047" s="54"/>
      <c r="C1047" s="54"/>
      <c r="D1047" s="54"/>
      <c r="E1047" s="55"/>
      <c r="F1047" s="55"/>
      <c r="G1047" s="56"/>
      <c r="H1047" s="56"/>
      <c r="I1047" s="56"/>
      <c r="J1047" s="56"/>
      <c r="K1047" s="56"/>
      <c r="L1047" s="55"/>
      <c r="M1047" s="57"/>
    </row>
    <row r="1048" spans="1:13" ht="12" customHeight="1">
      <c r="A1048" s="58"/>
      <c r="B1048" s="54"/>
      <c r="C1048" s="54"/>
      <c r="D1048" s="54"/>
      <c r="E1048" s="55"/>
      <c r="F1048" s="55"/>
      <c r="G1048" s="56"/>
      <c r="H1048" s="56"/>
      <c r="I1048" s="56"/>
      <c r="J1048" s="56"/>
      <c r="K1048" s="56"/>
      <c r="L1048" s="55"/>
      <c r="M1048" s="57"/>
    </row>
    <row r="1049" spans="1:13" ht="12" customHeight="1">
      <c r="A1049" s="58"/>
      <c r="B1049" s="54"/>
      <c r="C1049" s="54"/>
      <c r="D1049" s="54"/>
      <c r="E1049" s="55"/>
      <c r="F1049" s="55"/>
      <c r="G1049" s="56"/>
      <c r="H1049" s="56"/>
      <c r="I1049" s="56"/>
      <c r="J1049" s="56"/>
      <c r="K1049" s="56"/>
      <c r="L1049" s="55"/>
      <c r="M1049" s="57"/>
    </row>
    <row r="1050" spans="1:13" ht="12" customHeight="1">
      <c r="A1050" s="58"/>
      <c r="B1050" s="54"/>
      <c r="C1050" s="54"/>
      <c r="D1050" s="54"/>
      <c r="E1050" s="55"/>
      <c r="F1050" s="55"/>
      <c r="G1050" s="56"/>
      <c r="H1050" s="56"/>
      <c r="I1050" s="56"/>
      <c r="J1050" s="56"/>
      <c r="K1050" s="56"/>
      <c r="L1050" s="55"/>
      <c r="M1050" s="57"/>
    </row>
    <row r="1051" spans="1:13" ht="12" customHeight="1">
      <c r="A1051" s="58"/>
      <c r="B1051" s="54"/>
      <c r="C1051" s="54"/>
      <c r="D1051" s="54"/>
      <c r="E1051" s="55"/>
      <c r="F1051" s="55"/>
      <c r="G1051" s="56"/>
      <c r="H1051" s="56"/>
      <c r="I1051" s="56"/>
      <c r="J1051" s="56"/>
      <c r="K1051" s="56"/>
      <c r="L1051" s="55"/>
      <c r="M1051" s="57"/>
    </row>
    <row r="1052" spans="1:13" ht="12" customHeight="1">
      <c r="A1052" s="58"/>
      <c r="B1052" s="54"/>
      <c r="C1052" s="54"/>
      <c r="D1052" s="54"/>
      <c r="E1052" s="55"/>
      <c r="F1052" s="55"/>
      <c r="G1052" s="56"/>
      <c r="H1052" s="56"/>
      <c r="I1052" s="56"/>
      <c r="J1052" s="56"/>
      <c r="K1052" s="56"/>
      <c r="L1052" s="55"/>
      <c r="M1052" s="57"/>
    </row>
    <row r="1053" spans="1:13" ht="12" customHeight="1">
      <c r="A1053" s="58"/>
      <c r="B1053" s="54"/>
      <c r="C1053" s="54"/>
      <c r="D1053" s="54"/>
      <c r="E1053" s="55"/>
      <c r="F1053" s="55"/>
      <c r="G1053" s="56"/>
      <c r="H1053" s="56"/>
      <c r="I1053" s="56"/>
      <c r="J1053" s="56"/>
      <c r="K1053" s="56"/>
      <c r="L1053" s="55"/>
      <c r="M1053" s="57"/>
    </row>
    <row r="1054" spans="1:13" ht="12" customHeight="1">
      <c r="A1054" s="58"/>
      <c r="B1054" s="54"/>
      <c r="C1054" s="54"/>
      <c r="D1054" s="54"/>
      <c r="E1054" s="55"/>
      <c r="F1054" s="55"/>
      <c r="G1054" s="56"/>
      <c r="H1054" s="56"/>
      <c r="I1054" s="56"/>
      <c r="J1054" s="56"/>
      <c r="K1054" s="56"/>
      <c r="L1054" s="55"/>
      <c r="M1054" s="57"/>
    </row>
    <row r="1055" spans="1:13" ht="12" customHeight="1">
      <c r="A1055" s="58"/>
      <c r="B1055" s="54"/>
      <c r="C1055" s="54"/>
      <c r="D1055" s="54"/>
      <c r="E1055" s="55"/>
      <c r="F1055" s="55"/>
      <c r="G1055" s="56"/>
      <c r="H1055" s="56"/>
      <c r="I1055" s="56"/>
      <c r="J1055" s="56"/>
      <c r="K1055" s="56"/>
      <c r="L1055" s="55"/>
      <c r="M1055" s="57"/>
    </row>
    <row r="1056" spans="1:13" ht="12" customHeight="1">
      <c r="A1056" s="58"/>
      <c r="B1056" s="54"/>
      <c r="C1056" s="54"/>
      <c r="D1056" s="54"/>
      <c r="E1056" s="55"/>
      <c r="F1056" s="55"/>
      <c r="G1056" s="56"/>
      <c r="H1056" s="56"/>
      <c r="I1056" s="56"/>
      <c r="J1056" s="56"/>
      <c r="K1056" s="56"/>
      <c r="L1056" s="55"/>
      <c r="M1056" s="57"/>
    </row>
    <row r="1057" spans="1:13" ht="12" customHeight="1">
      <c r="A1057" s="58"/>
      <c r="B1057" s="54"/>
      <c r="C1057" s="54"/>
      <c r="D1057" s="54"/>
      <c r="E1057" s="55"/>
      <c r="F1057" s="55"/>
      <c r="G1057" s="56"/>
      <c r="H1057" s="56"/>
      <c r="I1057" s="56"/>
      <c r="J1057" s="56"/>
      <c r="K1057" s="56"/>
      <c r="L1057" s="55"/>
      <c r="M1057" s="57"/>
    </row>
    <row r="1058" spans="1:13" ht="12" customHeight="1">
      <c r="A1058" s="58"/>
      <c r="B1058" s="54"/>
      <c r="C1058" s="54"/>
      <c r="D1058" s="54"/>
      <c r="E1058" s="55"/>
      <c r="F1058" s="55"/>
      <c r="G1058" s="56"/>
      <c r="H1058" s="56"/>
      <c r="I1058" s="56"/>
      <c r="J1058" s="56"/>
      <c r="K1058" s="56"/>
      <c r="L1058" s="55"/>
      <c r="M1058" s="57"/>
    </row>
    <row r="1059" spans="1:13" ht="12" customHeight="1">
      <c r="A1059" s="58"/>
      <c r="B1059" s="54"/>
      <c r="C1059" s="54"/>
      <c r="D1059" s="54"/>
      <c r="E1059" s="55"/>
      <c r="F1059" s="55"/>
      <c r="G1059" s="56"/>
      <c r="H1059" s="56"/>
      <c r="I1059" s="56"/>
      <c r="J1059" s="56"/>
      <c r="K1059" s="56"/>
      <c r="L1059" s="55"/>
      <c r="M1059" s="57"/>
    </row>
    <row r="1060" spans="1:13" ht="12" customHeight="1">
      <c r="A1060" s="58"/>
      <c r="B1060" s="54"/>
      <c r="C1060" s="54"/>
      <c r="D1060" s="54"/>
      <c r="E1060" s="55"/>
      <c r="F1060" s="55"/>
      <c r="G1060" s="56"/>
      <c r="H1060" s="56"/>
      <c r="I1060" s="56"/>
      <c r="J1060" s="56"/>
      <c r="K1060" s="56"/>
      <c r="L1060" s="55"/>
      <c r="M1060" s="57"/>
    </row>
    <row r="1061" spans="1:13" ht="12" customHeight="1">
      <c r="A1061" s="58"/>
      <c r="B1061" s="54"/>
      <c r="C1061" s="54"/>
      <c r="D1061" s="54"/>
      <c r="E1061" s="55"/>
      <c r="F1061" s="55"/>
      <c r="G1061" s="56"/>
      <c r="H1061" s="56"/>
      <c r="I1061" s="56"/>
      <c r="J1061" s="56"/>
      <c r="K1061" s="56"/>
      <c r="L1061" s="55"/>
      <c r="M1061" s="57"/>
    </row>
    <row r="1062" spans="1:13" ht="12" customHeight="1">
      <c r="A1062" s="58"/>
      <c r="B1062" s="54"/>
      <c r="C1062" s="54"/>
      <c r="D1062" s="54"/>
      <c r="E1062" s="55"/>
      <c r="F1062" s="55"/>
      <c r="G1062" s="56"/>
      <c r="H1062" s="56"/>
      <c r="I1062" s="56"/>
      <c r="J1062" s="56"/>
      <c r="K1062" s="56"/>
      <c r="L1062" s="55"/>
      <c r="M1062" s="57"/>
    </row>
    <row r="1063" spans="1:13" ht="12" customHeight="1">
      <c r="A1063" s="58"/>
      <c r="B1063" s="54"/>
      <c r="C1063" s="54"/>
      <c r="D1063" s="54"/>
      <c r="E1063" s="55"/>
      <c r="F1063" s="55"/>
      <c r="G1063" s="56"/>
      <c r="H1063" s="56"/>
      <c r="I1063" s="56"/>
      <c r="J1063" s="56"/>
      <c r="K1063" s="56"/>
      <c r="L1063" s="55"/>
      <c r="M1063" s="57"/>
    </row>
    <row r="1064" spans="1:13" ht="12" customHeight="1">
      <c r="A1064" s="58"/>
      <c r="B1064" s="54"/>
      <c r="C1064" s="54"/>
      <c r="D1064" s="54"/>
      <c r="E1064" s="55"/>
      <c r="F1064" s="55"/>
      <c r="G1064" s="56"/>
      <c r="H1064" s="56"/>
      <c r="I1064" s="56"/>
      <c r="J1064" s="56"/>
      <c r="K1064" s="56"/>
      <c r="L1064" s="55"/>
      <c r="M1064" s="57"/>
    </row>
    <row r="1065" spans="1:13" ht="12" customHeight="1">
      <c r="A1065" s="58"/>
      <c r="B1065" s="54"/>
      <c r="C1065" s="54"/>
      <c r="D1065" s="54"/>
      <c r="E1065" s="55"/>
      <c r="F1065" s="55"/>
      <c r="G1065" s="56"/>
      <c r="H1065" s="56"/>
      <c r="I1065" s="56"/>
      <c r="J1065" s="56"/>
      <c r="K1065" s="56"/>
      <c r="L1065" s="55"/>
      <c r="M1065" s="57"/>
    </row>
    <row r="1066" spans="1:13" ht="12" customHeight="1">
      <c r="A1066" s="58"/>
      <c r="B1066" s="54"/>
      <c r="C1066" s="54"/>
      <c r="D1066" s="54"/>
      <c r="E1066" s="55"/>
      <c r="F1066" s="55"/>
      <c r="G1066" s="56"/>
      <c r="H1066" s="56"/>
      <c r="I1066" s="56"/>
      <c r="J1066" s="56"/>
      <c r="K1066" s="56"/>
      <c r="L1066" s="55"/>
      <c r="M1066" s="57"/>
    </row>
    <row r="1067" spans="1:13" ht="12" customHeight="1">
      <c r="A1067" s="58"/>
      <c r="B1067" s="54"/>
      <c r="C1067" s="54"/>
      <c r="D1067" s="54"/>
      <c r="E1067" s="55"/>
      <c r="F1067" s="55"/>
      <c r="G1067" s="56"/>
      <c r="H1067" s="56"/>
      <c r="I1067" s="56"/>
      <c r="J1067" s="56"/>
      <c r="K1067" s="56"/>
      <c r="L1067" s="55"/>
      <c r="M1067" s="57"/>
    </row>
    <row r="1068" spans="1:13" ht="12" customHeight="1">
      <c r="A1068" s="58"/>
      <c r="B1068" s="54"/>
      <c r="C1068" s="54"/>
      <c r="D1068" s="54"/>
      <c r="E1068" s="55"/>
      <c r="F1068" s="55"/>
      <c r="G1068" s="56"/>
      <c r="H1068" s="56"/>
      <c r="I1068" s="56"/>
      <c r="J1068" s="56"/>
      <c r="K1068" s="56"/>
      <c r="L1068" s="55"/>
      <c r="M1068" s="57"/>
    </row>
    <row r="1069" spans="1:13" ht="12" customHeight="1">
      <c r="A1069" s="58"/>
      <c r="B1069" s="54"/>
      <c r="C1069" s="54"/>
      <c r="D1069" s="54"/>
      <c r="E1069" s="55"/>
      <c r="F1069" s="55"/>
      <c r="G1069" s="56"/>
      <c r="H1069" s="56"/>
      <c r="I1069" s="56"/>
      <c r="J1069" s="56"/>
      <c r="K1069" s="56"/>
      <c r="L1069" s="55"/>
      <c r="M1069" s="57"/>
    </row>
    <row r="1070" spans="1:13" ht="12" customHeight="1">
      <c r="A1070" s="58"/>
      <c r="B1070" s="54"/>
      <c r="C1070" s="54"/>
      <c r="D1070" s="54"/>
      <c r="E1070" s="55"/>
      <c r="F1070" s="55"/>
      <c r="G1070" s="56"/>
      <c r="H1070" s="56"/>
      <c r="I1070" s="56"/>
      <c r="J1070" s="56"/>
      <c r="K1070" s="56"/>
      <c r="L1070" s="55"/>
      <c r="M1070" s="57"/>
    </row>
    <row r="1071" spans="1:13" ht="12" customHeight="1">
      <c r="A1071" s="58"/>
      <c r="B1071" s="54"/>
      <c r="C1071" s="54"/>
      <c r="D1071" s="54"/>
      <c r="E1071" s="55"/>
      <c r="F1071" s="55"/>
      <c r="G1071" s="56"/>
      <c r="H1071" s="56"/>
      <c r="I1071" s="56"/>
      <c r="J1071" s="56"/>
      <c r="K1071" s="56"/>
      <c r="L1071" s="55"/>
      <c r="M1071" s="57"/>
    </row>
    <row r="1072" spans="1:13" ht="12" customHeight="1">
      <c r="A1072" s="58"/>
      <c r="B1072" s="54"/>
      <c r="C1072" s="54"/>
      <c r="D1072" s="54"/>
      <c r="E1072" s="55"/>
      <c r="F1072" s="55"/>
      <c r="G1072" s="56"/>
      <c r="H1072" s="56"/>
      <c r="I1072" s="56"/>
      <c r="J1072" s="56"/>
      <c r="K1072" s="56"/>
      <c r="L1072" s="55"/>
      <c r="M1072" s="57"/>
    </row>
    <row r="1073" spans="1:13" ht="12" customHeight="1">
      <c r="A1073" s="58"/>
      <c r="B1073" s="54"/>
      <c r="C1073" s="54"/>
      <c r="D1073" s="54"/>
      <c r="E1073" s="55"/>
      <c r="F1073" s="55"/>
      <c r="G1073" s="56"/>
      <c r="H1073" s="56"/>
      <c r="I1073" s="56"/>
      <c r="J1073" s="56"/>
      <c r="K1073" s="56"/>
      <c r="L1073" s="55"/>
      <c r="M1073" s="57"/>
    </row>
    <row r="1074" spans="1:13" ht="12" customHeight="1">
      <c r="A1074" s="58"/>
      <c r="B1074" s="54"/>
      <c r="C1074" s="54"/>
      <c r="D1074" s="54"/>
      <c r="E1074" s="55"/>
      <c r="F1074" s="55"/>
      <c r="G1074" s="56"/>
      <c r="H1074" s="56"/>
      <c r="I1074" s="56"/>
      <c r="J1074" s="56"/>
      <c r="K1074" s="56"/>
      <c r="L1074" s="55"/>
      <c r="M1074" s="57"/>
    </row>
    <row r="1075" spans="1:13" ht="12" customHeight="1">
      <c r="A1075" s="58"/>
      <c r="B1075" s="54"/>
      <c r="C1075" s="54"/>
      <c r="D1075" s="54"/>
      <c r="E1075" s="55"/>
      <c r="F1075" s="55"/>
      <c r="G1075" s="56"/>
      <c r="H1075" s="56"/>
      <c r="I1075" s="56"/>
      <c r="J1075" s="56"/>
      <c r="K1075" s="56"/>
      <c r="L1075" s="55"/>
      <c r="M1075" s="57"/>
    </row>
    <row r="1076" spans="1:13" ht="12" customHeight="1">
      <c r="A1076" s="58"/>
      <c r="B1076" s="54"/>
      <c r="C1076" s="54"/>
      <c r="D1076" s="54"/>
      <c r="E1076" s="55"/>
      <c r="F1076" s="55"/>
      <c r="G1076" s="56"/>
      <c r="H1076" s="56"/>
      <c r="I1076" s="56"/>
      <c r="J1076" s="56"/>
      <c r="K1076" s="56"/>
      <c r="L1076" s="55"/>
      <c r="M1076" s="57"/>
    </row>
    <row r="1077" spans="1:13" ht="12" customHeight="1">
      <c r="A1077" s="58"/>
      <c r="B1077" s="54"/>
      <c r="C1077" s="54"/>
      <c r="D1077" s="54"/>
      <c r="E1077" s="55"/>
      <c r="F1077" s="55"/>
      <c r="G1077" s="56"/>
      <c r="H1077" s="56"/>
      <c r="I1077" s="56"/>
      <c r="J1077" s="56"/>
      <c r="K1077" s="56"/>
      <c r="L1077" s="55"/>
      <c r="M1077" s="57"/>
    </row>
    <row r="1078" spans="1:13" ht="12" customHeight="1">
      <c r="A1078" s="58"/>
      <c r="B1078" s="54"/>
      <c r="C1078" s="54"/>
      <c r="D1078" s="54"/>
      <c r="E1078" s="55"/>
      <c r="F1078" s="55"/>
      <c r="G1078" s="56"/>
      <c r="H1078" s="56"/>
      <c r="I1078" s="56"/>
      <c r="J1078" s="56"/>
      <c r="K1078" s="56"/>
      <c r="L1078" s="55"/>
      <c r="M1078" s="57"/>
    </row>
    <row r="1079" spans="1:13" ht="12" customHeight="1">
      <c r="A1079" s="58"/>
      <c r="B1079" s="54"/>
      <c r="C1079" s="54"/>
      <c r="D1079" s="54"/>
      <c r="E1079" s="55"/>
      <c r="F1079" s="55"/>
      <c r="G1079" s="56"/>
      <c r="H1079" s="56"/>
      <c r="I1079" s="56"/>
      <c r="J1079" s="56"/>
      <c r="K1079" s="56"/>
      <c r="L1079" s="55"/>
      <c r="M1079" s="57"/>
    </row>
    <row r="1080" spans="1:13" ht="12" customHeight="1">
      <c r="A1080" s="58"/>
      <c r="B1080" s="54"/>
      <c r="C1080" s="54"/>
      <c r="D1080" s="54"/>
      <c r="E1080" s="55"/>
      <c r="F1080" s="55"/>
      <c r="G1080" s="56"/>
      <c r="H1080" s="56"/>
      <c r="I1080" s="56"/>
      <c r="J1080" s="56"/>
      <c r="K1080" s="56"/>
      <c r="L1080" s="55"/>
      <c r="M1080" s="57"/>
    </row>
    <row r="1081" spans="1:13" ht="12" customHeight="1">
      <c r="A1081" s="58"/>
      <c r="B1081" s="54"/>
      <c r="C1081" s="54"/>
      <c r="D1081" s="54"/>
      <c r="E1081" s="55"/>
      <c r="F1081" s="55"/>
      <c r="G1081" s="56"/>
      <c r="H1081" s="56"/>
      <c r="I1081" s="56"/>
      <c r="J1081" s="56"/>
      <c r="K1081" s="56"/>
      <c r="L1081" s="55"/>
      <c r="M1081" s="57"/>
    </row>
    <row r="1082" spans="1:13" ht="12" customHeight="1">
      <c r="A1082" s="58"/>
      <c r="B1082" s="54"/>
      <c r="C1082" s="54"/>
      <c r="D1082" s="54"/>
      <c r="E1082" s="55"/>
      <c r="F1082" s="55"/>
      <c r="G1082" s="56"/>
      <c r="H1082" s="56"/>
      <c r="I1082" s="56"/>
      <c r="J1082" s="56"/>
      <c r="K1082" s="56"/>
      <c r="L1082" s="55"/>
      <c r="M1082" s="57"/>
    </row>
    <row r="1083" spans="1:13" ht="12" customHeight="1">
      <c r="A1083" s="58"/>
      <c r="B1083" s="54"/>
      <c r="C1083" s="54"/>
      <c r="D1083" s="54"/>
      <c r="E1083" s="55"/>
      <c r="F1083" s="55"/>
      <c r="G1083" s="56"/>
      <c r="H1083" s="56"/>
      <c r="I1083" s="56"/>
      <c r="J1083" s="56"/>
      <c r="K1083" s="56"/>
      <c r="L1083" s="55"/>
      <c r="M1083" s="57"/>
    </row>
    <row r="1084" spans="1:13" ht="12" customHeight="1">
      <c r="A1084" s="58"/>
      <c r="B1084" s="54"/>
      <c r="C1084" s="54"/>
      <c r="D1084" s="54"/>
      <c r="E1084" s="55"/>
      <c r="F1084" s="55"/>
      <c r="G1084" s="56"/>
      <c r="H1084" s="56"/>
      <c r="I1084" s="56"/>
      <c r="J1084" s="56"/>
      <c r="K1084" s="56"/>
      <c r="L1084" s="55"/>
      <c r="M1084" s="57"/>
    </row>
    <row r="1085" spans="1:13" ht="12" customHeight="1">
      <c r="A1085" s="58"/>
      <c r="B1085" s="54"/>
      <c r="C1085" s="54"/>
      <c r="D1085" s="54"/>
      <c r="E1085" s="55"/>
      <c r="F1085" s="55"/>
      <c r="G1085" s="56"/>
      <c r="H1085" s="56"/>
      <c r="I1085" s="56"/>
      <c r="J1085" s="56"/>
      <c r="K1085" s="56"/>
      <c r="L1085" s="55"/>
      <c r="M1085" s="57"/>
    </row>
    <row r="1086" spans="1:13" ht="12" customHeight="1">
      <c r="A1086" s="58"/>
      <c r="B1086" s="54"/>
      <c r="C1086" s="54"/>
      <c r="D1086" s="54"/>
      <c r="E1086" s="55"/>
      <c r="F1086" s="55"/>
      <c r="G1086" s="56"/>
      <c r="H1086" s="56"/>
      <c r="I1086" s="56"/>
      <c r="J1086" s="56"/>
      <c r="K1086" s="56"/>
      <c r="L1086" s="55"/>
      <c r="M1086" s="57"/>
    </row>
    <row r="1087" spans="1:13" ht="12" customHeight="1">
      <c r="A1087" s="58"/>
      <c r="B1087" s="54"/>
      <c r="C1087" s="54"/>
      <c r="D1087" s="54"/>
      <c r="E1087" s="55"/>
      <c r="F1087" s="55"/>
      <c r="G1087" s="56"/>
      <c r="H1087" s="56"/>
      <c r="I1087" s="56"/>
      <c r="J1087" s="56"/>
      <c r="K1087" s="56"/>
      <c r="L1087" s="55"/>
      <c r="M1087" s="57"/>
    </row>
    <row r="1088" spans="1:13" ht="12" customHeight="1">
      <c r="A1088" s="58"/>
      <c r="B1088" s="54"/>
      <c r="C1088" s="54"/>
      <c r="D1088" s="54"/>
      <c r="E1088" s="55"/>
      <c r="F1088" s="55"/>
      <c r="G1088" s="56"/>
      <c r="H1088" s="56"/>
      <c r="I1088" s="56"/>
      <c r="J1088" s="56"/>
      <c r="K1088" s="56"/>
      <c r="L1088" s="55"/>
      <c r="M1088" s="57"/>
    </row>
    <row r="1089" spans="1:13" ht="12" customHeight="1">
      <c r="A1089" s="58"/>
      <c r="B1089" s="54"/>
      <c r="C1089" s="54"/>
      <c r="D1089" s="54"/>
      <c r="E1089" s="55"/>
      <c r="F1089" s="55"/>
      <c r="G1089" s="56"/>
      <c r="H1089" s="56"/>
      <c r="I1089" s="56"/>
      <c r="J1089" s="56"/>
      <c r="K1089" s="56"/>
      <c r="L1089" s="55"/>
      <c r="M1089" s="57"/>
    </row>
    <row r="1090" spans="1:13" ht="12" customHeight="1">
      <c r="A1090" s="58"/>
      <c r="B1090" s="54"/>
      <c r="C1090" s="54"/>
      <c r="D1090" s="54"/>
      <c r="E1090" s="55"/>
      <c r="F1090" s="55"/>
      <c r="G1090" s="56"/>
      <c r="H1090" s="56"/>
      <c r="I1090" s="56"/>
      <c r="J1090" s="56"/>
      <c r="K1090" s="56"/>
      <c r="L1090" s="55"/>
      <c r="M1090" s="57"/>
    </row>
    <row r="1091" spans="1:13" ht="12" customHeight="1">
      <c r="A1091" s="58"/>
      <c r="B1091" s="54"/>
      <c r="C1091" s="54"/>
      <c r="D1091" s="54"/>
      <c r="E1091" s="55"/>
      <c r="F1091" s="55"/>
      <c r="G1091" s="56"/>
      <c r="H1091" s="56"/>
      <c r="I1091" s="56"/>
      <c r="J1091" s="56"/>
      <c r="K1091" s="56"/>
      <c r="L1091" s="55"/>
      <c r="M1091" s="57"/>
    </row>
    <row r="1092" spans="1:13" ht="12" customHeight="1">
      <c r="A1092" s="58"/>
      <c r="B1092" s="54"/>
      <c r="C1092" s="54"/>
      <c r="D1092" s="54"/>
      <c r="E1092" s="55"/>
      <c r="F1092" s="55"/>
      <c r="G1092" s="56"/>
      <c r="H1092" s="56"/>
      <c r="I1092" s="56"/>
      <c r="J1092" s="56"/>
      <c r="K1092" s="56"/>
      <c r="L1092" s="55"/>
      <c r="M1092" s="57"/>
    </row>
    <row r="1093" spans="1:13" ht="12" customHeight="1">
      <c r="A1093" s="58"/>
      <c r="B1093" s="54"/>
      <c r="C1093" s="54"/>
      <c r="D1093" s="54"/>
      <c r="E1093" s="55"/>
      <c r="F1093" s="55"/>
      <c r="G1093" s="56"/>
      <c r="H1093" s="56"/>
      <c r="I1093" s="56"/>
      <c r="J1093" s="56"/>
      <c r="K1093" s="56"/>
      <c r="L1093" s="55"/>
      <c r="M1093" s="57"/>
    </row>
    <row r="1094" spans="1:13" ht="12" customHeight="1">
      <c r="A1094" s="58"/>
      <c r="B1094" s="54"/>
      <c r="C1094" s="54"/>
      <c r="D1094" s="54"/>
      <c r="E1094" s="55"/>
      <c r="F1094" s="55"/>
      <c r="G1094" s="56"/>
      <c r="H1094" s="56"/>
      <c r="I1094" s="56"/>
      <c r="J1094" s="56"/>
      <c r="K1094" s="56"/>
      <c r="L1094" s="55"/>
      <c r="M1094" s="57"/>
    </row>
    <row r="1095" spans="1:13" ht="12" customHeight="1">
      <c r="A1095" s="58"/>
      <c r="B1095" s="54"/>
      <c r="C1095" s="54"/>
      <c r="D1095" s="54"/>
      <c r="E1095" s="55"/>
      <c r="F1095" s="55"/>
      <c r="G1095" s="56"/>
      <c r="H1095" s="56"/>
      <c r="I1095" s="56"/>
      <c r="J1095" s="56"/>
      <c r="K1095" s="56"/>
      <c r="L1095" s="55"/>
      <c r="M1095" s="57"/>
    </row>
    <row r="1096" spans="1:13" ht="12" customHeight="1">
      <c r="A1096" s="58"/>
      <c r="B1096" s="54"/>
      <c r="C1096" s="54"/>
      <c r="D1096" s="54"/>
      <c r="E1096" s="55"/>
      <c r="F1096" s="55"/>
      <c r="G1096" s="56"/>
      <c r="H1096" s="56"/>
      <c r="I1096" s="56"/>
      <c r="J1096" s="56"/>
      <c r="K1096" s="56"/>
      <c r="L1096" s="55"/>
      <c r="M1096" s="57"/>
    </row>
    <row r="1097" spans="1:13" ht="12" customHeight="1">
      <c r="A1097" s="58"/>
      <c r="B1097" s="54"/>
      <c r="C1097" s="54"/>
      <c r="D1097" s="54"/>
      <c r="E1097" s="55"/>
      <c r="F1097" s="55"/>
      <c r="G1097" s="56"/>
      <c r="H1097" s="56"/>
      <c r="I1097" s="56"/>
      <c r="J1097" s="56"/>
      <c r="K1097" s="56"/>
      <c r="L1097" s="55"/>
      <c r="M1097" s="57"/>
    </row>
    <row r="1098" spans="1:13" ht="12" customHeight="1">
      <c r="A1098" s="58"/>
      <c r="B1098" s="54"/>
      <c r="C1098" s="54"/>
      <c r="D1098" s="54"/>
      <c r="E1098" s="55"/>
      <c r="F1098" s="55"/>
      <c r="G1098" s="56"/>
      <c r="H1098" s="56"/>
      <c r="I1098" s="56"/>
      <c r="J1098" s="56"/>
      <c r="K1098" s="56"/>
      <c r="L1098" s="55"/>
      <c r="M1098" s="57"/>
    </row>
    <row r="1099" spans="1:13" ht="12" customHeight="1">
      <c r="A1099" s="58"/>
      <c r="B1099" s="54"/>
      <c r="C1099" s="54"/>
      <c r="D1099" s="54"/>
      <c r="E1099" s="55"/>
      <c r="F1099" s="55"/>
      <c r="G1099" s="56"/>
      <c r="H1099" s="56"/>
      <c r="I1099" s="56"/>
      <c r="J1099" s="56"/>
      <c r="K1099" s="56"/>
      <c r="L1099" s="55"/>
      <c r="M1099" s="57"/>
    </row>
    <row r="1100" spans="1:13" ht="12" customHeight="1">
      <c r="A1100" s="58"/>
      <c r="B1100" s="54"/>
      <c r="C1100" s="54"/>
      <c r="D1100" s="54"/>
      <c r="E1100" s="55"/>
      <c r="F1100" s="55"/>
      <c r="G1100" s="56"/>
      <c r="H1100" s="56"/>
      <c r="I1100" s="56"/>
      <c r="J1100" s="56"/>
      <c r="K1100" s="56"/>
      <c r="L1100" s="55"/>
      <c r="M1100" s="57"/>
    </row>
    <row r="1101" spans="1:13" ht="12" customHeight="1">
      <c r="A1101" s="58"/>
      <c r="B1101" s="54"/>
      <c r="C1101" s="54"/>
      <c r="D1101" s="54"/>
      <c r="E1101" s="55"/>
      <c r="F1101" s="55"/>
      <c r="G1101" s="56"/>
      <c r="H1101" s="56"/>
      <c r="I1101" s="56"/>
      <c r="J1101" s="56"/>
      <c r="K1101" s="56"/>
      <c r="L1101" s="55"/>
      <c r="M1101" s="57"/>
    </row>
    <row r="1102" spans="1:13" ht="12" customHeight="1">
      <c r="A1102" s="58"/>
      <c r="B1102" s="54"/>
      <c r="C1102" s="54"/>
      <c r="D1102" s="54"/>
      <c r="E1102" s="55"/>
      <c r="F1102" s="55"/>
      <c r="G1102" s="56"/>
      <c r="H1102" s="56"/>
      <c r="I1102" s="56"/>
      <c r="J1102" s="56"/>
      <c r="K1102" s="56"/>
      <c r="L1102" s="55"/>
      <c r="M1102" s="57"/>
    </row>
    <row r="1103" spans="1:13" ht="12" customHeight="1">
      <c r="A1103" s="58"/>
      <c r="B1103" s="54"/>
      <c r="C1103" s="54"/>
      <c r="D1103" s="54"/>
      <c r="E1103" s="55"/>
      <c r="F1103" s="55"/>
      <c r="G1103" s="56"/>
      <c r="H1103" s="56"/>
      <c r="I1103" s="56"/>
      <c r="J1103" s="56"/>
      <c r="K1103" s="56"/>
      <c r="L1103" s="55"/>
      <c r="M1103" s="57"/>
    </row>
    <row r="1104" spans="1:13" ht="12" customHeight="1">
      <c r="A1104" s="58"/>
      <c r="B1104" s="54"/>
      <c r="C1104" s="54"/>
      <c r="D1104" s="54"/>
      <c r="E1104" s="55"/>
      <c r="F1104" s="55"/>
      <c r="G1104" s="56"/>
      <c r="H1104" s="56"/>
      <c r="I1104" s="56"/>
      <c r="J1104" s="56"/>
      <c r="K1104" s="56"/>
      <c r="L1104" s="55"/>
      <c r="M1104" s="57"/>
    </row>
    <row r="1105" spans="1:13" ht="12" customHeight="1">
      <c r="A1105" s="58"/>
      <c r="B1105" s="54"/>
      <c r="C1105" s="54"/>
      <c r="D1105" s="54"/>
      <c r="E1105" s="55"/>
      <c r="F1105" s="55"/>
      <c r="G1105" s="56"/>
      <c r="H1105" s="56"/>
      <c r="I1105" s="56"/>
      <c r="J1105" s="56"/>
      <c r="K1105" s="56"/>
      <c r="L1105" s="55"/>
      <c r="M1105" s="57"/>
    </row>
    <row r="1106" spans="1:13" ht="12" customHeight="1">
      <c r="A1106" s="58"/>
      <c r="B1106" s="54"/>
      <c r="C1106" s="54"/>
      <c r="D1106" s="54"/>
      <c r="E1106" s="55"/>
      <c r="F1106" s="55"/>
      <c r="G1106" s="56"/>
      <c r="H1106" s="56"/>
      <c r="I1106" s="56"/>
      <c r="J1106" s="56"/>
      <c r="K1106" s="56"/>
      <c r="L1106" s="55"/>
      <c r="M1106" s="57"/>
    </row>
    <row r="1107" spans="1:13" ht="12" customHeight="1">
      <c r="A1107" s="58"/>
      <c r="B1107" s="54"/>
      <c r="C1107" s="54"/>
      <c r="D1107" s="54"/>
      <c r="E1107" s="55"/>
      <c r="F1107" s="55"/>
      <c r="G1107" s="56"/>
      <c r="H1107" s="56"/>
      <c r="I1107" s="56"/>
      <c r="J1107" s="56"/>
      <c r="K1107" s="56"/>
      <c r="L1107" s="55"/>
      <c r="M1107" s="57"/>
    </row>
    <row r="1108" spans="1:13" ht="12" customHeight="1">
      <c r="A1108" s="58"/>
      <c r="B1108" s="54"/>
      <c r="C1108" s="54"/>
      <c r="D1108" s="54"/>
      <c r="E1108" s="55"/>
      <c r="F1108" s="55"/>
      <c r="G1108" s="56"/>
      <c r="H1108" s="56"/>
      <c r="I1108" s="56"/>
      <c r="J1108" s="56"/>
      <c r="K1108" s="56"/>
      <c r="L1108" s="55"/>
      <c r="M1108" s="57"/>
    </row>
    <row r="1109" spans="1:13" ht="12" customHeight="1">
      <c r="A1109" s="58"/>
      <c r="B1109" s="54"/>
      <c r="C1109" s="54"/>
      <c r="D1109" s="54"/>
      <c r="E1109" s="55"/>
      <c r="F1109" s="55"/>
      <c r="G1109" s="56"/>
      <c r="H1109" s="56"/>
      <c r="I1109" s="56"/>
      <c r="J1109" s="56"/>
      <c r="K1109" s="56"/>
      <c r="L1109" s="55"/>
      <c r="M1109" s="57"/>
    </row>
    <row r="1110" spans="1:13" ht="12" customHeight="1">
      <c r="A1110" s="58"/>
      <c r="B1110" s="54"/>
      <c r="C1110" s="54"/>
      <c r="D1110" s="54"/>
      <c r="E1110" s="55"/>
      <c r="F1110" s="55"/>
      <c r="G1110" s="56"/>
      <c r="H1110" s="56"/>
      <c r="I1110" s="56"/>
      <c r="J1110" s="56"/>
      <c r="K1110" s="56"/>
      <c r="L1110" s="55"/>
      <c r="M1110" s="57"/>
    </row>
    <row r="1111" spans="1:13" ht="12" customHeight="1">
      <c r="A1111" s="58"/>
      <c r="B1111" s="54"/>
      <c r="C1111" s="54"/>
      <c r="D1111" s="54"/>
      <c r="E1111" s="55"/>
      <c r="F1111" s="55"/>
      <c r="G1111" s="56"/>
      <c r="H1111" s="56"/>
      <c r="I1111" s="56"/>
      <c r="J1111" s="56"/>
      <c r="K1111" s="56"/>
      <c r="L1111" s="55"/>
      <c r="M1111" s="57"/>
    </row>
    <row r="1112" spans="1:13" ht="12" customHeight="1">
      <c r="A1112" s="58"/>
      <c r="B1112" s="54"/>
      <c r="C1112" s="54"/>
      <c r="D1112" s="54"/>
      <c r="E1112" s="55"/>
      <c r="F1112" s="55"/>
      <c r="G1112" s="56"/>
      <c r="H1112" s="56"/>
      <c r="I1112" s="56"/>
      <c r="J1112" s="56"/>
      <c r="K1112" s="56"/>
      <c r="L1112" s="55"/>
      <c r="M1112" s="57"/>
    </row>
    <row r="1113" spans="1:13" ht="12" customHeight="1">
      <c r="A1113" s="58"/>
      <c r="B1113" s="54"/>
      <c r="C1113" s="54"/>
      <c r="D1113" s="54"/>
      <c r="E1113" s="55"/>
      <c r="F1113" s="55"/>
      <c r="G1113" s="56"/>
      <c r="H1113" s="56"/>
      <c r="I1113" s="56"/>
      <c r="J1113" s="56"/>
      <c r="K1113" s="56"/>
      <c r="L1113" s="55"/>
      <c r="M1113" s="57"/>
    </row>
    <row r="1114" spans="1:13" ht="12" customHeight="1">
      <c r="A1114" s="58"/>
      <c r="B1114" s="54"/>
      <c r="C1114" s="54"/>
      <c r="D1114" s="54"/>
      <c r="E1114" s="55"/>
      <c r="F1114" s="55"/>
      <c r="G1114" s="56"/>
      <c r="H1114" s="56"/>
      <c r="I1114" s="56"/>
      <c r="J1114" s="56"/>
      <c r="K1114" s="56"/>
      <c r="L1114" s="55"/>
      <c r="M1114" s="57"/>
    </row>
    <row r="1115" spans="1:13" ht="12" customHeight="1">
      <c r="A1115" s="58"/>
      <c r="B1115" s="54"/>
      <c r="C1115" s="54"/>
      <c r="D1115" s="54"/>
      <c r="E1115" s="55"/>
      <c r="F1115" s="55"/>
      <c r="G1115" s="56"/>
      <c r="H1115" s="56"/>
      <c r="I1115" s="56"/>
      <c r="J1115" s="56"/>
      <c r="K1115" s="56"/>
      <c r="L1115" s="55"/>
      <c r="M1115" s="57"/>
    </row>
    <row r="1116" spans="1:13" ht="12" customHeight="1">
      <c r="A1116" s="58"/>
      <c r="B1116" s="54"/>
      <c r="C1116" s="54"/>
      <c r="D1116" s="54"/>
      <c r="E1116" s="55"/>
      <c r="F1116" s="55"/>
      <c r="G1116" s="56"/>
      <c r="H1116" s="56"/>
      <c r="I1116" s="56"/>
      <c r="J1116" s="56"/>
      <c r="K1116" s="56"/>
      <c r="L1116" s="55"/>
      <c r="M1116" s="57"/>
    </row>
    <row r="1117" spans="1:13" ht="12" customHeight="1">
      <c r="A1117" s="58"/>
      <c r="B1117" s="54"/>
      <c r="C1117" s="54"/>
      <c r="D1117" s="54"/>
      <c r="E1117" s="55"/>
      <c r="F1117" s="55"/>
      <c r="G1117" s="56"/>
      <c r="H1117" s="56"/>
      <c r="I1117" s="56"/>
      <c r="J1117" s="56"/>
      <c r="K1117" s="56"/>
      <c r="L1117" s="55"/>
      <c r="M1117" s="57"/>
    </row>
    <row r="1118" spans="1:13" ht="12" customHeight="1">
      <c r="A1118" s="58"/>
      <c r="B1118" s="54"/>
      <c r="C1118" s="54"/>
      <c r="D1118" s="54"/>
      <c r="E1118" s="55"/>
      <c r="F1118" s="55"/>
      <c r="G1118" s="56"/>
      <c r="H1118" s="56"/>
      <c r="I1118" s="56"/>
      <c r="J1118" s="56"/>
      <c r="K1118" s="56"/>
      <c r="L1118" s="55"/>
      <c r="M1118" s="57"/>
    </row>
    <row r="1119" spans="1:13" ht="12" customHeight="1">
      <c r="A1119" s="58"/>
      <c r="B1119" s="54"/>
      <c r="C1119" s="54"/>
      <c r="D1119" s="54"/>
      <c r="E1119" s="55"/>
      <c r="F1119" s="55"/>
      <c r="G1119" s="56"/>
      <c r="H1119" s="56"/>
      <c r="I1119" s="56"/>
      <c r="J1119" s="56"/>
      <c r="K1119" s="56"/>
      <c r="L1119" s="55"/>
      <c r="M1119" s="57"/>
    </row>
    <row r="1120" spans="1:13" ht="12" customHeight="1">
      <c r="A1120" s="58"/>
      <c r="B1120" s="54"/>
      <c r="C1120" s="54"/>
      <c r="D1120" s="54"/>
      <c r="E1120" s="55"/>
      <c r="F1120" s="55"/>
      <c r="G1120" s="56"/>
      <c r="H1120" s="56"/>
      <c r="I1120" s="56"/>
      <c r="J1120" s="56"/>
      <c r="K1120" s="56"/>
      <c r="L1120" s="55"/>
      <c r="M1120" s="57"/>
    </row>
    <row r="1121" spans="1:13" ht="12" customHeight="1">
      <c r="A1121" s="58"/>
      <c r="B1121" s="54"/>
      <c r="C1121" s="54"/>
      <c r="D1121" s="54"/>
      <c r="E1121" s="55"/>
      <c r="F1121" s="55"/>
      <c r="G1121" s="56"/>
      <c r="H1121" s="56"/>
      <c r="I1121" s="56"/>
      <c r="J1121" s="56"/>
      <c r="K1121" s="56"/>
      <c r="L1121" s="55"/>
      <c r="M1121" s="57"/>
    </row>
    <row r="1122" spans="1:13" ht="12" customHeight="1">
      <c r="A1122" s="58"/>
      <c r="B1122" s="54"/>
      <c r="C1122" s="54"/>
      <c r="D1122" s="54"/>
      <c r="E1122" s="55"/>
      <c r="F1122" s="55"/>
      <c r="G1122" s="56"/>
      <c r="H1122" s="56"/>
      <c r="I1122" s="56"/>
      <c r="J1122" s="56"/>
      <c r="K1122" s="56"/>
      <c r="L1122" s="55"/>
      <c r="M1122" s="57"/>
    </row>
    <row r="1123" spans="1:13" ht="12" customHeight="1">
      <c r="A1123" s="58"/>
      <c r="B1123" s="54"/>
      <c r="C1123" s="54"/>
      <c r="D1123" s="54"/>
      <c r="E1123" s="55"/>
      <c r="F1123" s="55"/>
      <c r="G1123" s="56"/>
      <c r="H1123" s="56"/>
      <c r="I1123" s="56"/>
      <c r="J1123" s="56"/>
      <c r="K1123" s="56"/>
      <c r="L1123" s="55"/>
      <c r="M1123" s="57"/>
    </row>
    <row r="1124" spans="1:13" ht="12" customHeight="1">
      <c r="A1124" s="58"/>
      <c r="B1124" s="54"/>
      <c r="C1124" s="54"/>
      <c r="D1124" s="54"/>
      <c r="E1124" s="55"/>
      <c r="F1124" s="55"/>
      <c r="G1124" s="56"/>
      <c r="H1124" s="56"/>
      <c r="I1124" s="56"/>
      <c r="J1124" s="56"/>
      <c r="K1124" s="56"/>
      <c r="L1124" s="55"/>
      <c r="M1124" s="57"/>
    </row>
    <row r="1125" spans="1:13" ht="12" customHeight="1">
      <c r="A1125" s="58"/>
      <c r="B1125" s="54"/>
      <c r="C1125" s="54"/>
      <c r="D1125" s="54"/>
      <c r="E1125" s="55"/>
      <c r="F1125" s="55"/>
      <c r="G1125" s="56"/>
      <c r="H1125" s="56"/>
      <c r="I1125" s="56"/>
      <c r="J1125" s="56"/>
      <c r="K1125" s="56"/>
      <c r="L1125" s="55"/>
      <c r="M1125" s="57"/>
    </row>
    <row r="1126" spans="1:13" ht="12" customHeight="1">
      <c r="A1126" s="58"/>
      <c r="B1126" s="54"/>
      <c r="C1126" s="54"/>
      <c r="D1126" s="54"/>
      <c r="E1126" s="55"/>
      <c r="F1126" s="55"/>
      <c r="G1126" s="56"/>
      <c r="H1126" s="56"/>
      <c r="I1126" s="56"/>
      <c r="J1126" s="56"/>
      <c r="K1126" s="56"/>
      <c r="L1126" s="55"/>
      <c r="M1126" s="57"/>
    </row>
    <row r="1127" spans="1:13" ht="12" customHeight="1">
      <c r="A1127" s="58"/>
      <c r="B1127" s="54"/>
      <c r="C1127" s="54"/>
      <c r="D1127" s="54"/>
      <c r="E1127" s="55"/>
      <c r="F1127" s="55"/>
      <c r="G1127" s="56"/>
      <c r="H1127" s="56"/>
      <c r="I1127" s="56"/>
      <c r="J1127" s="56"/>
      <c r="K1127" s="56"/>
      <c r="L1127" s="55"/>
      <c r="M1127" s="57"/>
    </row>
    <row r="1128" spans="1:13" ht="12" customHeight="1">
      <c r="A1128" s="58"/>
      <c r="B1128" s="54"/>
      <c r="C1128" s="54"/>
      <c r="D1128" s="54"/>
      <c r="E1128" s="55"/>
      <c r="F1128" s="55"/>
      <c r="G1128" s="56"/>
      <c r="H1128" s="56"/>
      <c r="I1128" s="56"/>
      <c r="J1128" s="56"/>
      <c r="K1128" s="56"/>
      <c r="L1128" s="55"/>
      <c r="M1128" s="57"/>
    </row>
    <row r="1129" spans="1:13" ht="12" customHeight="1">
      <c r="A1129" s="58"/>
      <c r="B1129" s="54"/>
      <c r="C1129" s="54"/>
      <c r="D1129" s="54"/>
      <c r="E1129" s="55"/>
      <c r="F1129" s="55"/>
      <c r="G1129" s="56"/>
      <c r="H1129" s="56"/>
      <c r="I1129" s="56"/>
      <c r="J1129" s="56"/>
      <c r="K1129" s="56"/>
      <c r="L1129" s="55"/>
      <c r="M1129" s="57"/>
    </row>
    <row r="1130" spans="1:13" ht="12" customHeight="1">
      <c r="A1130" s="58"/>
      <c r="B1130" s="54"/>
      <c r="C1130" s="54"/>
      <c r="D1130" s="54"/>
      <c r="E1130" s="55"/>
      <c r="F1130" s="55"/>
      <c r="G1130" s="56"/>
      <c r="H1130" s="56"/>
      <c r="I1130" s="56"/>
      <c r="J1130" s="56"/>
      <c r="K1130" s="56"/>
      <c r="L1130" s="55"/>
      <c r="M1130" s="57"/>
    </row>
    <row r="1131" spans="1:13" ht="12" customHeight="1">
      <c r="A1131" s="58"/>
      <c r="B1131" s="54"/>
      <c r="C1131" s="54"/>
      <c r="D1131" s="54"/>
      <c r="E1131" s="55"/>
      <c r="F1131" s="55"/>
      <c r="G1131" s="56"/>
      <c r="H1131" s="56"/>
      <c r="I1131" s="56"/>
      <c r="J1131" s="56"/>
      <c r="K1131" s="56"/>
      <c r="L1131" s="55"/>
      <c r="M1131" s="57"/>
    </row>
    <row r="1132" spans="1:13" ht="12" customHeight="1">
      <c r="A1132" s="58"/>
      <c r="B1132" s="54"/>
      <c r="C1132" s="54"/>
      <c r="D1132" s="54"/>
      <c r="E1132" s="55"/>
      <c r="F1132" s="55"/>
      <c r="G1132" s="56"/>
      <c r="H1132" s="56"/>
      <c r="I1132" s="56"/>
      <c r="J1132" s="56"/>
      <c r="K1132" s="56"/>
      <c r="L1132" s="55"/>
      <c r="M1132" s="57"/>
    </row>
    <row r="1133" spans="1:13" ht="12" customHeight="1">
      <c r="A1133" s="58"/>
      <c r="B1133" s="54"/>
      <c r="C1133" s="54"/>
      <c r="D1133" s="54"/>
      <c r="E1133" s="55"/>
      <c r="F1133" s="55"/>
      <c r="G1133" s="56"/>
      <c r="H1133" s="56"/>
      <c r="I1133" s="56"/>
      <c r="J1133" s="56"/>
      <c r="K1133" s="56"/>
      <c r="L1133" s="55"/>
      <c r="M1133" s="57"/>
    </row>
    <row r="1134" spans="1:13" ht="12" customHeight="1">
      <c r="A1134" s="58"/>
      <c r="B1134" s="54"/>
      <c r="C1134" s="54"/>
      <c r="D1134" s="54"/>
      <c r="E1134" s="55"/>
      <c r="F1134" s="55"/>
      <c r="G1134" s="56"/>
      <c r="H1134" s="56"/>
      <c r="I1134" s="56"/>
      <c r="J1134" s="56"/>
      <c r="K1134" s="56"/>
      <c r="L1134" s="55"/>
      <c r="M1134" s="57"/>
    </row>
    <row r="1135" spans="1:13" ht="12" customHeight="1">
      <c r="A1135" s="58"/>
      <c r="B1135" s="54"/>
      <c r="C1135" s="54"/>
      <c r="D1135" s="54"/>
      <c r="E1135" s="55"/>
      <c r="F1135" s="55"/>
      <c r="G1135" s="56"/>
      <c r="H1135" s="56"/>
      <c r="I1135" s="56"/>
      <c r="J1135" s="56"/>
      <c r="K1135" s="56"/>
      <c r="L1135" s="55"/>
      <c r="M1135" s="57"/>
    </row>
    <row r="1136" spans="1:13" ht="12" customHeight="1">
      <c r="A1136" s="58"/>
      <c r="B1136" s="54"/>
      <c r="C1136" s="54"/>
      <c r="D1136" s="54"/>
      <c r="E1136" s="55"/>
      <c r="F1136" s="55"/>
      <c r="G1136" s="56"/>
      <c r="H1136" s="56"/>
      <c r="I1136" s="56"/>
      <c r="J1136" s="56"/>
      <c r="K1136" s="56"/>
      <c r="L1136" s="55"/>
      <c r="M1136" s="57"/>
    </row>
    <row r="1137" spans="1:13" ht="12" customHeight="1">
      <c r="A1137" s="58"/>
      <c r="B1137" s="54"/>
      <c r="C1137" s="54"/>
      <c r="D1137" s="54"/>
      <c r="E1137" s="55"/>
      <c r="F1137" s="55"/>
      <c r="G1137" s="56"/>
      <c r="H1137" s="56"/>
      <c r="I1137" s="56"/>
      <c r="J1137" s="56"/>
      <c r="K1137" s="56"/>
      <c r="L1137" s="55"/>
      <c r="M1137" s="57"/>
    </row>
    <row r="1138" spans="1:13" ht="12" customHeight="1">
      <c r="A1138" s="58"/>
      <c r="B1138" s="54"/>
      <c r="C1138" s="54"/>
      <c r="D1138" s="54"/>
      <c r="E1138" s="55"/>
      <c r="F1138" s="55"/>
      <c r="G1138" s="56"/>
      <c r="H1138" s="56"/>
      <c r="I1138" s="56"/>
      <c r="J1138" s="56"/>
      <c r="K1138" s="56"/>
      <c r="L1138" s="55"/>
      <c r="M1138" s="57"/>
    </row>
    <row r="1139" spans="1:13" ht="12" customHeight="1">
      <c r="A1139" s="58"/>
      <c r="B1139" s="54"/>
      <c r="C1139" s="54"/>
      <c r="D1139" s="54"/>
      <c r="E1139" s="55"/>
      <c r="F1139" s="55"/>
      <c r="G1139" s="56"/>
      <c r="H1139" s="56"/>
      <c r="I1139" s="56"/>
      <c r="J1139" s="56"/>
      <c r="K1139" s="56"/>
      <c r="L1139" s="55"/>
      <c r="M1139" s="57"/>
    </row>
    <row r="1140" spans="1:13" ht="12" customHeight="1">
      <c r="A1140" s="58"/>
      <c r="B1140" s="54"/>
      <c r="C1140" s="54"/>
      <c r="D1140" s="54"/>
      <c r="E1140" s="55"/>
      <c r="F1140" s="55"/>
      <c r="G1140" s="56"/>
      <c r="H1140" s="56"/>
      <c r="I1140" s="56"/>
      <c r="J1140" s="56"/>
      <c r="K1140" s="56"/>
      <c r="L1140" s="55"/>
      <c r="M1140" s="57"/>
    </row>
    <row r="1141" spans="1:13" ht="12" customHeight="1">
      <c r="A1141" s="58"/>
      <c r="B1141" s="54"/>
      <c r="C1141" s="54"/>
      <c r="D1141" s="54"/>
      <c r="E1141" s="55"/>
      <c r="F1141" s="55"/>
      <c r="G1141" s="56"/>
      <c r="H1141" s="56"/>
      <c r="I1141" s="56"/>
      <c r="J1141" s="56"/>
      <c r="K1141" s="56"/>
      <c r="L1141" s="55"/>
      <c r="M1141" s="57"/>
    </row>
    <row r="1142" spans="1:13" ht="12" customHeight="1">
      <c r="A1142" s="58"/>
      <c r="B1142" s="54"/>
      <c r="C1142" s="54"/>
      <c r="D1142" s="54"/>
      <c r="E1142" s="55"/>
      <c r="F1142" s="55"/>
      <c r="G1142" s="56"/>
      <c r="H1142" s="56"/>
      <c r="I1142" s="56"/>
      <c r="J1142" s="56"/>
      <c r="K1142" s="56"/>
      <c r="L1142" s="55"/>
      <c r="M1142" s="57"/>
    </row>
    <row r="1143" spans="1:13" ht="12" customHeight="1">
      <c r="A1143" s="58"/>
      <c r="B1143" s="54"/>
      <c r="C1143" s="54"/>
      <c r="D1143" s="54"/>
      <c r="E1143" s="55"/>
      <c r="F1143" s="55"/>
      <c r="G1143" s="56"/>
      <c r="H1143" s="56"/>
      <c r="I1143" s="56"/>
      <c r="J1143" s="56"/>
      <c r="K1143" s="56"/>
      <c r="L1143" s="55"/>
      <c r="M1143" s="57"/>
    </row>
    <row r="1144" spans="1:13" ht="12" customHeight="1">
      <c r="A1144" s="58"/>
      <c r="B1144" s="54"/>
      <c r="C1144" s="54"/>
      <c r="D1144" s="54"/>
      <c r="E1144" s="55"/>
      <c r="F1144" s="55"/>
      <c r="G1144" s="56"/>
      <c r="H1144" s="56"/>
      <c r="I1144" s="56"/>
      <c r="J1144" s="56"/>
      <c r="K1144" s="56"/>
      <c r="L1144" s="55"/>
      <c r="M1144" s="57"/>
    </row>
    <row r="1145" spans="1:13" ht="12" customHeight="1">
      <c r="A1145" s="58"/>
      <c r="B1145" s="54"/>
      <c r="C1145" s="54"/>
      <c r="D1145" s="54"/>
      <c r="E1145" s="55"/>
      <c r="F1145" s="55"/>
      <c r="G1145" s="56"/>
      <c r="H1145" s="56"/>
      <c r="I1145" s="56"/>
      <c r="J1145" s="56"/>
      <c r="K1145" s="56"/>
      <c r="L1145" s="55"/>
      <c r="M1145" s="57"/>
    </row>
    <row r="1146" spans="1:13" ht="12" customHeight="1">
      <c r="A1146" s="58"/>
      <c r="B1146" s="54"/>
      <c r="C1146" s="54"/>
      <c r="D1146" s="54"/>
      <c r="E1146" s="55"/>
      <c r="F1146" s="55"/>
      <c r="G1146" s="56"/>
      <c r="H1146" s="56"/>
      <c r="I1146" s="56"/>
      <c r="J1146" s="56"/>
      <c r="K1146" s="56"/>
      <c r="L1146" s="55"/>
      <c r="M1146" s="57"/>
    </row>
    <row r="1147" spans="1:13" ht="12" customHeight="1">
      <c r="A1147" s="58"/>
      <c r="B1147" s="54"/>
      <c r="C1147" s="54"/>
      <c r="D1147" s="54"/>
      <c r="E1147" s="55"/>
      <c r="F1147" s="55"/>
      <c r="G1147" s="56"/>
      <c r="H1147" s="56"/>
      <c r="I1147" s="56"/>
      <c r="J1147" s="56"/>
      <c r="K1147" s="56"/>
      <c r="L1147" s="55"/>
      <c r="M1147" s="57"/>
    </row>
    <row r="1148" spans="1:13" ht="12" customHeight="1">
      <c r="A1148" s="58"/>
      <c r="B1148" s="54"/>
      <c r="C1148" s="54"/>
      <c r="D1148" s="54"/>
      <c r="E1148" s="55"/>
      <c r="F1148" s="55"/>
      <c r="G1148" s="56"/>
      <c r="H1148" s="56"/>
      <c r="I1148" s="56"/>
      <c r="J1148" s="56"/>
      <c r="K1148" s="56"/>
      <c r="L1148" s="55"/>
      <c r="M1148" s="57"/>
    </row>
    <row r="1149" spans="1:13" ht="12" customHeight="1">
      <c r="A1149" s="58"/>
      <c r="B1149" s="54"/>
      <c r="C1149" s="54"/>
      <c r="D1149" s="54"/>
      <c r="E1149" s="55"/>
      <c r="F1149" s="55"/>
      <c r="G1149" s="56"/>
      <c r="H1149" s="56"/>
      <c r="I1149" s="56"/>
      <c r="J1149" s="56"/>
      <c r="K1149" s="56"/>
      <c r="L1149" s="55"/>
      <c r="M1149" s="57"/>
    </row>
    <row r="1150" spans="1:13" ht="12" customHeight="1">
      <c r="A1150" s="58"/>
      <c r="B1150" s="54"/>
      <c r="C1150" s="54"/>
      <c r="D1150" s="54"/>
      <c r="E1150" s="55"/>
      <c r="F1150" s="55"/>
      <c r="G1150" s="56"/>
      <c r="H1150" s="56"/>
      <c r="I1150" s="56"/>
      <c r="J1150" s="56"/>
      <c r="K1150" s="56"/>
      <c r="L1150" s="55"/>
      <c r="M1150" s="57"/>
    </row>
    <row r="1151" spans="1:13" ht="12" customHeight="1">
      <c r="A1151" s="58"/>
      <c r="B1151" s="54"/>
      <c r="C1151" s="54"/>
      <c r="D1151" s="54"/>
      <c r="E1151" s="55"/>
      <c r="F1151" s="55"/>
      <c r="G1151" s="56"/>
      <c r="H1151" s="56"/>
      <c r="I1151" s="56"/>
      <c r="J1151" s="56"/>
      <c r="K1151" s="56"/>
      <c r="L1151" s="55"/>
      <c r="M1151" s="57"/>
    </row>
    <row r="1152" spans="1:13" ht="12" customHeight="1">
      <c r="A1152" s="58"/>
      <c r="B1152" s="54"/>
      <c r="C1152" s="54"/>
      <c r="D1152" s="54"/>
      <c r="E1152" s="55"/>
      <c r="F1152" s="55"/>
      <c r="G1152" s="56"/>
      <c r="H1152" s="56"/>
      <c r="I1152" s="56"/>
      <c r="J1152" s="56"/>
      <c r="K1152" s="56"/>
      <c r="L1152" s="55"/>
      <c r="M1152" s="57"/>
    </row>
    <row r="1153" spans="1:13" ht="12" customHeight="1">
      <c r="A1153" s="58"/>
      <c r="B1153" s="54"/>
      <c r="C1153" s="54"/>
      <c r="D1153" s="54"/>
      <c r="E1153" s="55"/>
      <c r="F1153" s="55"/>
      <c r="G1153" s="56"/>
      <c r="H1153" s="56"/>
      <c r="I1153" s="56"/>
      <c r="J1153" s="56"/>
      <c r="K1153" s="56"/>
      <c r="L1153" s="55"/>
      <c r="M1153" s="57"/>
    </row>
    <row r="1154" spans="1:13" ht="12" customHeight="1">
      <c r="A1154" s="58"/>
      <c r="B1154" s="54"/>
      <c r="C1154" s="54"/>
      <c r="D1154" s="54"/>
      <c r="E1154" s="55"/>
      <c r="F1154" s="55"/>
      <c r="G1154" s="56"/>
      <c r="H1154" s="56"/>
      <c r="I1154" s="56"/>
      <c r="J1154" s="56"/>
      <c r="K1154" s="56"/>
      <c r="L1154" s="55"/>
      <c r="M1154" s="57"/>
    </row>
    <row r="1155" spans="1:13" ht="12" customHeight="1">
      <c r="A1155" s="58"/>
      <c r="B1155" s="54"/>
      <c r="C1155" s="54"/>
      <c r="D1155" s="54"/>
      <c r="E1155" s="55"/>
      <c r="F1155" s="55"/>
      <c r="G1155" s="56"/>
      <c r="H1155" s="56"/>
      <c r="I1155" s="56"/>
      <c r="J1155" s="56"/>
      <c r="K1155" s="56"/>
      <c r="L1155" s="55"/>
      <c r="M1155" s="57"/>
    </row>
    <row r="1156" spans="1:13" ht="12" customHeight="1">
      <c r="A1156" s="58"/>
      <c r="B1156" s="54"/>
      <c r="C1156" s="54"/>
      <c r="D1156" s="54"/>
      <c r="E1156" s="55"/>
      <c r="F1156" s="55"/>
      <c r="G1156" s="56"/>
      <c r="H1156" s="56"/>
      <c r="I1156" s="56"/>
      <c r="J1156" s="56"/>
      <c r="K1156" s="56"/>
      <c r="L1156" s="55"/>
      <c r="M1156" s="57"/>
    </row>
    <row r="1157" spans="1:13" ht="12" customHeight="1">
      <c r="A1157" s="58"/>
      <c r="B1157" s="54"/>
      <c r="C1157" s="54"/>
      <c r="D1157" s="54"/>
      <c r="E1157" s="55"/>
      <c r="F1157" s="55"/>
      <c r="G1157" s="56"/>
      <c r="H1157" s="56"/>
      <c r="I1157" s="56"/>
      <c r="J1157" s="56"/>
      <c r="K1157" s="56"/>
      <c r="L1157" s="55"/>
      <c r="M1157" s="57"/>
    </row>
    <row r="1158" spans="1:13" ht="12" customHeight="1">
      <c r="A1158" s="58"/>
      <c r="B1158" s="54"/>
      <c r="C1158" s="54"/>
      <c r="D1158" s="54"/>
      <c r="E1158" s="55"/>
      <c r="F1158" s="55"/>
      <c r="G1158" s="56"/>
      <c r="H1158" s="56"/>
      <c r="I1158" s="56"/>
      <c r="J1158" s="56"/>
      <c r="K1158" s="56"/>
      <c r="L1158" s="55"/>
      <c r="M1158" s="57"/>
    </row>
    <row r="1159" spans="1:13" ht="12" customHeight="1">
      <c r="A1159" s="58"/>
      <c r="B1159" s="54"/>
      <c r="C1159" s="54"/>
      <c r="D1159" s="54"/>
      <c r="E1159" s="55"/>
      <c r="F1159" s="55"/>
      <c r="G1159" s="56"/>
      <c r="H1159" s="56"/>
      <c r="I1159" s="56"/>
      <c r="J1159" s="56"/>
      <c r="K1159" s="56"/>
      <c r="L1159" s="55"/>
      <c r="M1159" s="57"/>
    </row>
    <row r="1160" spans="1:13" ht="12" customHeight="1">
      <c r="A1160" s="58"/>
      <c r="B1160" s="54"/>
      <c r="C1160" s="54"/>
      <c r="D1160" s="54"/>
      <c r="E1160" s="55"/>
      <c r="F1160" s="55"/>
      <c r="G1160" s="56"/>
      <c r="H1160" s="56"/>
      <c r="I1160" s="56"/>
      <c r="J1160" s="56"/>
      <c r="K1160" s="56"/>
      <c r="L1160" s="55"/>
      <c r="M1160" s="57"/>
    </row>
    <row r="1161" spans="1:13" ht="12" customHeight="1">
      <c r="A1161" s="58"/>
      <c r="B1161" s="54"/>
      <c r="C1161" s="54"/>
      <c r="D1161" s="54"/>
      <c r="E1161" s="55"/>
      <c r="F1161" s="55"/>
      <c r="G1161" s="56"/>
      <c r="H1161" s="56"/>
      <c r="I1161" s="56"/>
      <c r="J1161" s="56"/>
      <c r="K1161" s="56"/>
      <c r="L1161" s="55"/>
      <c r="M1161" s="57"/>
    </row>
    <row r="1162" spans="1:13" ht="12" customHeight="1">
      <c r="A1162" s="58"/>
      <c r="B1162" s="54"/>
      <c r="C1162" s="54"/>
      <c r="D1162" s="54"/>
      <c r="E1162" s="55"/>
      <c r="F1162" s="55"/>
      <c r="G1162" s="56"/>
      <c r="H1162" s="56"/>
      <c r="I1162" s="56"/>
      <c r="J1162" s="56"/>
      <c r="K1162" s="56"/>
      <c r="L1162" s="55"/>
      <c r="M1162" s="57"/>
    </row>
    <row r="1163" spans="1:13" ht="12" customHeight="1">
      <c r="A1163" s="58"/>
      <c r="B1163" s="54"/>
      <c r="C1163" s="54"/>
      <c r="D1163" s="54"/>
      <c r="E1163" s="55"/>
      <c r="F1163" s="55"/>
      <c r="G1163" s="56"/>
      <c r="H1163" s="56"/>
      <c r="I1163" s="56"/>
      <c r="J1163" s="56"/>
      <c r="K1163" s="56"/>
      <c r="L1163" s="55"/>
      <c r="M1163" s="57"/>
    </row>
    <row r="1164" spans="1:13" ht="12" customHeight="1">
      <c r="A1164" s="58"/>
      <c r="B1164" s="54"/>
      <c r="C1164" s="54"/>
      <c r="D1164" s="54"/>
      <c r="E1164" s="55"/>
      <c r="F1164" s="55"/>
      <c r="G1164" s="56"/>
      <c r="H1164" s="56"/>
      <c r="I1164" s="56"/>
      <c r="J1164" s="56"/>
      <c r="K1164" s="56"/>
      <c r="L1164" s="55"/>
      <c r="M1164" s="57"/>
    </row>
    <row r="1165" spans="1:13" ht="12" customHeight="1">
      <c r="A1165" s="58"/>
      <c r="B1165" s="54"/>
      <c r="C1165" s="54"/>
      <c r="D1165" s="54"/>
      <c r="E1165" s="55"/>
      <c r="F1165" s="55"/>
      <c r="G1165" s="56"/>
      <c r="H1165" s="56"/>
      <c r="I1165" s="56"/>
      <c r="J1165" s="56"/>
      <c r="K1165" s="56"/>
      <c r="L1165" s="55"/>
      <c r="M1165" s="57"/>
    </row>
    <row r="1166" spans="1:13" ht="12" customHeight="1">
      <c r="A1166" s="58"/>
      <c r="B1166" s="54"/>
      <c r="C1166" s="54"/>
      <c r="D1166" s="54"/>
      <c r="E1166" s="55"/>
      <c r="F1166" s="55"/>
      <c r="G1166" s="56"/>
      <c r="H1166" s="56"/>
      <c r="I1166" s="56"/>
      <c r="J1166" s="56"/>
      <c r="K1166" s="56"/>
      <c r="L1166" s="55"/>
      <c r="M1166" s="57"/>
    </row>
    <row r="1167" spans="1:13" ht="12" customHeight="1">
      <c r="A1167" s="58"/>
      <c r="B1167" s="54"/>
      <c r="C1167" s="54"/>
      <c r="D1167" s="54"/>
      <c r="E1167" s="55"/>
      <c r="F1167" s="55"/>
      <c r="G1167" s="56"/>
      <c r="H1167" s="56"/>
      <c r="I1167" s="56"/>
      <c r="J1167" s="56"/>
      <c r="K1167" s="56"/>
      <c r="L1167" s="55"/>
      <c r="M1167" s="57"/>
    </row>
    <row r="1168" spans="1:13" ht="12" customHeight="1">
      <c r="A1168" s="58"/>
      <c r="B1168" s="54"/>
      <c r="C1168" s="54"/>
      <c r="D1168" s="54"/>
      <c r="E1168" s="55"/>
      <c r="F1168" s="55"/>
      <c r="G1168" s="56"/>
      <c r="H1168" s="56"/>
      <c r="I1168" s="56"/>
      <c r="J1168" s="56"/>
      <c r="K1168" s="56"/>
      <c r="L1168" s="55"/>
      <c r="M1168" s="57"/>
    </row>
    <row r="1169" spans="1:13" ht="12" customHeight="1">
      <c r="A1169" s="58"/>
      <c r="B1169" s="54"/>
      <c r="C1169" s="54"/>
      <c r="D1169" s="54"/>
      <c r="E1169" s="55"/>
      <c r="F1169" s="55"/>
      <c r="G1169" s="56"/>
      <c r="H1169" s="56"/>
      <c r="I1169" s="56"/>
      <c r="J1169" s="56"/>
      <c r="K1169" s="56"/>
      <c r="L1169" s="55"/>
      <c r="M1169" s="57"/>
    </row>
    <row r="1170" spans="1:13" ht="12" customHeight="1">
      <c r="A1170" s="58"/>
      <c r="B1170" s="54"/>
      <c r="C1170" s="54"/>
      <c r="D1170" s="54"/>
      <c r="E1170" s="55"/>
      <c r="F1170" s="55"/>
      <c r="G1170" s="56"/>
      <c r="H1170" s="56"/>
      <c r="I1170" s="56"/>
      <c r="J1170" s="56"/>
      <c r="K1170" s="56"/>
      <c r="L1170" s="55"/>
      <c r="M1170" s="57"/>
    </row>
    <row r="1171" spans="1:13" ht="12" customHeight="1">
      <c r="A1171" s="58"/>
      <c r="B1171" s="54"/>
      <c r="C1171" s="54"/>
      <c r="D1171" s="54"/>
      <c r="E1171" s="55"/>
      <c r="F1171" s="55"/>
      <c r="G1171" s="56"/>
      <c r="H1171" s="56"/>
      <c r="I1171" s="56"/>
      <c r="J1171" s="56"/>
      <c r="K1171" s="56"/>
      <c r="L1171" s="55"/>
      <c r="M1171" s="57"/>
    </row>
    <row r="1172" spans="1:13" ht="12" customHeight="1">
      <c r="A1172" s="58"/>
      <c r="B1172" s="54"/>
      <c r="C1172" s="54"/>
      <c r="D1172" s="54"/>
      <c r="E1172" s="55"/>
      <c r="F1172" s="55"/>
      <c r="G1172" s="56"/>
      <c r="H1172" s="56"/>
      <c r="I1172" s="56"/>
      <c r="J1172" s="56"/>
      <c r="K1172" s="56"/>
      <c r="L1172" s="55"/>
      <c r="M1172" s="57"/>
    </row>
    <row r="1173" spans="1:13" ht="12" customHeight="1">
      <c r="A1173" s="58"/>
      <c r="B1173" s="54"/>
      <c r="C1173" s="54"/>
      <c r="D1173" s="54"/>
      <c r="E1173" s="55"/>
      <c r="F1173" s="55"/>
      <c r="G1173" s="56"/>
      <c r="H1173" s="56"/>
      <c r="I1173" s="56"/>
      <c r="J1173" s="56"/>
      <c r="K1173" s="56"/>
      <c r="L1173" s="55"/>
      <c r="M1173" s="57"/>
    </row>
    <row r="1174" spans="1:13" ht="12" customHeight="1">
      <c r="A1174" s="58"/>
      <c r="B1174" s="54"/>
      <c r="C1174" s="54"/>
      <c r="D1174" s="54"/>
      <c r="E1174" s="55"/>
      <c r="F1174" s="55"/>
      <c r="G1174" s="56"/>
      <c r="H1174" s="56"/>
      <c r="I1174" s="56"/>
      <c r="J1174" s="56"/>
      <c r="K1174" s="56"/>
      <c r="L1174" s="55"/>
      <c r="M1174" s="57"/>
    </row>
    <row r="1175" spans="1:13" ht="12" customHeight="1">
      <c r="A1175" s="58"/>
      <c r="B1175" s="54"/>
      <c r="C1175" s="54"/>
      <c r="D1175" s="54"/>
      <c r="E1175" s="55"/>
      <c r="F1175" s="55"/>
      <c r="G1175" s="56"/>
      <c r="H1175" s="56"/>
      <c r="I1175" s="56"/>
      <c r="J1175" s="56"/>
      <c r="K1175" s="56"/>
      <c r="L1175" s="55"/>
      <c r="M1175" s="57"/>
    </row>
    <row r="1176" spans="1:13" ht="12" customHeight="1">
      <c r="A1176" s="58"/>
      <c r="B1176" s="54"/>
      <c r="C1176" s="54"/>
      <c r="D1176" s="54"/>
      <c r="E1176" s="55"/>
      <c r="F1176" s="55"/>
      <c r="G1176" s="56"/>
      <c r="H1176" s="56"/>
      <c r="I1176" s="56"/>
      <c r="J1176" s="56"/>
      <c r="K1176" s="56"/>
      <c r="L1176" s="55"/>
      <c r="M1176" s="57"/>
    </row>
    <row r="1177" spans="1:13" ht="12" customHeight="1">
      <c r="A1177" s="58"/>
      <c r="B1177" s="54"/>
      <c r="C1177" s="54"/>
      <c r="D1177" s="54"/>
      <c r="E1177" s="55"/>
      <c r="F1177" s="55"/>
      <c r="G1177" s="56"/>
      <c r="H1177" s="56"/>
      <c r="I1177" s="56"/>
      <c r="J1177" s="56"/>
      <c r="K1177" s="56"/>
      <c r="L1177" s="55"/>
      <c r="M1177" s="57"/>
    </row>
    <row r="1178" spans="1:13" ht="12" customHeight="1">
      <c r="A1178" s="58"/>
      <c r="B1178" s="54"/>
      <c r="C1178" s="54"/>
      <c r="D1178" s="54"/>
      <c r="E1178" s="55"/>
      <c r="F1178" s="55"/>
      <c r="G1178" s="56"/>
      <c r="H1178" s="56"/>
      <c r="I1178" s="56"/>
      <c r="J1178" s="56"/>
      <c r="K1178" s="56"/>
      <c r="L1178" s="55"/>
      <c r="M1178" s="57"/>
    </row>
    <row r="1179" spans="1:13" ht="12" customHeight="1">
      <c r="A1179" s="58"/>
      <c r="B1179" s="54"/>
      <c r="C1179" s="54"/>
      <c r="D1179" s="54"/>
      <c r="E1179" s="55"/>
      <c r="F1179" s="55"/>
      <c r="G1179" s="56"/>
      <c r="H1179" s="56"/>
      <c r="I1179" s="56"/>
      <c r="J1179" s="56"/>
      <c r="K1179" s="56"/>
      <c r="L1179" s="55"/>
      <c r="M1179" s="57"/>
    </row>
    <row r="1180" spans="1:13" ht="12" customHeight="1">
      <c r="A1180" s="58"/>
      <c r="B1180" s="54"/>
      <c r="C1180" s="54"/>
      <c r="D1180" s="54"/>
      <c r="E1180" s="55"/>
      <c r="F1180" s="55"/>
      <c r="G1180" s="56"/>
      <c r="H1180" s="56"/>
      <c r="I1180" s="56"/>
      <c r="J1180" s="56"/>
      <c r="K1180" s="56"/>
      <c r="L1180" s="55"/>
      <c r="M1180" s="57"/>
    </row>
    <row r="1181" spans="1:13" ht="12" customHeight="1">
      <c r="A1181" s="58"/>
      <c r="B1181" s="54"/>
      <c r="C1181" s="54"/>
      <c r="D1181" s="54"/>
      <c r="E1181" s="55"/>
      <c r="F1181" s="55"/>
      <c r="G1181" s="56"/>
      <c r="H1181" s="56"/>
      <c r="I1181" s="56"/>
      <c r="J1181" s="56"/>
      <c r="K1181" s="56"/>
      <c r="L1181" s="55"/>
      <c r="M1181" s="57"/>
    </row>
    <row r="1182" spans="1:13" ht="12" customHeight="1">
      <c r="A1182" s="58"/>
      <c r="B1182" s="54"/>
      <c r="C1182" s="54"/>
      <c r="D1182" s="54"/>
      <c r="E1182" s="55"/>
      <c r="F1182" s="55"/>
      <c r="G1182" s="56"/>
      <c r="H1182" s="56"/>
      <c r="I1182" s="56"/>
      <c r="J1182" s="56"/>
      <c r="K1182" s="56"/>
      <c r="L1182" s="55"/>
      <c r="M1182" s="57"/>
    </row>
    <row r="1183" spans="1:13" ht="12" customHeight="1">
      <c r="A1183" s="58"/>
      <c r="B1183" s="54"/>
      <c r="C1183" s="54"/>
      <c r="D1183" s="54"/>
      <c r="E1183" s="55"/>
      <c r="F1183" s="55"/>
      <c r="G1183" s="56"/>
      <c r="H1183" s="56"/>
      <c r="I1183" s="56"/>
      <c r="J1183" s="56"/>
      <c r="K1183" s="56"/>
      <c r="L1183" s="55"/>
      <c r="M1183" s="57"/>
    </row>
    <row r="1184" spans="1:13" ht="12" customHeight="1">
      <c r="A1184" s="58"/>
      <c r="B1184" s="54"/>
      <c r="C1184" s="54"/>
      <c r="D1184" s="54"/>
      <c r="E1184" s="55"/>
      <c r="F1184" s="55"/>
      <c r="G1184" s="56"/>
      <c r="H1184" s="56"/>
      <c r="I1184" s="56"/>
      <c r="J1184" s="56"/>
      <c r="K1184" s="56"/>
      <c r="L1184" s="55"/>
      <c r="M1184" s="57"/>
    </row>
    <row r="1185" spans="1:13" ht="12" customHeight="1">
      <c r="A1185" s="58"/>
      <c r="B1185" s="54"/>
      <c r="C1185" s="54"/>
      <c r="D1185" s="54"/>
      <c r="E1185" s="55"/>
      <c r="F1185" s="55"/>
      <c r="G1185" s="56"/>
      <c r="H1185" s="56"/>
      <c r="I1185" s="56"/>
      <c r="J1185" s="56"/>
      <c r="K1185" s="56"/>
      <c r="L1185" s="55"/>
      <c r="M1185" s="57"/>
    </row>
    <row r="1186" spans="1:13" ht="12" customHeight="1">
      <c r="A1186" s="58"/>
      <c r="B1186" s="54"/>
      <c r="C1186" s="54"/>
      <c r="D1186" s="54"/>
      <c r="E1186" s="55"/>
      <c r="F1186" s="55"/>
      <c r="G1186" s="56"/>
      <c r="H1186" s="56"/>
      <c r="I1186" s="56"/>
      <c r="J1186" s="56"/>
      <c r="K1186" s="56"/>
      <c r="L1186" s="55"/>
      <c r="M1186" s="57"/>
    </row>
    <row r="1187" spans="1:13" ht="12" customHeight="1">
      <c r="A1187" s="58"/>
      <c r="B1187" s="54"/>
      <c r="C1187" s="54"/>
      <c r="D1187" s="54"/>
      <c r="E1187" s="55"/>
      <c r="F1187" s="55"/>
      <c r="G1187" s="56"/>
      <c r="H1187" s="56"/>
      <c r="I1187" s="56"/>
      <c r="J1187" s="56"/>
      <c r="K1187" s="56"/>
      <c r="L1187" s="55"/>
      <c r="M1187" s="57"/>
    </row>
    <row r="1188" spans="1:13" ht="12" customHeight="1">
      <c r="A1188" s="58"/>
      <c r="B1188" s="54"/>
      <c r="C1188" s="54"/>
      <c r="D1188" s="54"/>
      <c r="E1188" s="55"/>
      <c r="F1188" s="55"/>
      <c r="G1188" s="56"/>
      <c r="H1188" s="56"/>
      <c r="I1188" s="56"/>
      <c r="J1188" s="56"/>
      <c r="K1188" s="56"/>
      <c r="L1188" s="55"/>
      <c r="M1188" s="57"/>
    </row>
    <row r="1189" spans="1:13" ht="12" customHeight="1">
      <c r="A1189" s="58"/>
      <c r="B1189" s="54"/>
      <c r="C1189" s="54"/>
      <c r="D1189" s="54"/>
      <c r="E1189" s="55"/>
      <c r="F1189" s="55"/>
      <c r="G1189" s="56"/>
      <c r="H1189" s="56"/>
      <c r="I1189" s="56"/>
      <c r="J1189" s="56"/>
      <c r="K1189" s="56"/>
      <c r="L1189" s="55"/>
      <c r="M1189" s="57"/>
    </row>
    <row r="1190" spans="1:13" ht="12" customHeight="1">
      <c r="A1190" s="58"/>
      <c r="B1190" s="54"/>
      <c r="C1190" s="54"/>
      <c r="D1190" s="54"/>
      <c r="E1190" s="55"/>
      <c r="F1190" s="55"/>
      <c r="G1190" s="56"/>
      <c r="H1190" s="56"/>
      <c r="I1190" s="56"/>
      <c r="J1190" s="56"/>
      <c r="K1190" s="56"/>
      <c r="L1190" s="55"/>
      <c r="M1190" s="57"/>
    </row>
    <row r="1191" spans="1:13" ht="12" customHeight="1">
      <c r="A1191" s="58"/>
      <c r="B1191" s="54"/>
      <c r="C1191" s="54"/>
      <c r="D1191" s="54"/>
      <c r="E1191" s="55"/>
      <c r="F1191" s="55"/>
      <c r="G1191" s="56"/>
      <c r="H1191" s="56"/>
      <c r="I1191" s="56"/>
      <c r="J1191" s="56"/>
      <c r="K1191" s="56"/>
      <c r="L1191" s="55"/>
      <c r="M1191" s="57"/>
    </row>
    <row r="1192" spans="1:13" ht="12" customHeight="1">
      <c r="A1192" s="58"/>
      <c r="B1192" s="54"/>
      <c r="C1192" s="54"/>
      <c r="D1192" s="54"/>
      <c r="E1192" s="55"/>
      <c r="F1192" s="55"/>
      <c r="G1192" s="56"/>
      <c r="H1192" s="56"/>
      <c r="I1192" s="56"/>
      <c r="J1192" s="56"/>
      <c r="K1192" s="56"/>
      <c r="L1192" s="55"/>
      <c r="M1192" s="57"/>
    </row>
    <row r="1193" spans="1:13" ht="12" customHeight="1">
      <c r="A1193" s="58"/>
      <c r="B1193" s="54"/>
      <c r="C1193" s="54"/>
      <c r="D1193" s="54"/>
      <c r="E1193" s="55"/>
      <c r="F1193" s="55"/>
      <c r="G1193" s="56"/>
      <c r="H1193" s="56"/>
      <c r="I1193" s="56"/>
      <c r="J1193" s="56"/>
      <c r="K1193" s="56"/>
      <c r="L1193" s="55"/>
      <c r="M1193" s="57"/>
    </row>
    <row r="1194" spans="1:13" ht="12" customHeight="1">
      <c r="A1194" s="58"/>
      <c r="B1194" s="54"/>
      <c r="C1194" s="54"/>
      <c r="D1194" s="54"/>
      <c r="E1194" s="55"/>
      <c r="F1194" s="55"/>
      <c r="G1194" s="56"/>
      <c r="H1194" s="56"/>
      <c r="I1194" s="56"/>
      <c r="J1194" s="56"/>
      <c r="K1194" s="56"/>
      <c r="L1194" s="55"/>
      <c r="M1194" s="57"/>
    </row>
    <row r="1195" spans="1:13" ht="12" customHeight="1">
      <c r="A1195" s="58"/>
      <c r="B1195" s="54"/>
      <c r="C1195" s="54"/>
      <c r="D1195" s="54"/>
      <c r="E1195" s="55"/>
      <c r="F1195" s="55"/>
      <c r="G1195" s="56"/>
      <c r="H1195" s="56"/>
      <c r="I1195" s="56"/>
      <c r="J1195" s="56"/>
      <c r="K1195" s="56"/>
      <c r="L1195" s="55"/>
      <c r="M1195" s="57"/>
    </row>
    <row r="1196" spans="1:13" ht="12" customHeight="1">
      <c r="A1196" s="58"/>
      <c r="B1196" s="54"/>
      <c r="C1196" s="54"/>
      <c r="D1196" s="54"/>
      <c r="E1196" s="55"/>
      <c r="F1196" s="55"/>
      <c r="G1196" s="56"/>
      <c r="H1196" s="56"/>
      <c r="I1196" s="56"/>
      <c r="J1196" s="56"/>
      <c r="K1196" s="56"/>
      <c r="L1196" s="55"/>
      <c r="M1196" s="57"/>
    </row>
    <row r="1197" spans="1:13" ht="12" customHeight="1">
      <c r="A1197" s="58"/>
      <c r="B1197" s="54"/>
      <c r="C1197" s="54"/>
      <c r="D1197" s="54"/>
      <c r="E1197" s="55"/>
      <c r="F1197" s="55"/>
      <c r="G1197" s="56"/>
      <c r="H1197" s="56"/>
      <c r="I1197" s="56"/>
      <c r="J1197" s="56"/>
      <c r="K1197" s="56"/>
      <c r="L1197" s="55"/>
      <c r="M1197" s="57"/>
    </row>
    <row r="1198" spans="1:13" ht="12" customHeight="1">
      <c r="A1198" s="58"/>
      <c r="B1198" s="54"/>
      <c r="C1198" s="54"/>
      <c r="D1198" s="54"/>
      <c r="E1198" s="55"/>
      <c r="F1198" s="55"/>
      <c r="G1198" s="56"/>
      <c r="H1198" s="56"/>
      <c r="I1198" s="56"/>
      <c r="J1198" s="56"/>
      <c r="K1198" s="56"/>
      <c r="L1198" s="55"/>
      <c r="M1198" s="57"/>
    </row>
    <row r="1199" spans="1:13" ht="12" customHeight="1">
      <c r="A1199" s="58"/>
      <c r="B1199" s="54"/>
      <c r="C1199" s="54"/>
      <c r="D1199" s="54"/>
      <c r="E1199" s="55"/>
      <c r="F1199" s="55"/>
      <c r="G1199" s="56"/>
      <c r="H1199" s="56"/>
      <c r="I1199" s="56"/>
      <c r="J1199" s="56"/>
      <c r="K1199" s="56"/>
      <c r="L1199" s="55"/>
      <c r="M1199" s="57"/>
    </row>
    <row r="1200" spans="1:13" ht="12" customHeight="1">
      <c r="A1200" s="58"/>
      <c r="B1200" s="54"/>
      <c r="C1200" s="54"/>
      <c r="D1200" s="54"/>
      <c r="E1200" s="55"/>
      <c r="F1200" s="55"/>
      <c r="G1200" s="56"/>
      <c r="H1200" s="56"/>
      <c r="I1200" s="56"/>
      <c r="J1200" s="56"/>
      <c r="K1200" s="56"/>
      <c r="L1200" s="55"/>
      <c r="M1200" s="57"/>
    </row>
    <row r="1201" spans="1:13" ht="12" customHeight="1">
      <c r="A1201" s="58"/>
      <c r="B1201" s="54"/>
      <c r="C1201" s="54"/>
      <c r="D1201" s="54"/>
      <c r="E1201" s="55"/>
      <c r="F1201" s="55"/>
      <c r="G1201" s="56"/>
      <c r="H1201" s="56"/>
      <c r="I1201" s="56"/>
      <c r="J1201" s="56"/>
      <c r="K1201" s="56"/>
      <c r="L1201" s="55"/>
      <c r="M1201" s="57"/>
    </row>
    <row r="1202" spans="1:13" ht="12" customHeight="1">
      <c r="A1202" s="58"/>
      <c r="B1202" s="54"/>
      <c r="C1202" s="54"/>
      <c r="D1202" s="54"/>
      <c r="E1202" s="55"/>
      <c r="F1202" s="55"/>
      <c r="G1202" s="56"/>
      <c r="H1202" s="56"/>
      <c r="I1202" s="56"/>
      <c r="J1202" s="56"/>
      <c r="K1202" s="56"/>
      <c r="L1202" s="55"/>
      <c r="M1202" s="57"/>
    </row>
    <row r="1203" spans="1:13" ht="12" customHeight="1">
      <c r="A1203" s="58"/>
      <c r="B1203" s="54"/>
      <c r="C1203" s="54"/>
      <c r="D1203" s="54"/>
      <c r="E1203" s="55"/>
      <c r="F1203" s="55"/>
      <c r="G1203" s="56"/>
      <c r="H1203" s="56"/>
      <c r="I1203" s="56"/>
      <c r="J1203" s="56"/>
      <c r="K1203" s="56"/>
      <c r="L1203" s="55"/>
      <c r="M1203" s="57"/>
    </row>
    <row r="1204" spans="1:13" ht="12" customHeight="1">
      <c r="A1204" s="58"/>
      <c r="B1204" s="54"/>
      <c r="C1204" s="54"/>
      <c r="D1204" s="54"/>
      <c r="E1204" s="55"/>
      <c r="F1204" s="55"/>
      <c r="G1204" s="56"/>
      <c r="H1204" s="56"/>
      <c r="I1204" s="56"/>
      <c r="J1204" s="56"/>
      <c r="K1204" s="56"/>
      <c r="L1204" s="55"/>
      <c r="M1204" s="57"/>
    </row>
    <row r="1205" spans="1:13" ht="12" customHeight="1">
      <c r="A1205" s="58"/>
      <c r="B1205" s="54"/>
      <c r="C1205" s="54"/>
      <c r="D1205" s="54"/>
      <c r="E1205" s="55"/>
      <c r="F1205" s="55"/>
      <c r="G1205" s="56"/>
      <c r="H1205" s="56"/>
      <c r="I1205" s="56"/>
      <c r="J1205" s="56"/>
      <c r="K1205" s="56"/>
      <c r="L1205" s="55"/>
      <c r="M1205" s="57"/>
    </row>
    <row r="1206" spans="1:13" ht="12" customHeight="1">
      <c r="A1206" s="58"/>
      <c r="B1206" s="54"/>
      <c r="C1206" s="54"/>
      <c r="D1206" s="54"/>
      <c r="E1206" s="55"/>
      <c r="F1206" s="55"/>
      <c r="G1206" s="56"/>
      <c r="H1206" s="56"/>
      <c r="I1206" s="56"/>
      <c r="J1206" s="56"/>
      <c r="K1206" s="56"/>
      <c r="L1206" s="55"/>
      <c r="M1206" s="57"/>
    </row>
    <row r="1207" spans="1:13" ht="12" customHeight="1">
      <c r="A1207" s="58"/>
      <c r="B1207" s="54"/>
      <c r="C1207" s="54"/>
      <c r="D1207" s="54"/>
      <c r="E1207" s="55"/>
      <c r="F1207" s="55"/>
      <c r="G1207" s="56"/>
      <c r="H1207" s="56"/>
      <c r="I1207" s="56"/>
      <c r="J1207" s="56"/>
      <c r="K1207" s="56"/>
      <c r="L1207" s="55"/>
      <c r="M1207" s="57"/>
    </row>
    <row r="1208" spans="1:13" ht="12" customHeight="1">
      <c r="A1208" s="58"/>
      <c r="B1208" s="54"/>
      <c r="C1208" s="54"/>
      <c r="D1208" s="54"/>
      <c r="E1208" s="55"/>
      <c r="F1208" s="55"/>
      <c r="G1208" s="56"/>
      <c r="H1208" s="56"/>
      <c r="I1208" s="56"/>
      <c r="J1208" s="56"/>
      <c r="K1208" s="56"/>
      <c r="L1208" s="55"/>
      <c r="M1208" s="57"/>
    </row>
    <row r="1209" spans="1:13" ht="12" customHeight="1">
      <c r="A1209" s="58"/>
      <c r="B1209" s="54"/>
      <c r="C1209" s="54"/>
      <c r="D1209" s="54"/>
      <c r="E1209" s="55"/>
      <c r="F1209" s="55"/>
      <c r="G1209" s="56"/>
      <c r="H1209" s="56"/>
      <c r="I1209" s="56"/>
      <c r="J1209" s="56"/>
      <c r="K1209" s="56"/>
      <c r="L1209" s="55"/>
      <c r="M1209" s="57"/>
    </row>
    <row r="1210" spans="1:13" ht="12" customHeight="1">
      <c r="A1210" s="58"/>
      <c r="B1210" s="54"/>
      <c r="C1210" s="54"/>
      <c r="D1210" s="54"/>
      <c r="E1210" s="55"/>
      <c r="F1210" s="55"/>
      <c r="G1210" s="56"/>
      <c r="H1210" s="56"/>
      <c r="I1210" s="56"/>
      <c r="J1210" s="56"/>
      <c r="K1210" s="56"/>
      <c r="L1210" s="55"/>
      <c r="M1210" s="57"/>
    </row>
    <row r="1211" spans="1:13" ht="12" customHeight="1">
      <c r="A1211" s="58"/>
      <c r="B1211" s="54"/>
      <c r="C1211" s="54"/>
      <c r="D1211" s="54"/>
      <c r="E1211" s="55"/>
      <c r="F1211" s="55"/>
      <c r="G1211" s="56"/>
      <c r="H1211" s="56"/>
      <c r="I1211" s="56"/>
      <c r="J1211" s="56"/>
      <c r="K1211" s="56"/>
      <c r="L1211" s="55"/>
      <c r="M1211" s="57"/>
    </row>
    <row r="1212" spans="1:13" ht="12" customHeight="1">
      <c r="A1212" s="58"/>
      <c r="B1212" s="54"/>
      <c r="C1212" s="54"/>
      <c r="D1212" s="54"/>
      <c r="E1212" s="55"/>
      <c r="F1212" s="55"/>
      <c r="G1212" s="56"/>
      <c r="H1212" s="56"/>
      <c r="I1212" s="56"/>
      <c r="J1212" s="56"/>
      <c r="K1212" s="56"/>
      <c r="L1212" s="55"/>
      <c r="M1212" s="57"/>
    </row>
    <row r="1213" spans="1:13" ht="12" customHeight="1">
      <c r="A1213" s="58"/>
      <c r="B1213" s="54"/>
      <c r="C1213" s="54"/>
      <c r="D1213" s="54"/>
      <c r="E1213" s="55"/>
      <c r="F1213" s="55"/>
      <c r="G1213" s="56"/>
      <c r="H1213" s="56"/>
      <c r="I1213" s="56"/>
      <c r="J1213" s="56"/>
      <c r="K1213" s="56"/>
      <c r="L1213" s="55"/>
      <c r="M1213" s="57"/>
    </row>
    <row r="1214" spans="1:13" ht="12" customHeight="1">
      <c r="A1214" s="58"/>
      <c r="B1214" s="54"/>
      <c r="C1214" s="54"/>
      <c r="D1214" s="54"/>
      <c r="E1214" s="55"/>
      <c r="F1214" s="55"/>
      <c r="G1214" s="56"/>
      <c r="H1214" s="56"/>
      <c r="I1214" s="56"/>
      <c r="J1214" s="56"/>
      <c r="K1214" s="56"/>
      <c r="L1214" s="55"/>
      <c r="M1214" s="57"/>
    </row>
    <row r="1215" spans="1:13" ht="12" customHeight="1">
      <c r="A1215" s="58"/>
      <c r="B1215" s="54"/>
      <c r="C1215" s="54"/>
      <c r="D1215" s="54"/>
      <c r="E1215" s="55"/>
      <c r="F1215" s="55"/>
      <c r="G1215" s="56"/>
      <c r="H1215" s="56"/>
      <c r="I1215" s="56"/>
      <c r="J1215" s="56"/>
      <c r="K1215" s="56"/>
      <c r="L1215" s="55"/>
      <c r="M1215" s="57"/>
    </row>
    <row r="1216" spans="1:13" ht="12" customHeight="1">
      <c r="A1216" s="58"/>
      <c r="B1216" s="54"/>
      <c r="C1216" s="54"/>
      <c r="D1216" s="54"/>
      <c r="E1216" s="55"/>
      <c r="F1216" s="55"/>
      <c r="G1216" s="56"/>
      <c r="H1216" s="56"/>
      <c r="I1216" s="56"/>
      <c r="J1216" s="56"/>
      <c r="K1216" s="56"/>
      <c r="L1216" s="55"/>
      <c r="M1216" s="57"/>
    </row>
    <row r="1217" spans="1:13" ht="12" customHeight="1">
      <c r="A1217" s="58"/>
      <c r="B1217" s="54"/>
      <c r="C1217" s="54"/>
      <c r="D1217" s="54"/>
      <c r="E1217" s="55"/>
      <c r="F1217" s="55"/>
      <c r="G1217" s="56"/>
      <c r="H1217" s="56"/>
      <c r="I1217" s="56"/>
      <c r="J1217" s="56"/>
      <c r="K1217" s="56"/>
      <c r="L1217" s="55"/>
      <c r="M1217" s="57"/>
    </row>
    <row r="1218" spans="1:13" ht="12" customHeight="1">
      <c r="A1218" s="58"/>
      <c r="B1218" s="54"/>
      <c r="C1218" s="54"/>
      <c r="D1218" s="54"/>
      <c r="E1218" s="55"/>
      <c r="F1218" s="55"/>
      <c r="G1218" s="56"/>
      <c r="H1218" s="56"/>
      <c r="I1218" s="56"/>
      <c r="J1218" s="56"/>
      <c r="K1218" s="56"/>
      <c r="L1218" s="55"/>
      <c r="M1218" s="57"/>
    </row>
    <row r="1219" spans="1:13" ht="12" customHeight="1">
      <c r="A1219" s="58"/>
      <c r="B1219" s="54"/>
      <c r="C1219" s="54"/>
      <c r="D1219" s="54"/>
      <c r="E1219" s="55"/>
      <c r="F1219" s="55"/>
      <c r="G1219" s="56"/>
      <c r="H1219" s="56"/>
      <c r="I1219" s="56"/>
      <c r="J1219" s="56"/>
      <c r="K1219" s="56"/>
      <c r="L1219" s="55"/>
      <c r="M1219" s="57"/>
    </row>
    <row r="1220" spans="1:13" ht="12" customHeight="1">
      <c r="A1220" s="58"/>
      <c r="B1220" s="54"/>
      <c r="C1220" s="54"/>
      <c r="D1220" s="54"/>
      <c r="E1220" s="55"/>
      <c r="F1220" s="55"/>
      <c r="G1220" s="56"/>
      <c r="H1220" s="56"/>
      <c r="I1220" s="56"/>
      <c r="J1220" s="56"/>
      <c r="K1220" s="56"/>
      <c r="L1220" s="55"/>
      <c r="M1220" s="57"/>
    </row>
    <row r="1221" spans="1:13" ht="12" customHeight="1">
      <c r="A1221" s="58"/>
      <c r="B1221" s="54"/>
      <c r="C1221" s="54"/>
      <c r="D1221" s="54"/>
      <c r="E1221" s="55"/>
      <c r="F1221" s="55"/>
      <c r="G1221" s="56"/>
      <c r="H1221" s="56"/>
      <c r="I1221" s="56"/>
      <c r="J1221" s="56"/>
      <c r="K1221" s="56"/>
      <c r="L1221" s="55"/>
      <c r="M1221" s="57"/>
    </row>
    <row r="1222" spans="1:13" ht="12" customHeight="1">
      <c r="A1222" s="58"/>
      <c r="B1222" s="54"/>
      <c r="C1222" s="54"/>
      <c r="D1222" s="54"/>
      <c r="E1222" s="55"/>
      <c r="F1222" s="55"/>
      <c r="G1222" s="56"/>
      <c r="H1222" s="56"/>
      <c r="I1222" s="56"/>
      <c r="J1222" s="56"/>
      <c r="K1222" s="56"/>
      <c r="L1222" s="55"/>
      <c r="M1222" s="57"/>
    </row>
    <row r="1223" spans="1:13" ht="12" customHeight="1">
      <c r="A1223" s="58"/>
      <c r="B1223" s="54"/>
      <c r="C1223" s="54"/>
      <c r="D1223" s="54"/>
      <c r="E1223" s="55"/>
      <c r="F1223" s="55"/>
      <c r="G1223" s="56"/>
      <c r="H1223" s="56"/>
      <c r="I1223" s="56"/>
      <c r="J1223" s="56"/>
      <c r="K1223" s="56"/>
      <c r="L1223" s="55"/>
      <c r="M1223" s="57"/>
    </row>
    <row r="1224" spans="1:13" ht="12" customHeight="1">
      <c r="A1224" s="58"/>
      <c r="B1224" s="54"/>
      <c r="C1224" s="54"/>
      <c r="D1224" s="54"/>
      <c r="E1224" s="55"/>
      <c r="F1224" s="55"/>
      <c r="G1224" s="56"/>
      <c r="H1224" s="56"/>
      <c r="I1224" s="56"/>
      <c r="J1224" s="56"/>
      <c r="K1224" s="56"/>
      <c r="L1224" s="55"/>
      <c r="M1224" s="57"/>
    </row>
    <row r="1225" spans="1:13" ht="12" customHeight="1">
      <c r="A1225" s="58"/>
      <c r="B1225" s="54"/>
      <c r="C1225" s="54"/>
      <c r="D1225" s="54"/>
      <c r="E1225" s="55"/>
      <c r="F1225" s="55"/>
      <c r="G1225" s="56"/>
      <c r="H1225" s="56"/>
      <c r="I1225" s="56"/>
      <c r="J1225" s="56"/>
      <c r="K1225" s="56"/>
      <c r="L1225" s="55"/>
      <c r="M1225" s="57"/>
    </row>
    <row r="1226" spans="1:13" ht="12" customHeight="1">
      <c r="A1226" s="58"/>
      <c r="B1226" s="54"/>
      <c r="C1226" s="54"/>
      <c r="D1226" s="54"/>
      <c r="E1226" s="55"/>
      <c r="F1226" s="55"/>
      <c r="G1226" s="56"/>
      <c r="H1226" s="56"/>
      <c r="I1226" s="56"/>
      <c r="J1226" s="56"/>
      <c r="K1226" s="56"/>
      <c r="L1226" s="55"/>
      <c r="M1226" s="57"/>
    </row>
    <row r="1227" spans="1:13" ht="12" customHeight="1">
      <c r="A1227" s="58"/>
      <c r="B1227" s="54"/>
      <c r="C1227" s="54"/>
      <c r="D1227" s="54"/>
      <c r="E1227" s="55"/>
      <c r="F1227" s="55"/>
      <c r="G1227" s="56"/>
      <c r="H1227" s="56"/>
      <c r="I1227" s="56"/>
      <c r="J1227" s="56"/>
      <c r="K1227" s="56"/>
      <c r="L1227" s="55"/>
      <c r="M1227" s="57"/>
    </row>
    <row r="1228" spans="1:13" ht="12" customHeight="1">
      <c r="A1228" s="58"/>
      <c r="B1228" s="54"/>
      <c r="C1228" s="54"/>
      <c r="D1228" s="54"/>
      <c r="E1228" s="55"/>
      <c r="F1228" s="55"/>
      <c r="G1228" s="56"/>
      <c r="H1228" s="56"/>
      <c r="I1228" s="56"/>
      <c r="J1228" s="56"/>
      <c r="K1228" s="56"/>
      <c r="L1228" s="55"/>
      <c r="M1228" s="57"/>
    </row>
    <row r="1229" spans="1:13" ht="12" customHeight="1">
      <c r="A1229" s="58"/>
      <c r="B1229" s="54"/>
      <c r="C1229" s="54"/>
      <c r="D1229" s="54"/>
      <c r="E1229" s="55"/>
      <c r="F1229" s="55"/>
      <c r="G1229" s="56"/>
      <c r="H1229" s="56"/>
      <c r="I1229" s="56"/>
      <c r="J1229" s="56"/>
      <c r="K1229" s="56"/>
      <c r="L1229" s="55"/>
      <c r="M1229" s="57"/>
    </row>
    <row r="1230" spans="1:13" ht="12" customHeight="1">
      <c r="A1230" s="58"/>
      <c r="B1230" s="54"/>
      <c r="C1230" s="54"/>
      <c r="D1230" s="54"/>
      <c r="E1230" s="55"/>
      <c r="F1230" s="55"/>
      <c r="G1230" s="56"/>
      <c r="H1230" s="56"/>
      <c r="I1230" s="56"/>
      <c r="J1230" s="56"/>
      <c r="K1230" s="56"/>
      <c r="L1230" s="55"/>
      <c r="M1230" s="57"/>
    </row>
    <row r="1231" spans="1:13" ht="12" customHeight="1">
      <c r="A1231" s="58"/>
      <c r="B1231" s="54"/>
      <c r="C1231" s="54"/>
      <c r="D1231" s="54"/>
      <c r="E1231" s="55"/>
      <c r="F1231" s="55"/>
      <c r="G1231" s="56"/>
      <c r="H1231" s="56"/>
      <c r="I1231" s="56"/>
      <c r="J1231" s="56"/>
      <c r="K1231" s="56"/>
      <c r="L1231" s="55"/>
      <c r="M1231" s="57"/>
    </row>
    <row r="1232" spans="1:13" ht="12" customHeight="1">
      <c r="A1232" s="58"/>
      <c r="B1232" s="54"/>
      <c r="C1232" s="54"/>
      <c r="D1232" s="54"/>
      <c r="E1232" s="55"/>
      <c r="F1232" s="55"/>
      <c r="G1232" s="56"/>
      <c r="H1232" s="56"/>
      <c r="I1232" s="56"/>
      <c r="J1232" s="56"/>
      <c r="K1232" s="56"/>
      <c r="L1232" s="55"/>
      <c r="M1232" s="57"/>
    </row>
    <row r="1233" spans="1:13" ht="12" customHeight="1">
      <c r="A1233" s="58"/>
      <c r="B1233" s="54"/>
      <c r="C1233" s="54"/>
      <c r="D1233" s="54"/>
      <c r="E1233" s="55"/>
      <c r="F1233" s="55"/>
      <c r="G1233" s="56"/>
      <c r="H1233" s="56"/>
      <c r="I1233" s="56"/>
      <c r="J1233" s="56"/>
      <c r="K1233" s="56"/>
      <c r="L1233" s="55"/>
      <c r="M1233" s="57"/>
    </row>
    <row r="1234" spans="1:13" ht="12" customHeight="1">
      <c r="A1234" s="58"/>
      <c r="B1234" s="54"/>
      <c r="C1234" s="54"/>
      <c r="D1234" s="54"/>
      <c r="E1234" s="55"/>
      <c r="F1234" s="55"/>
      <c r="G1234" s="56"/>
      <c r="H1234" s="56"/>
      <c r="I1234" s="56"/>
      <c r="J1234" s="56"/>
      <c r="K1234" s="56"/>
      <c r="L1234" s="55"/>
      <c r="M1234" s="57"/>
    </row>
    <row r="1235" spans="1:13" ht="12" customHeight="1">
      <c r="A1235" s="58"/>
      <c r="B1235" s="54"/>
      <c r="C1235" s="54"/>
      <c r="D1235" s="54"/>
      <c r="E1235" s="55"/>
      <c r="F1235" s="55"/>
      <c r="G1235" s="56"/>
      <c r="H1235" s="56"/>
      <c r="I1235" s="56"/>
      <c r="J1235" s="56"/>
      <c r="K1235" s="56"/>
      <c r="L1235" s="55"/>
      <c r="M1235" s="57"/>
    </row>
    <row r="1236" spans="1:13" ht="12" customHeight="1">
      <c r="A1236" s="58"/>
      <c r="B1236" s="54"/>
      <c r="C1236" s="54"/>
      <c r="D1236" s="54"/>
      <c r="E1236" s="55"/>
      <c r="F1236" s="55"/>
      <c r="G1236" s="56"/>
      <c r="H1236" s="56"/>
      <c r="I1236" s="56"/>
      <c r="J1236" s="56"/>
      <c r="K1236" s="56"/>
      <c r="L1236" s="55"/>
      <c r="M1236" s="57"/>
    </row>
    <row r="1237" spans="1:13" ht="12" customHeight="1">
      <c r="A1237" s="58"/>
      <c r="B1237" s="54"/>
      <c r="C1237" s="54"/>
      <c r="D1237" s="54"/>
      <c r="E1237" s="55"/>
      <c r="F1237" s="55"/>
      <c r="G1237" s="56"/>
      <c r="H1237" s="56"/>
      <c r="I1237" s="56"/>
      <c r="J1237" s="56"/>
      <c r="K1237" s="56"/>
      <c r="L1237" s="55"/>
      <c r="M1237" s="57"/>
    </row>
    <row r="1238" spans="1:13" ht="12" customHeight="1">
      <c r="A1238" s="58"/>
      <c r="B1238" s="54"/>
      <c r="C1238" s="54"/>
      <c r="D1238" s="54"/>
      <c r="E1238" s="55"/>
      <c r="F1238" s="55"/>
      <c r="G1238" s="56"/>
      <c r="H1238" s="56"/>
      <c r="I1238" s="56"/>
      <c r="J1238" s="56"/>
      <c r="K1238" s="56"/>
      <c r="L1238" s="55"/>
      <c r="M1238" s="57"/>
    </row>
    <row r="1239" spans="1:13" ht="12" customHeight="1">
      <c r="A1239" s="58"/>
      <c r="B1239" s="54"/>
      <c r="C1239" s="54"/>
      <c r="D1239" s="54"/>
      <c r="E1239" s="55"/>
      <c r="F1239" s="55"/>
      <c r="G1239" s="56"/>
      <c r="H1239" s="56"/>
      <c r="I1239" s="56"/>
      <c r="J1239" s="56"/>
      <c r="K1239" s="56"/>
      <c r="L1239" s="55"/>
      <c r="M1239" s="57"/>
    </row>
    <row r="1240" spans="1:13" ht="12" customHeight="1">
      <c r="A1240" s="58"/>
      <c r="B1240" s="54"/>
      <c r="C1240" s="54"/>
      <c r="D1240" s="54"/>
      <c r="E1240" s="55"/>
      <c r="F1240" s="55"/>
      <c r="G1240" s="56"/>
      <c r="H1240" s="56"/>
      <c r="I1240" s="56"/>
      <c r="J1240" s="56"/>
      <c r="K1240" s="56"/>
      <c r="L1240" s="55"/>
      <c r="M1240" s="57"/>
    </row>
    <row r="1241" spans="1:13" ht="12" customHeight="1">
      <c r="A1241" s="58"/>
      <c r="B1241" s="54"/>
      <c r="C1241" s="54"/>
      <c r="D1241" s="54"/>
      <c r="E1241" s="55"/>
      <c r="F1241" s="55"/>
      <c r="G1241" s="56"/>
      <c r="H1241" s="56"/>
      <c r="I1241" s="56"/>
      <c r="J1241" s="56"/>
      <c r="K1241" s="56"/>
      <c r="L1241" s="55"/>
      <c r="M1241" s="57"/>
    </row>
    <row r="1242" spans="1:13" ht="12" customHeight="1">
      <c r="A1242" s="58"/>
      <c r="B1242" s="54"/>
      <c r="C1242" s="54"/>
      <c r="D1242" s="54"/>
      <c r="E1242" s="55"/>
      <c r="F1242" s="55"/>
      <c r="G1242" s="56"/>
      <c r="H1242" s="56"/>
      <c r="I1242" s="56"/>
      <c r="J1242" s="56"/>
      <c r="K1242" s="56"/>
      <c r="L1242" s="55"/>
      <c r="M1242" s="57"/>
    </row>
    <row r="1243" spans="1:13" ht="12" customHeight="1">
      <c r="A1243" s="58"/>
      <c r="B1243" s="54"/>
      <c r="C1243" s="54"/>
      <c r="D1243" s="54"/>
      <c r="E1243" s="55"/>
      <c r="F1243" s="55"/>
      <c r="G1243" s="56"/>
      <c r="H1243" s="56"/>
      <c r="I1243" s="56"/>
      <c r="J1243" s="56"/>
      <c r="K1243" s="56"/>
      <c r="L1243" s="55"/>
      <c r="M1243" s="57"/>
    </row>
    <row r="1244" spans="1:13" ht="12" customHeight="1">
      <c r="A1244" s="58"/>
      <c r="B1244" s="54"/>
      <c r="C1244" s="54"/>
      <c r="D1244" s="54"/>
      <c r="E1244" s="55"/>
      <c r="F1244" s="55"/>
      <c r="G1244" s="56"/>
      <c r="H1244" s="56"/>
      <c r="I1244" s="56"/>
      <c r="J1244" s="56"/>
      <c r="K1244" s="56"/>
      <c r="L1244" s="55"/>
      <c r="M1244" s="57"/>
    </row>
    <row r="1245" spans="1:13" ht="12" customHeight="1">
      <c r="A1245" s="58"/>
      <c r="B1245" s="54"/>
      <c r="C1245" s="54"/>
      <c r="D1245" s="54"/>
      <c r="E1245" s="55"/>
      <c r="F1245" s="55"/>
      <c r="G1245" s="56"/>
      <c r="H1245" s="56"/>
      <c r="I1245" s="56"/>
      <c r="J1245" s="56"/>
      <c r="K1245" s="56"/>
      <c r="L1245" s="55"/>
      <c r="M1245" s="57"/>
    </row>
    <row r="1246" spans="1:13" ht="12" customHeight="1">
      <c r="A1246" s="58"/>
      <c r="B1246" s="54"/>
      <c r="C1246" s="54"/>
      <c r="D1246" s="54"/>
      <c r="E1246" s="55"/>
      <c r="F1246" s="55"/>
      <c r="G1246" s="56"/>
      <c r="H1246" s="56"/>
      <c r="I1246" s="56"/>
      <c r="J1246" s="56"/>
      <c r="K1246" s="56"/>
      <c r="L1246" s="55"/>
      <c r="M1246" s="57"/>
    </row>
    <row r="1247" spans="1:13" ht="12" customHeight="1">
      <c r="A1247" s="58"/>
      <c r="B1247" s="54"/>
      <c r="C1247" s="54"/>
      <c r="D1247" s="54"/>
      <c r="E1247" s="55"/>
      <c r="F1247" s="55"/>
      <c r="G1247" s="56"/>
      <c r="H1247" s="56"/>
      <c r="I1247" s="56"/>
      <c r="J1247" s="56"/>
      <c r="K1247" s="56"/>
      <c r="L1247" s="55"/>
      <c r="M1247" s="57"/>
    </row>
    <row r="1248" spans="1:13" ht="12" customHeight="1">
      <c r="A1248" s="58"/>
      <c r="B1248" s="54"/>
      <c r="C1248" s="54"/>
      <c r="D1248" s="54"/>
      <c r="E1248" s="55"/>
      <c r="F1248" s="55"/>
      <c r="G1248" s="56"/>
      <c r="H1248" s="56"/>
      <c r="I1248" s="56"/>
      <c r="J1248" s="56"/>
      <c r="K1248" s="56"/>
      <c r="L1248" s="55"/>
      <c r="M1248" s="57"/>
    </row>
    <row r="1249" spans="1:13" ht="12" customHeight="1">
      <c r="A1249" s="58"/>
      <c r="B1249" s="54"/>
      <c r="C1249" s="54"/>
      <c r="D1249" s="54"/>
      <c r="E1249" s="55"/>
      <c r="F1249" s="55"/>
      <c r="G1249" s="56"/>
      <c r="H1249" s="56"/>
      <c r="I1249" s="56"/>
      <c r="J1249" s="56"/>
      <c r="K1249" s="56"/>
      <c r="L1249" s="55"/>
      <c r="M1249" s="57"/>
    </row>
    <row r="1250" spans="1:13" ht="12" customHeight="1">
      <c r="A1250" s="58"/>
      <c r="B1250" s="54"/>
      <c r="C1250" s="54"/>
      <c r="D1250" s="54"/>
      <c r="E1250" s="55"/>
      <c r="F1250" s="55"/>
      <c r="G1250" s="56"/>
      <c r="H1250" s="56"/>
      <c r="I1250" s="56"/>
      <c r="J1250" s="56"/>
      <c r="K1250" s="56"/>
      <c r="L1250" s="55"/>
      <c r="M1250" s="57"/>
    </row>
    <row r="1251" spans="1:13" ht="12" customHeight="1">
      <c r="A1251" s="58"/>
      <c r="B1251" s="54"/>
      <c r="C1251" s="54"/>
      <c r="D1251" s="54"/>
      <c r="E1251" s="55"/>
      <c r="F1251" s="55"/>
      <c r="G1251" s="56"/>
      <c r="H1251" s="56"/>
      <c r="I1251" s="56"/>
      <c r="J1251" s="56"/>
      <c r="K1251" s="56"/>
      <c r="L1251" s="55"/>
      <c r="M1251" s="57"/>
    </row>
    <row r="1252" spans="1:13" ht="12" customHeight="1">
      <c r="A1252" s="58"/>
      <c r="B1252" s="54"/>
      <c r="C1252" s="54"/>
      <c r="D1252" s="54"/>
      <c r="E1252" s="55"/>
      <c r="F1252" s="55"/>
      <c r="G1252" s="56"/>
      <c r="H1252" s="56"/>
      <c r="I1252" s="56"/>
      <c r="J1252" s="56"/>
      <c r="K1252" s="56"/>
      <c r="L1252" s="55"/>
      <c r="M1252" s="57"/>
    </row>
    <row r="1253" spans="1:13" ht="12" customHeight="1">
      <c r="A1253" s="58"/>
      <c r="B1253" s="54"/>
      <c r="C1253" s="54"/>
      <c r="D1253" s="54"/>
      <c r="E1253" s="55"/>
      <c r="F1253" s="55"/>
      <c r="G1253" s="56"/>
      <c r="H1253" s="56"/>
      <c r="I1253" s="56"/>
      <c r="J1253" s="56"/>
      <c r="K1253" s="56"/>
      <c r="L1253" s="55"/>
      <c r="M1253" s="57"/>
    </row>
    <row r="1254" spans="1:13" ht="12" customHeight="1">
      <c r="A1254" s="58"/>
      <c r="B1254" s="54"/>
      <c r="C1254" s="54"/>
      <c r="D1254" s="54"/>
      <c r="E1254" s="55"/>
      <c r="F1254" s="55"/>
      <c r="G1254" s="56"/>
      <c r="H1254" s="56"/>
      <c r="I1254" s="56"/>
      <c r="J1254" s="56"/>
      <c r="K1254" s="56"/>
      <c r="L1254" s="55"/>
      <c r="M1254" s="57"/>
    </row>
    <row r="1255" spans="1:13" ht="12" customHeight="1">
      <c r="A1255" s="58"/>
      <c r="B1255" s="54"/>
      <c r="C1255" s="54"/>
      <c r="D1255" s="54"/>
      <c r="E1255" s="55"/>
      <c r="F1255" s="55"/>
      <c r="G1255" s="56"/>
      <c r="H1255" s="56"/>
      <c r="I1255" s="56"/>
      <c r="J1255" s="56"/>
      <c r="K1255" s="56"/>
      <c r="L1255" s="55"/>
      <c r="M1255" s="57"/>
    </row>
    <row r="1256" spans="1:13" ht="12" customHeight="1">
      <c r="A1256" s="58"/>
      <c r="B1256" s="54"/>
      <c r="C1256" s="54"/>
      <c r="D1256" s="54"/>
      <c r="E1256" s="55"/>
      <c r="F1256" s="55"/>
      <c r="G1256" s="56"/>
      <c r="H1256" s="56"/>
      <c r="I1256" s="56"/>
      <c r="J1256" s="56"/>
      <c r="K1256" s="56"/>
      <c r="L1256" s="55"/>
      <c r="M1256" s="57"/>
    </row>
    <row r="1257" spans="1:13" ht="12" customHeight="1">
      <c r="A1257" s="58"/>
      <c r="B1257" s="54"/>
      <c r="C1257" s="54"/>
      <c r="D1257" s="54"/>
      <c r="E1257" s="55"/>
      <c r="F1257" s="55"/>
      <c r="G1257" s="56"/>
      <c r="H1257" s="56"/>
      <c r="I1257" s="56"/>
      <c r="J1257" s="56"/>
      <c r="K1257" s="56"/>
      <c r="L1257" s="55"/>
      <c r="M1257" s="57"/>
    </row>
    <row r="1258" spans="1:13" ht="12" customHeight="1">
      <c r="A1258" s="58"/>
      <c r="B1258" s="54"/>
      <c r="C1258" s="54"/>
      <c r="D1258" s="54"/>
      <c r="E1258" s="55"/>
      <c r="F1258" s="55"/>
      <c r="G1258" s="56"/>
      <c r="H1258" s="56"/>
      <c r="I1258" s="56"/>
      <c r="J1258" s="56"/>
      <c r="K1258" s="56"/>
      <c r="L1258" s="55"/>
      <c r="M1258" s="57"/>
    </row>
    <row r="1259" spans="1:13" ht="12" customHeight="1">
      <c r="A1259" s="58"/>
      <c r="B1259" s="54"/>
      <c r="C1259" s="54"/>
      <c r="D1259" s="54"/>
      <c r="E1259" s="55"/>
      <c r="F1259" s="55"/>
      <c r="G1259" s="56"/>
      <c r="H1259" s="56"/>
      <c r="I1259" s="56"/>
      <c r="J1259" s="56"/>
      <c r="K1259" s="56"/>
      <c r="L1259" s="55"/>
      <c r="M1259" s="57"/>
    </row>
    <row r="1260" spans="1:13" ht="12" customHeight="1">
      <c r="A1260" s="58"/>
      <c r="B1260" s="54"/>
      <c r="C1260" s="54"/>
      <c r="D1260" s="54"/>
      <c r="E1260" s="55"/>
      <c r="F1260" s="55"/>
      <c r="G1260" s="56"/>
      <c r="H1260" s="56"/>
      <c r="I1260" s="56"/>
      <c r="J1260" s="56"/>
      <c r="K1260" s="56"/>
      <c r="L1260" s="55"/>
      <c r="M1260" s="57"/>
    </row>
    <row r="1261" spans="1:13" ht="12" customHeight="1">
      <c r="A1261" s="58"/>
      <c r="B1261" s="54"/>
      <c r="C1261" s="54"/>
      <c r="D1261" s="54"/>
      <c r="E1261" s="55"/>
      <c r="F1261" s="55"/>
      <c r="G1261" s="56"/>
      <c r="H1261" s="56"/>
      <c r="I1261" s="56"/>
      <c r="J1261" s="56"/>
      <c r="K1261" s="56"/>
      <c r="L1261" s="55"/>
      <c r="M1261" s="57"/>
    </row>
    <row r="1262" spans="1:13" ht="12" customHeight="1">
      <c r="A1262" s="58"/>
      <c r="B1262" s="54"/>
      <c r="C1262" s="54"/>
      <c r="D1262" s="54"/>
      <c r="E1262" s="55"/>
      <c r="F1262" s="55"/>
      <c r="G1262" s="56"/>
      <c r="H1262" s="56"/>
      <c r="I1262" s="56"/>
      <c r="J1262" s="56"/>
      <c r="K1262" s="56"/>
      <c r="L1262" s="55"/>
      <c r="M1262" s="57"/>
    </row>
    <row r="1263" spans="1:13" ht="12" customHeight="1">
      <c r="A1263" s="58"/>
      <c r="B1263" s="54"/>
      <c r="C1263" s="54"/>
      <c r="D1263" s="54"/>
      <c r="E1263" s="55"/>
      <c r="F1263" s="55"/>
      <c r="G1263" s="56"/>
      <c r="H1263" s="56"/>
      <c r="I1263" s="56"/>
      <c r="J1263" s="56"/>
      <c r="K1263" s="56"/>
      <c r="L1263" s="55"/>
      <c r="M1263" s="57"/>
    </row>
    <row r="1264" spans="1:13" ht="12" customHeight="1">
      <c r="A1264" s="58"/>
      <c r="B1264" s="54"/>
      <c r="C1264" s="54"/>
      <c r="D1264" s="54"/>
      <c r="E1264" s="55"/>
      <c r="F1264" s="55"/>
      <c r="G1264" s="56"/>
      <c r="H1264" s="56"/>
      <c r="I1264" s="56"/>
      <c r="J1264" s="56"/>
      <c r="K1264" s="56"/>
      <c r="L1264" s="55"/>
      <c r="M1264" s="57"/>
    </row>
    <row r="1265" spans="1:13" ht="12" customHeight="1">
      <c r="A1265" s="58"/>
      <c r="B1265" s="54"/>
      <c r="C1265" s="54"/>
      <c r="D1265" s="54"/>
      <c r="E1265" s="55"/>
      <c r="F1265" s="55"/>
      <c r="G1265" s="56"/>
      <c r="H1265" s="56"/>
      <c r="I1265" s="56"/>
      <c r="J1265" s="56"/>
      <c r="K1265" s="56"/>
      <c r="L1265" s="55"/>
      <c r="M1265" s="57"/>
    </row>
    <row r="1266" spans="1:13" ht="12" customHeight="1">
      <c r="A1266" s="58"/>
      <c r="B1266" s="54"/>
      <c r="C1266" s="54"/>
      <c r="D1266" s="54"/>
      <c r="E1266" s="55"/>
      <c r="F1266" s="55"/>
      <c r="G1266" s="56"/>
      <c r="H1266" s="56"/>
      <c r="I1266" s="56"/>
      <c r="J1266" s="56"/>
      <c r="K1266" s="56"/>
      <c r="L1266" s="55"/>
      <c r="M1266" s="57"/>
    </row>
    <row r="1267" spans="1:13" ht="12" customHeight="1">
      <c r="A1267" s="58"/>
      <c r="B1267" s="54"/>
      <c r="C1267" s="54"/>
      <c r="D1267" s="54"/>
      <c r="E1267" s="55"/>
      <c r="F1267" s="55"/>
      <c r="G1267" s="56"/>
      <c r="H1267" s="56"/>
      <c r="I1267" s="56"/>
      <c r="J1267" s="56"/>
      <c r="K1267" s="56"/>
      <c r="L1267" s="55"/>
      <c r="M1267" s="57"/>
    </row>
    <row r="1268" spans="1:13" ht="12" customHeight="1">
      <c r="A1268" s="58"/>
      <c r="B1268" s="54"/>
      <c r="C1268" s="54"/>
      <c r="D1268" s="54"/>
      <c r="E1268" s="55"/>
      <c r="F1268" s="55"/>
      <c r="G1268" s="56"/>
      <c r="H1268" s="56"/>
      <c r="I1268" s="56"/>
      <c r="J1268" s="56"/>
      <c r="K1268" s="56"/>
      <c r="L1268" s="55"/>
      <c r="M1268" s="57"/>
    </row>
    <row r="1269" spans="1:13" ht="12" customHeight="1">
      <c r="A1269" s="58"/>
      <c r="B1269" s="54"/>
      <c r="C1269" s="54"/>
      <c r="D1269" s="54"/>
      <c r="E1269" s="55"/>
      <c r="F1269" s="55"/>
      <c r="G1269" s="56"/>
      <c r="H1269" s="56"/>
      <c r="I1269" s="56"/>
      <c r="J1269" s="56"/>
      <c r="K1269" s="56"/>
      <c r="L1269" s="55"/>
      <c r="M1269" s="57"/>
    </row>
    <row r="1270" spans="1:13" ht="12" customHeight="1">
      <c r="A1270" s="58"/>
      <c r="B1270" s="54"/>
      <c r="C1270" s="54"/>
      <c r="D1270" s="54"/>
      <c r="E1270" s="55"/>
      <c r="F1270" s="55"/>
      <c r="G1270" s="56"/>
      <c r="H1270" s="56"/>
      <c r="I1270" s="56"/>
      <c r="J1270" s="56"/>
      <c r="K1270" s="56"/>
      <c r="L1270" s="55"/>
      <c r="M1270" s="57"/>
    </row>
    <row r="1271" spans="1:13" ht="12" customHeight="1">
      <c r="A1271" s="58"/>
      <c r="B1271" s="54"/>
      <c r="C1271" s="54"/>
      <c r="D1271" s="54"/>
      <c r="E1271" s="55"/>
      <c r="F1271" s="55"/>
      <c r="G1271" s="56"/>
      <c r="H1271" s="56"/>
      <c r="I1271" s="56"/>
      <c r="J1271" s="56"/>
      <c r="K1271" s="56"/>
      <c r="L1271" s="55"/>
      <c r="M1271" s="57"/>
    </row>
    <row r="1272" spans="1:13" ht="12" customHeight="1">
      <c r="A1272" s="58"/>
      <c r="B1272" s="54"/>
      <c r="C1272" s="54"/>
      <c r="D1272" s="54"/>
      <c r="E1272" s="55"/>
      <c r="F1272" s="55"/>
      <c r="G1272" s="56"/>
      <c r="H1272" s="56"/>
      <c r="I1272" s="56"/>
      <c r="J1272" s="56"/>
      <c r="K1272" s="56"/>
      <c r="L1272" s="55"/>
      <c r="M1272" s="57"/>
    </row>
    <row r="1273" spans="1:13" ht="12" customHeight="1">
      <c r="A1273" s="58"/>
      <c r="B1273" s="54"/>
      <c r="C1273" s="54"/>
      <c r="D1273" s="54"/>
      <c r="E1273" s="55"/>
      <c r="F1273" s="55"/>
      <c r="G1273" s="56"/>
      <c r="H1273" s="56"/>
      <c r="I1273" s="56"/>
      <c r="J1273" s="56"/>
      <c r="K1273" s="56"/>
      <c r="L1273" s="55"/>
      <c r="M1273" s="57"/>
    </row>
    <row r="1274" spans="1:13" ht="12" customHeight="1">
      <c r="A1274" s="58"/>
      <c r="B1274" s="54"/>
      <c r="C1274" s="54"/>
      <c r="D1274" s="54"/>
      <c r="E1274" s="55"/>
      <c r="F1274" s="55"/>
      <c r="G1274" s="56"/>
      <c r="H1274" s="56"/>
      <c r="I1274" s="56"/>
      <c r="J1274" s="56"/>
      <c r="K1274" s="56"/>
      <c r="L1274" s="55"/>
      <c r="M1274" s="57"/>
    </row>
    <row r="1275" spans="1:13" ht="12" customHeight="1">
      <c r="A1275" s="58"/>
      <c r="B1275" s="54"/>
      <c r="C1275" s="54"/>
      <c r="D1275" s="54"/>
      <c r="E1275" s="55"/>
      <c r="F1275" s="55"/>
      <c r="G1275" s="56"/>
      <c r="H1275" s="56"/>
      <c r="I1275" s="56"/>
      <c r="J1275" s="56"/>
      <c r="K1275" s="56"/>
      <c r="L1275" s="55"/>
      <c r="M1275" s="57"/>
    </row>
    <row r="1276" spans="1:13" ht="12" customHeight="1">
      <c r="A1276" s="58"/>
      <c r="B1276" s="54"/>
      <c r="C1276" s="54"/>
      <c r="D1276" s="54"/>
      <c r="E1276" s="55"/>
      <c r="F1276" s="55"/>
      <c r="G1276" s="56"/>
      <c r="H1276" s="56"/>
      <c r="I1276" s="56"/>
      <c r="J1276" s="56"/>
      <c r="K1276" s="56"/>
      <c r="L1276" s="55"/>
      <c r="M1276" s="57"/>
    </row>
    <row r="1277" spans="1:13" ht="12" customHeight="1">
      <c r="A1277" s="58"/>
      <c r="B1277" s="54"/>
      <c r="C1277" s="54"/>
      <c r="D1277" s="54"/>
      <c r="E1277" s="55"/>
      <c r="F1277" s="55"/>
      <c r="G1277" s="56"/>
      <c r="H1277" s="56"/>
      <c r="I1277" s="56"/>
      <c r="J1277" s="56"/>
      <c r="K1277" s="56"/>
      <c r="L1277" s="55"/>
      <c r="M1277" s="57"/>
    </row>
    <row r="1278" spans="1:13" ht="12" customHeight="1">
      <c r="A1278" s="58"/>
      <c r="B1278" s="54"/>
      <c r="C1278" s="54"/>
      <c r="D1278" s="54"/>
      <c r="E1278" s="55"/>
      <c r="F1278" s="55"/>
      <c r="G1278" s="56"/>
      <c r="H1278" s="56"/>
      <c r="I1278" s="56"/>
      <c r="J1278" s="56"/>
      <c r="K1278" s="56"/>
      <c r="L1278" s="55"/>
      <c r="M1278" s="57"/>
    </row>
    <row r="1279" spans="1:13" ht="12" customHeight="1">
      <c r="A1279" s="58"/>
      <c r="B1279" s="54"/>
      <c r="C1279" s="54"/>
      <c r="D1279" s="54"/>
      <c r="E1279" s="55"/>
      <c r="F1279" s="55"/>
      <c r="G1279" s="56"/>
      <c r="H1279" s="56"/>
      <c r="I1279" s="56"/>
      <c r="J1279" s="56"/>
      <c r="K1279" s="56"/>
      <c r="L1279" s="55"/>
      <c r="M1279" s="57"/>
    </row>
    <row r="1280" spans="1:13" ht="12" customHeight="1">
      <c r="A1280" s="58"/>
      <c r="B1280" s="54"/>
      <c r="C1280" s="54"/>
      <c r="D1280" s="54"/>
      <c r="E1280" s="55"/>
      <c r="F1280" s="55"/>
      <c r="G1280" s="56"/>
      <c r="H1280" s="56"/>
      <c r="I1280" s="56"/>
      <c r="J1280" s="56"/>
      <c r="K1280" s="56"/>
      <c r="L1280" s="55"/>
      <c r="M1280" s="57"/>
    </row>
    <row r="1281" spans="1:13" ht="12" customHeight="1">
      <c r="A1281" s="58"/>
      <c r="B1281" s="54"/>
      <c r="C1281" s="54"/>
      <c r="D1281" s="54"/>
      <c r="E1281" s="55"/>
      <c r="F1281" s="55"/>
      <c r="G1281" s="56"/>
      <c r="H1281" s="56"/>
      <c r="I1281" s="56"/>
      <c r="J1281" s="56"/>
      <c r="K1281" s="56"/>
      <c r="L1281" s="55"/>
      <c r="M1281" s="57"/>
    </row>
    <row r="1282" spans="1:13" ht="12" customHeight="1">
      <c r="A1282" s="58"/>
      <c r="B1282" s="54"/>
      <c r="C1282" s="54"/>
      <c r="D1282" s="54"/>
      <c r="E1282" s="55"/>
      <c r="F1282" s="55"/>
      <c r="G1282" s="56"/>
      <c r="H1282" s="56"/>
      <c r="I1282" s="56"/>
      <c r="J1282" s="56"/>
      <c r="K1282" s="56"/>
      <c r="L1282" s="55"/>
      <c r="M1282" s="57"/>
    </row>
    <row r="1283" spans="1:13" ht="12" customHeight="1">
      <c r="A1283" s="58"/>
      <c r="B1283" s="54"/>
      <c r="C1283" s="54"/>
      <c r="D1283" s="54"/>
      <c r="E1283" s="55"/>
      <c r="F1283" s="55"/>
      <c r="G1283" s="56"/>
      <c r="H1283" s="56"/>
      <c r="I1283" s="56"/>
      <c r="J1283" s="56"/>
      <c r="K1283" s="56"/>
      <c r="L1283" s="55"/>
      <c r="M1283" s="57"/>
    </row>
    <row r="1284" spans="1:13" ht="12" customHeight="1">
      <c r="A1284" s="58"/>
      <c r="B1284" s="54"/>
      <c r="C1284" s="54"/>
      <c r="D1284" s="54"/>
      <c r="E1284" s="55"/>
      <c r="F1284" s="55"/>
      <c r="G1284" s="56"/>
      <c r="H1284" s="56"/>
      <c r="I1284" s="56"/>
      <c r="J1284" s="56"/>
      <c r="K1284" s="56"/>
      <c r="L1284" s="55"/>
      <c r="M1284" s="57"/>
    </row>
    <row r="1285" spans="1:13" ht="12" customHeight="1">
      <c r="A1285" s="58"/>
      <c r="B1285" s="54"/>
      <c r="C1285" s="54"/>
      <c r="D1285" s="54"/>
      <c r="E1285" s="55"/>
      <c r="F1285" s="55"/>
      <c r="G1285" s="56"/>
      <c r="H1285" s="56"/>
      <c r="I1285" s="56"/>
      <c r="J1285" s="56"/>
      <c r="K1285" s="56"/>
      <c r="L1285" s="55"/>
      <c r="M1285" s="57"/>
    </row>
    <row r="1286" spans="1:13" ht="12" customHeight="1">
      <c r="A1286" s="58"/>
      <c r="B1286" s="54"/>
      <c r="C1286" s="54"/>
      <c r="D1286" s="54"/>
      <c r="E1286" s="55"/>
      <c r="F1286" s="55"/>
      <c r="G1286" s="56"/>
      <c r="H1286" s="56"/>
      <c r="I1286" s="56"/>
      <c r="J1286" s="56"/>
      <c r="K1286" s="56"/>
      <c r="L1286" s="55"/>
      <c r="M1286" s="57"/>
    </row>
    <row r="1287" spans="1:13" ht="12" customHeight="1">
      <c r="A1287" s="58"/>
      <c r="B1287" s="54"/>
      <c r="C1287" s="54"/>
      <c r="D1287" s="54"/>
      <c r="E1287" s="55"/>
      <c r="F1287" s="55"/>
      <c r="G1287" s="56"/>
      <c r="H1287" s="56"/>
      <c r="I1287" s="56"/>
      <c r="J1287" s="56"/>
      <c r="K1287" s="56"/>
      <c r="L1287" s="55"/>
      <c r="M1287" s="57"/>
    </row>
    <row r="1288" spans="1:13" ht="12" customHeight="1">
      <c r="A1288" s="58"/>
      <c r="B1288" s="54"/>
      <c r="C1288" s="54"/>
      <c r="D1288" s="54"/>
      <c r="E1288" s="55"/>
      <c r="F1288" s="55"/>
      <c r="G1288" s="56"/>
      <c r="H1288" s="56"/>
      <c r="I1288" s="56"/>
      <c r="J1288" s="56"/>
      <c r="K1288" s="56"/>
      <c r="L1288" s="55"/>
      <c r="M1288" s="57"/>
    </row>
    <row r="1289" spans="1:13" ht="12" customHeight="1">
      <c r="A1289" s="58"/>
      <c r="B1289" s="54"/>
      <c r="C1289" s="54"/>
      <c r="D1289" s="54"/>
      <c r="E1289" s="55"/>
      <c r="F1289" s="55"/>
      <c r="G1289" s="56"/>
      <c r="H1289" s="56"/>
      <c r="I1289" s="56"/>
      <c r="J1289" s="56"/>
      <c r="K1289" s="56"/>
      <c r="L1289" s="55"/>
      <c r="M1289" s="57"/>
    </row>
    <row r="1290" spans="1:13" ht="12" customHeight="1">
      <c r="A1290" s="58"/>
      <c r="B1290" s="54"/>
      <c r="C1290" s="54"/>
      <c r="D1290" s="54"/>
      <c r="E1290" s="55"/>
      <c r="F1290" s="55"/>
      <c r="G1290" s="56"/>
      <c r="H1290" s="56"/>
      <c r="I1290" s="56"/>
      <c r="J1290" s="56"/>
      <c r="K1290" s="56"/>
      <c r="L1290" s="55"/>
      <c r="M1290" s="57"/>
    </row>
    <row r="1291" spans="1:13" ht="12" customHeight="1">
      <c r="A1291" s="58"/>
      <c r="B1291" s="54"/>
      <c r="C1291" s="54"/>
      <c r="D1291" s="54"/>
      <c r="E1291" s="55"/>
      <c r="F1291" s="55"/>
      <c r="G1291" s="56"/>
      <c r="H1291" s="56"/>
      <c r="I1291" s="56"/>
      <c r="J1291" s="56"/>
      <c r="K1291" s="56"/>
      <c r="L1291" s="55"/>
      <c r="M1291" s="57"/>
    </row>
    <row r="1292" spans="1:13" ht="12" customHeight="1">
      <c r="A1292" s="58"/>
      <c r="B1292" s="54"/>
      <c r="C1292" s="54"/>
      <c r="D1292" s="54"/>
      <c r="E1292" s="55"/>
      <c r="F1292" s="55"/>
      <c r="G1292" s="56"/>
      <c r="H1292" s="56"/>
      <c r="I1292" s="56"/>
      <c r="J1292" s="56"/>
      <c r="K1292" s="56"/>
      <c r="L1292" s="55"/>
      <c r="M1292" s="57"/>
    </row>
    <row r="1293" spans="1:13" ht="12" customHeight="1">
      <c r="A1293" s="58"/>
      <c r="B1293" s="54"/>
      <c r="C1293" s="54"/>
      <c r="D1293" s="54"/>
      <c r="E1293" s="55"/>
      <c r="F1293" s="55"/>
      <c r="G1293" s="56"/>
      <c r="H1293" s="56"/>
      <c r="I1293" s="56"/>
      <c r="J1293" s="56"/>
      <c r="K1293" s="56"/>
      <c r="L1293" s="55"/>
      <c r="M1293" s="57"/>
    </row>
    <row r="1294" spans="1:13" ht="12" customHeight="1">
      <c r="A1294" s="58"/>
      <c r="B1294" s="54"/>
      <c r="C1294" s="54"/>
      <c r="D1294" s="54"/>
      <c r="E1294" s="55"/>
      <c r="F1294" s="55"/>
      <c r="G1294" s="56"/>
      <c r="H1294" s="56"/>
      <c r="I1294" s="56"/>
      <c r="J1294" s="56"/>
      <c r="K1294" s="56"/>
      <c r="L1294" s="55"/>
      <c r="M1294" s="57"/>
    </row>
    <row r="1295" spans="1:13" ht="12" customHeight="1">
      <c r="A1295" s="58"/>
      <c r="B1295" s="54"/>
      <c r="C1295" s="54"/>
      <c r="D1295" s="54"/>
      <c r="E1295" s="55"/>
      <c r="F1295" s="55"/>
      <c r="G1295" s="56"/>
      <c r="H1295" s="56"/>
      <c r="I1295" s="56"/>
      <c r="J1295" s="56"/>
      <c r="K1295" s="56"/>
      <c r="L1295" s="55"/>
      <c r="M1295" s="57"/>
    </row>
    <row r="1296" spans="1:13" ht="12" customHeight="1">
      <c r="A1296" s="58"/>
      <c r="B1296" s="54"/>
      <c r="C1296" s="54"/>
      <c r="D1296" s="54"/>
      <c r="E1296" s="55"/>
      <c r="F1296" s="55"/>
      <c r="G1296" s="56"/>
      <c r="H1296" s="56"/>
      <c r="I1296" s="56"/>
      <c r="J1296" s="56"/>
      <c r="K1296" s="56"/>
      <c r="L1296" s="55"/>
      <c r="M1296" s="57"/>
    </row>
    <row r="1297" spans="1:13" ht="12" customHeight="1">
      <c r="A1297" s="58"/>
      <c r="B1297" s="54"/>
      <c r="C1297" s="54"/>
      <c r="D1297" s="54"/>
      <c r="E1297" s="55"/>
      <c r="F1297" s="55"/>
      <c r="G1297" s="56"/>
      <c r="H1297" s="56"/>
      <c r="I1297" s="56"/>
      <c r="J1297" s="56"/>
      <c r="K1297" s="56"/>
      <c r="L1297" s="55"/>
      <c r="M1297" s="57"/>
    </row>
    <row r="1298" spans="1:13" ht="12" customHeight="1">
      <c r="A1298" s="58"/>
      <c r="B1298" s="54"/>
      <c r="C1298" s="54"/>
      <c r="D1298" s="54"/>
      <c r="E1298" s="55"/>
      <c r="F1298" s="55"/>
      <c r="G1298" s="56"/>
      <c r="H1298" s="56"/>
      <c r="I1298" s="56"/>
      <c r="J1298" s="56"/>
      <c r="K1298" s="56"/>
      <c r="L1298" s="55"/>
      <c r="M1298" s="57"/>
    </row>
    <row r="1299" spans="1:13" ht="12" customHeight="1">
      <c r="A1299" s="58"/>
      <c r="B1299" s="54"/>
      <c r="C1299" s="54"/>
      <c r="D1299" s="54"/>
      <c r="E1299" s="55"/>
      <c r="F1299" s="55"/>
      <c r="G1299" s="56"/>
      <c r="H1299" s="56"/>
      <c r="I1299" s="56"/>
      <c r="J1299" s="56"/>
      <c r="K1299" s="56"/>
      <c r="L1299" s="55"/>
      <c r="M1299" s="57"/>
    </row>
    <row r="1300" spans="1:13" ht="12" customHeight="1">
      <c r="A1300" s="58"/>
      <c r="B1300" s="54"/>
      <c r="C1300" s="54"/>
      <c r="D1300" s="54"/>
      <c r="E1300" s="55"/>
      <c r="F1300" s="55"/>
      <c r="G1300" s="56"/>
      <c r="H1300" s="56"/>
      <c r="I1300" s="56"/>
      <c r="J1300" s="56"/>
      <c r="K1300" s="56"/>
      <c r="L1300" s="55"/>
      <c r="M1300" s="57"/>
    </row>
    <row r="1301" spans="1:13" ht="12" customHeight="1">
      <c r="A1301" s="58"/>
      <c r="B1301" s="54"/>
      <c r="C1301" s="54"/>
      <c r="D1301" s="54"/>
      <c r="E1301" s="55"/>
      <c r="F1301" s="55"/>
      <c r="G1301" s="56"/>
      <c r="H1301" s="56"/>
      <c r="I1301" s="56"/>
      <c r="J1301" s="56"/>
      <c r="K1301" s="56"/>
      <c r="L1301" s="55"/>
      <c r="M1301" s="57"/>
    </row>
    <row r="1302" spans="1:13" ht="12" customHeight="1">
      <c r="A1302" s="58"/>
      <c r="B1302" s="54"/>
      <c r="C1302" s="54"/>
      <c r="D1302" s="54"/>
      <c r="E1302" s="55"/>
      <c r="F1302" s="55"/>
      <c r="G1302" s="56"/>
      <c r="H1302" s="56"/>
      <c r="I1302" s="56"/>
      <c r="J1302" s="56"/>
      <c r="K1302" s="56"/>
      <c r="L1302" s="55"/>
      <c r="M1302" s="57"/>
    </row>
    <row r="1303" spans="1:13" ht="12" customHeight="1">
      <c r="A1303" s="58"/>
      <c r="B1303" s="54"/>
      <c r="C1303" s="54"/>
      <c r="D1303" s="54"/>
      <c r="E1303" s="55"/>
      <c r="F1303" s="55"/>
      <c r="G1303" s="56"/>
      <c r="H1303" s="56"/>
      <c r="I1303" s="56"/>
      <c r="J1303" s="56"/>
      <c r="K1303" s="56"/>
      <c r="L1303" s="55"/>
      <c r="M1303" s="57"/>
    </row>
    <row r="1304" spans="1:13" ht="12" customHeight="1">
      <c r="A1304" s="58"/>
      <c r="B1304" s="54"/>
      <c r="C1304" s="54"/>
      <c r="D1304" s="54"/>
      <c r="E1304" s="55"/>
      <c r="F1304" s="55"/>
      <c r="G1304" s="56"/>
      <c r="H1304" s="56"/>
      <c r="I1304" s="56"/>
      <c r="J1304" s="56"/>
      <c r="K1304" s="56"/>
      <c r="L1304" s="55"/>
      <c r="M1304" s="57"/>
    </row>
    <row r="1305" spans="1:13" ht="12" customHeight="1">
      <c r="A1305" s="58"/>
      <c r="B1305" s="54"/>
      <c r="C1305" s="54"/>
      <c r="D1305" s="54"/>
      <c r="E1305" s="55"/>
      <c r="F1305" s="55"/>
      <c r="G1305" s="56"/>
      <c r="H1305" s="56"/>
      <c r="I1305" s="56"/>
      <c r="J1305" s="56"/>
      <c r="K1305" s="56"/>
      <c r="L1305" s="55"/>
      <c r="M1305" s="57"/>
    </row>
    <row r="1306" spans="1:13" ht="12" customHeight="1">
      <c r="A1306" s="58"/>
      <c r="B1306" s="54"/>
      <c r="C1306" s="54"/>
      <c r="D1306" s="54"/>
      <c r="E1306" s="55"/>
      <c r="F1306" s="55"/>
      <c r="G1306" s="56"/>
      <c r="H1306" s="56"/>
      <c r="I1306" s="56"/>
      <c r="J1306" s="56"/>
      <c r="K1306" s="56"/>
      <c r="L1306" s="55"/>
      <c r="M1306" s="57"/>
    </row>
    <row r="1307" spans="1:13" ht="12" customHeight="1">
      <c r="A1307" s="58"/>
      <c r="B1307" s="54"/>
      <c r="C1307" s="54"/>
      <c r="D1307" s="54"/>
      <c r="E1307" s="55"/>
      <c r="F1307" s="55"/>
      <c r="G1307" s="56"/>
      <c r="H1307" s="56"/>
      <c r="I1307" s="56"/>
      <c r="J1307" s="56"/>
      <c r="K1307" s="56"/>
      <c r="L1307" s="55"/>
      <c r="M1307" s="57"/>
    </row>
    <row r="1308" spans="1:13" ht="12" customHeight="1">
      <c r="A1308" s="58"/>
      <c r="B1308" s="54"/>
      <c r="C1308" s="54"/>
      <c r="D1308" s="54"/>
      <c r="E1308" s="55"/>
      <c r="F1308" s="55"/>
      <c r="G1308" s="56"/>
      <c r="H1308" s="56"/>
      <c r="I1308" s="56"/>
      <c r="J1308" s="56"/>
      <c r="K1308" s="56"/>
      <c r="L1308" s="55"/>
      <c r="M1308" s="57"/>
    </row>
    <row r="1309" spans="1:13" ht="12" customHeight="1">
      <c r="A1309" s="58"/>
      <c r="B1309" s="54"/>
      <c r="C1309" s="54"/>
      <c r="D1309" s="54"/>
      <c r="E1309" s="55"/>
      <c r="F1309" s="55"/>
      <c r="G1309" s="56"/>
      <c r="H1309" s="56"/>
      <c r="I1309" s="56"/>
      <c r="J1309" s="56"/>
      <c r="K1309" s="56"/>
      <c r="L1309" s="55"/>
      <c r="M1309" s="57"/>
    </row>
    <row r="1310" spans="1:13" ht="12" customHeight="1">
      <c r="A1310" s="58"/>
      <c r="B1310" s="54"/>
      <c r="C1310" s="54"/>
      <c r="D1310" s="54"/>
      <c r="E1310" s="55"/>
      <c r="F1310" s="55"/>
      <c r="G1310" s="56"/>
      <c r="H1310" s="56"/>
      <c r="I1310" s="56"/>
      <c r="J1310" s="56"/>
      <c r="K1310" s="56"/>
      <c r="L1310" s="55"/>
      <c r="M1310" s="57"/>
    </row>
    <row r="1311" spans="1:13" ht="12" customHeight="1">
      <c r="A1311" s="58"/>
      <c r="B1311" s="54"/>
      <c r="C1311" s="54"/>
      <c r="D1311" s="54"/>
      <c r="E1311" s="55"/>
      <c r="F1311" s="55"/>
      <c r="G1311" s="56"/>
      <c r="H1311" s="56"/>
      <c r="I1311" s="56"/>
      <c r="J1311" s="56"/>
      <c r="K1311" s="56"/>
      <c r="L1311" s="55"/>
      <c r="M1311" s="57"/>
    </row>
    <row r="1312" spans="1:13" ht="12" customHeight="1">
      <c r="A1312" s="58"/>
      <c r="B1312" s="54"/>
      <c r="C1312" s="54"/>
      <c r="D1312" s="54"/>
      <c r="E1312" s="55"/>
      <c r="F1312" s="55"/>
      <c r="G1312" s="56"/>
      <c r="H1312" s="56"/>
      <c r="I1312" s="56"/>
      <c r="J1312" s="56"/>
      <c r="K1312" s="56"/>
      <c r="L1312" s="55"/>
      <c r="M1312" s="57"/>
    </row>
    <row r="1313" spans="1:13" ht="12" customHeight="1">
      <c r="A1313" s="58"/>
      <c r="B1313" s="54"/>
      <c r="C1313" s="54"/>
      <c r="D1313" s="54"/>
      <c r="E1313" s="55"/>
      <c r="F1313" s="55"/>
      <c r="G1313" s="56"/>
      <c r="H1313" s="56"/>
      <c r="I1313" s="56"/>
      <c r="J1313" s="56"/>
      <c r="K1313" s="56"/>
      <c r="L1313" s="55"/>
      <c r="M1313" s="57"/>
    </row>
    <row r="1314" spans="1:13" ht="12" customHeight="1">
      <c r="A1314" s="58"/>
      <c r="B1314" s="54"/>
      <c r="C1314" s="54"/>
      <c r="D1314" s="54"/>
      <c r="E1314" s="55"/>
      <c r="F1314" s="55"/>
      <c r="G1314" s="56"/>
      <c r="H1314" s="56"/>
      <c r="I1314" s="56"/>
      <c r="J1314" s="56"/>
      <c r="K1314" s="56"/>
      <c r="L1314" s="55"/>
      <c r="M1314" s="57"/>
    </row>
    <row r="1315" spans="1:13" ht="12" customHeight="1">
      <c r="A1315" s="58"/>
      <c r="B1315" s="54"/>
      <c r="C1315" s="54"/>
      <c r="D1315" s="54"/>
      <c r="E1315" s="55"/>
      <c r="F1315" s="55"/>
      <c r="G1315" s="56"/>
      <c r="H1315" s="56"/>
      <c r="I1315" s="56"/>
      <c r="J1315" s="56"/>
      <c r="K1315" s="56"/>
      <c r="L1315" s="55"/>
      <c r="M1315" s="57"/>
    </row>
    <row r="1316" spans="1:13" ht="12" customHeight="1">
      <c r="A1316" s="58"/>
      <c r="B1316" s="54"/>
      <c r="C1316" s="54"/>
      <c r="D1316" s="54"/>
      <c r="E1316" s="55"/>
      <c r="F1316" s="55"/>
      <c r="G1316" s="56"/>
      <c r="H1316" s="56"/>
      <c r="I1316" s="56"/>
      <c r="J1316" s="56"/>
      <c r="K1316" s="56"/>
      <c r="L1316" s="55"/>
      <c r="M1316" s="57"/>
    </row>
    <row r="1317" spans="1:13" ht="12" customHeight="1">
      <c r="A1317" s="58"/>
      <c r="B1317" s="54"/>
      <c r="C1317" s="54"/>
      <c r="D1317" s="54"/>
      <c r="E1317" s="55"/>
      <c r="F1317" s="55"/>
      <c r="G1317" s="56"/>
      <c r="H1317" s="56"/>
      <c r="I1317" s="56"/>
      <c r="J1317" s="56"/>
      <c r="K1317" s="56"/>
      <c r="L1317" s="55"/>
      <c r="M1317" s="57"/>
    </row>
    <row r="1318" spans="1:13" ht="12" customHeight="1">
      <c r="A1318" s="58"/>
      <c r="B1318" s="54"/>
      <c r="C1318" s="54"/>
      <c r="D1318" s="54"/>
      <c r="E1318" s="55"/>
      <c r="F1318" s="55"/>
      <c r="G1318" s="56"/>
      <c r="H1318" s="56"/>
      <c r="I1318" s="56"/>
      <c r="J1318" s="56"/>
      <c r="K1318" s="56"/>
      <c r="L1318" s="55"/>
      <c r="M1318" s="57"/>
    </row>
    <row r="1319" spans="1:13" ht="12" customHeight="1">
      <c r="A1319" s="58"/>
      <c r="B1319" s="54"/>
      <c r="C1319" s="54"/>
      <c r="D1319" s="54"/>
      <c r="E1319" s="55"/>
      <c r="F1319" s="55"/>
      <c r="G1319" s="56"/>
      <c r="H1319" s="56"/>
      <c r="I1319" s="56"/>
      <c r="J1319" s="56"/>
      <c r="K1319" s="56"/>
      <c r="L1319" s="55"/>
      <c r="M1319" s="57"/>
    </row>
    <row r="1320" spans="1:13" ht="12" customHeight="1">
      <c r="A1320" s="58"/>
      <c r="B1320" s="54"/>
      <c r="C1320" s="54"/>
      <c r="D1320" s="54"/>
      <c r="E1320" s="55"/>
      <c r="F1320" s="55"/>
      <c r="G1320" s="56"/>
      <c r="H1320" s="56"/>
      <c r="I1320" s="56"/>
      <c r="J1320" s="56"/>
      <c r="K1320" s="56"/>
      <c r="L1320" s="55"/>
      <c r="M1320" s="57"/>
    </row>
    <row r="1321" spans="1:13" ht="12" customHeight="1">
      <c r="A1321" s="58"/>
      <c r="B1321" s="54"/>
      <c r="C1321" s="54"/>
      <c r="D1321" s="54"/>
      <c r="E1321" s="55"/>
      <c r="F1321" s="55"/>
      <c r="G1321" s="56"/>
      <c r="H1321" s="56"/>
      <c r="I1321" s="56"/>
      <c r="J1321" s="56"/>
      <c r="K1321" s="56"/>
      <c r="L1321" s="55"/>
      <c r="M1321" s="57"/>
    </row>
    <row r="1322" spans="1:13" ht="12" customHeight="1">
      <c r="A1322" s="58"/>
      <c r="B1322" s="54"/>
      <c r="C1322" s="54"/>
      <c r="D1322" s="54"/>
      <c r="E1322" s="55"/>
      <c r="F1322" s="55"/>
      <c r="G1322" s="56"/>
      <c r="H1322" s="56"/>
      <c r="I1322" s="56"/>
      <c r="J1322" s="56"/>
      <c r="K1322" s="56"/>
      <c r="L1322" s="55"/>
      <c r="M1322" s="57"/>
    </row>
    <row r="1323" spans="1:13" ht="12" customHeight="1">
      <c r="A1323" s="58"/>
      <c r="B1323" s="54"/>
      <c r="C1323" s="54"/>
      <c r="D1323" s="54"/>
      <c r="E1323" s="55"/>
      <c r="F1323" s="55"/>
      <c r="G1323" s="56"/>
      <c r="H1323" s="56"/>
      <c r="I1323" s="56"/>
      <c r="J1323" s="56"/>
      <c r="K1323" s="56"/>
      <c r="L1323" s="55"/>
      <c r="M1323" s="57"/>
    </row>
    <row r="1324" spans="1:13" ht="12" customHeight="1">
      <c r="A1324" s="58"/>
      <c r="B1324" s="54"/>
      <c r="C1324" s="54"/>
      <c r="D1324" s="54"/>
      <c r="E1324" s="55"/>
      <c r="F1324" s="55"/>
      <c r="G1324" s="56"/>
      <c r="H1324" s="56"/>
      <c r="I1324" s="56"/>
      <c r="J1324" s="56"/>
      <c r="K1324" s="56"/>
      <c r="L1324" s="55"/>
      <c r="M1324" s="57"/>
    </row>
    <row r="1325" spans="1:13" ht="12" customHeight="1">
      <c r="A1325" s="58"/>
      <c r="B1325" s="54"/>
      <c r="C1325" s="54"/>
      <c r="D1325" s="54"/>
      <c r="E1325" s="55"/>
      <c r="F1325" s="55"/>
      <c r="G1325" s="56"/>
      <c r="H1325" s="56"/>
      <c r="I1325" s="56"/>
      <c r="J1325" s="56"/>
      <c r="K1325" s="56"/>
      <c r="L1325" s="55"/>
      <c r="M1325" s="57"/>
    </row>
    <row r="1326" spans="1:13" ht="12" customHeight="1">
      <c r="A1326" s="58"/>
      <c r="B1326" s="54"/>
      <c r="C1326" s="54"/>
      <c r="D1326" s="54"/>
      <c r="E1326" s="55"/>
      <c r="F1326" s="55"/>
      <c r="G1326" s="56"/>
      <c r="H1326" s="56"/>
      <c r="I1326" s="56"/>
      <c r="J1326" s="56"/>
      <c r="K1326" s="56"/>
      <c r="L1326" s="55"/>
      <c r="M1326" s="57"/>
    </row>
    <row r="1327" spans="1:13" ht="12" customHeight="1">
      <c r="A1327" s="58"/>
      <c r="B1327" s="54"/>
      <c r="C1327" s="54"/>
      <c r="D1327" s="54"/>
      <c r="E1327" s="55"/>
      <c r="F1327" s="55"/>
      <c r="G1327" s="56"/>
      <c r="H1327" s="56"/>
      <c r="I1327" s="56"/>
      <c r="J1327" s="56"/>
      <c r="K1327" s="56"/>
      <c r="L1327" s="55"/>
      <c r="M1327" s="57"/>
    </row>
    <row r="1328" spans="1:13" ht="12" customHeight="1">
      <c r="A1328" s="58"/>
      <c r="B1328" s="54"/>
      <c r="C1328" s="54"/>
      <c r="D1328" s="54"/>
      <c r="E1328" s="55"/>
      <c r="F1328" s="55"/>
      <c r="G1328" s="56"/>
      <c r="H1328" s="56"/>
      <c r="I1328" s="56"/>
      <c r="J1328" s="56"/>
      <c r="K1328" s="56"/>
      <c r="L1328" s="55"/>
      <c r="M1328" s="57"/>
    </row>
    <row r="1329" spans="1:13" ht="12" customHeight="1">
      <c r="A1329" s="58"/>
      <c r="B1329" s="54"/>
      <c r="C1329" s="54"/>
      <c r="D1329" s="54"/>
      <c r="E1329" s="55"/>
      <c r="F1329" s="55"/>
      <c r="G1329" s="56"/>
      <c r="H1329" s="56"/>
      <c r="I1329" s="56"/>
      <c r="J1329" s="56"/>
      <c r="K1329" s="56"/>
      <c r="L1329" s="55"/>
      <c r="M1329" s="57"/>
    </row>
    <row r="1330" spans="1:13" ht="12" customHeight="1">
      <c r="A1330" s="58"/>
      <c r="B1330" s="54"/>
      <c r="C1330" s="54"/>
      <c r="D1330" s="54"/>
      <c r="E1330" s="55"/>
      <c r="F1330" s="55"/>
      <c r="G1330" s="56"/>
      <c r="H1330" s="56"/>
      <c r="I1330" s="56"/>
      <c r="J1330" s="56"/>
      <c r="K1330" s="56"/>
      <c r="L1330" s="55"/>
      <c r="M1330" s="57"/>
    </row>
    <row r="1331" spans="1:13" ht="12" customHeight="1">
      <c r="A1331" s="58"/>
      <c r="B1331" s="54"/>
      <c r="C1331" s="54"/>
      <c r="D1331" s="54"/>
      <c r="E1331" s="55"/>
      <c r="F1331" s="55"/>
      <c r="G1331" s="56"/>
      <c r="H1331" s="56"/>
      <c r="I1331" s="56"/>
      <c r="J1331" s="56"/>
      <c r="K1331" s="56"/>
      <c r="L1331" s="55"/>
      <c r="M1331" s="57"/>
    </row>
    <row r="1332" spans="1:13" ht="12" customHeight="1">
      <c r="A1332" s="58"/>
      <c r="B1332" s="54"/>
      <c r="C1332" s="54"/>
      <c r="D1332" s="54"/>
      <c r="E1332" s="55"/>
      <c r="F1332" s="55"/>
      <c r="G1332" s="56"/>
      <c r="H1332" s="56"/>
      <c r="I1332" s="56"/>
      <c r="J1332" s="56"/>
      <c r="K1332" s="56"/>
      <c r="L1332" s="55"/>
      <c r="M1332" s="57"/>
    </row>
    <row r="1333" spans="1:13" ht="12" customHeight="1">
      <c r="A1333" s="58"/>
      <c r="B1333" s="54"/>
      <c r="C1333" s="54"/>
      <c r="D1333" s="54"/>
      <c r="E1333" s="55"/>
      <c r="F1333" s="55"/>
      <c r="G1333" s="56"/>
      <c r="H1333" s="56"/>
      <c r="I1333" s="56"/>
      <c r="J1333" s="56"/>
      <c r="K1333" s="56"/>
      <c r="L1333" s="55"/>
      <c r="M1333" s="57"/>
    </row>
    <row r="1334" spans="1:13" ht="12" customHeight="1">
      <c r="A1334" s="58"/>
      <c r="B1334" s="54"/>
      <c r="C1334" s="54"/>
      <c r="D1334" s="54"/>
      <c r="E1334" s="55"/>
      <c r="F1334" s="55"/>
      <c r="G1334" s="56"/>
      <c r="H1334" s="56"/>
      <c r="I1334" s="56"/>
      <c r="J1334" s="56"/>
      <c r="K1334" s="56"/>
      <c r="L1334" s="55"/>
      <c r="M1334" s="57"/>
    </row>
    <row r="1335" spans="1:13" ht="12" customHeight="1">
      <c r="A1335" s="58"/>
      <c r="B1335" s="54"/>
      <c r="C1335" s="54"/>
      <c r="D1335" s="54"/>
      <c r="E1335" s="55"/>
      <c r="F1335" s="55"/>
      <c r="G1335" s="56"/>
      <c r="H1335" s="56"/>
      <c r="I1335" s="56"/>
      <c r="J1335" s="56"/>
      <c r="K1335" s="56"/>
      <c r="L1335" s="55"/>
      <c r="M1335" s="57"/>
    </row>
    <row r="1336" spans="1:13" ht="12" customHeight="1">
      <c r="A1336" s="58"/>
      <c r="B1336" s="54"/>
      <c r="C1336" s="54"/>
      <c r="D1336" s="54"/>
      <c r="E1336" s="55"/>
      <c r="F1336" s="55"/>
      <c r="G1336" s="56"/>
      <c r="H1336" s="56"/>
      <c r="I1336" s="56"/>
      <c r="J1336" s="56"/>
      <c r="K1336" s="56"/>
      <c r="L1336" s="55"/>
      <c r="M1336" s="57"/>
    </row>
    <row r="1337" spans="1:13" ht="12" customHeight="1">
      <c r="A1337" s="58"/>
      <c r="B1337" s="54"/>
      <c r="C1337" s="54"/>
      <c r="D1337" s="54"/>
      <c r="E1337" s="55"/>
      <c r="F1337" s="55"/>
      <c r="G1337" s="56"/>
      <c r="H1337" s="56"/>
      <c r="I1337" s="56"/>
      <c r="J1337" s="56"/>
      <c r="K1337" s="56"/>
      <c r="L1337" s="55"/>
      <c r="M1337" s="57"/>
    </row>
    <row r="1338" spans="1:13" ht="12" customHeight="1">
      <c r="A1338" s="58"/>
      <c r="B1338" s="54"/>
      <c r="C1338" s="54"/>
      <c r="D1338" s="54"/>
      <c r="E1338" s="55"/>
      <c r="F1338" s="55"/>
      <c r="G1338" s="56"/>
      <c r="H1338" s="56"/>
      <c r="I1338" s="56"/>
      <c r="J1338" s="56"/>
      <c r="K1338" s="56"/>
      <c r="L1338" s="55"/>
      <c r="M1338" s="57"/>
    </row>
    <row r="1339" spans="1:13" ht="12" customHeight="1">
      <c r="A1339" s="58"/>
      <c r="B1339" s="54"/>
      <c r="C1339" s="54"/>
      <c r="D1339" s="54"/>
      <c r="E1339" s="55"/>
      <c r="F1339" s="55"/>
      <c r="G1339" s="56"/>
      <c r="H1339" s="56"/>
      <c r="I1339" s="56"/>
      <c r="J1339" s="56"/>
      <c r="K1339" s="56"/>
      <c r="L1339" s="55"/>
      <c r="M1339" s="57"/>
    </row>
    <row r="1340" spans="1:13" ht="12" customHeight="1">
      <c r="A1340" s="58"/>
      <c r="B1340" s="54"/>
      <c r="C1340" s="54"/>
      <c r="D1340" s="54"/>
      <c r="E1340" s="55"/>
      <c r="F1340" s="55"/>
      <c r="G1340" s="56"/>
      <c r="H1340" s="56"/>
      <c r="I1340" s="56"/>
      <c r="J1340" s="56"/>
      <c r="K1340" s="56"/>
      <c r="L1340" s="55"/>
      <c r="M1340" s="57"/>
    </row>
    <row r="1341" spans="1:13" ht="12" customHeight="1">
      <c r="A1341" s="58"/>
      <c r="B1341" s="54"/>
      <c r="C1341" s="54"/>
      <c r="D1341" s="54"/>
      <c r="E1341" s="55"/>
      <c r="F1341" s="55"/>
      <c r="G1341" s="56"/>
      <c r="H1341" s="56"/>
      <c r="I1341" s="56"/>
      <c r="J1341" s="56"/>
      <c r="K1341" s="56"/>
      <c r="L1341" s="55"/>
      <c r="M1341" s="57"/>
    </row>
    <row r="1342" spans="1:13" ht="12" customHeight="1">
      <c r="A1342" s="58"/>
      <c r="B1342" s="54"/>
      <c r="C1342" s="54"/>
      <c r="D1342" s="54"/>
      <c r="E1342" s="55"/>
      <c r="F1342" s="55"/>
      <c r="G1342" s="56"/>
      <c r="H1342" s="56"/>
      <c r="I1342" s="56"/>
      <c r="J1342" s="56"/>
      <c r="K1342" s="56"/>
      <c r="L1342" s="55"/>
      <c r="M1342" s="57"/>
    </row>
    <row r="1343" spans="1:13" ht="12" customHeight="1">
      <c r="A1343" s="58"/>
      <c r="B1343" s="54"/>
      <c r="C1343" s="54"/>
      <c r="D1343" s="54"/>
      <c r="E1343" s="55"/>
      <c r="F1343" s="55"/>
      <c r="G1343" s="56"/>
      <c r="H1343" s="56"/>
      <c r="I1343" s="56"/>
      <c r="J1343" s="56"/>
      <c r="K1343" s="56"/>
      <c r="L1343" s="55"/>
      <c r="M1343" s="57"/>
    </row>
    <row r="1344" spans="1:13" ht="12" customHeight="1">
      <c r="A1344" s="58"/>
      <c r="B1344" s="54"/>
      <c r="C1344" s="54"/>
      <c r="D1344" s="54"/>
      <c r="E1344" s="55"/>
      <c r="F1344" s="55"/>
      <c r="G1344" s="56"/>
      <c r="H1344" s="56"/>
      <c r="I1344" s="56"/>
      <c r="J1344" s="56"/>
      <c r="K1344" s="56"/>
      <c r="L1344" s="55"/>
      <c r="M1344" s="57"/>
    </row>
    <row r="1345" spans="1:13" ht="12" customHeight="1">
      <c r="A1345" s="58"/>
      <c r="B1345" s="54"/>
      <c r="C1345" s="54"/>
      <c r="D1345" s="54"/>
      <c r="E1345" s="55"/>
      <c r="F1345" s="55"/>
      <c r="G1345" s="56"/>
      <c r="H1345" s="56"/>
      <c r="I1345" s="56"/>
      <c r="J1345" s="56"/>
      <c r="K1345" s="56"/>
      <c r="L1345" s="55"/>
      <c r="M1345" s="57"/>
    </row>
    <row r="1346" spans="1:13" ht="12" customHeight="1">
      <c r="A1346" s="58"/>
      <c r="B1346" s="54"/>
      <c r="C1346" s="54"/>
      <c r="D1346" s="54"/>
      <c r="E1346" s="55"/>
      <c r="F1346" s="55"/>
      <c r="G1346" s="56"/>
      <c r="H1346" s="56"/>
      <c r="I1346" s="56"/>
      <c r="J1346" s="56"/>
      <c r="K1346" s="56"/>
      <c r="L1346" s="55"/>
      <c r="M1346" s="57"/>
    </row>
    <row r="1347" spans="1:13" ht="12" customHeight="1">
      <c r="A1347" s="58"/>
      <c r="B1347" s="54"/>
      <c r="C1347" s="54"/>
      <c r="D1347" s="54"/>
      <c r="E1347" s="55"/>
      <c r="F1347" s="55"/>
      <c r="G1347" s="56"/>
      <c r="H1347" s="56"/>
      <c r="I1347" s="56"/>
      <c r="J1347" s="56"/>
      <c r="K1347" s="56"/>
      <c r="L1347" s="55"/>
      <c r="M1347" s="57"/>
    </row>
    <row r="1348" spans="1:13" ht="12" customHeight="1">
      <c r="A1348" s="58"/>
      <c r="B1348" s="54"/>
      <c r="C1348" s="54"/>
      <c r="D1348" s="54"/>
      <c r="E1348" s="55"/>
      <c r="F1348" s="55"/>
      <c r="G1348" s="56"/>
      <c r="H1348" s="56"/>
      <c r="I1348" s="56"/>
      <c r="J1348" s="56"/>
      <c r="K1348" s="56"/>
      <c r="L1348" s="55"/>
      <c r="M1348" s="57"/>
    </row>
    <row r="1349" spans="1:13" ht="12" customHeight="1">
      <c r="A1349" s="58"/>
      <c r="B1349" s="54"/>
      <c r="C1349" s="54"/>
      <c r="D1349" s="54"/>
      <c r="E1349" s="55"/>
      <c r="F1349" s="55"/>
      <c r="G1349" s="56"/>
      <c r="H1349" s="56"/>
      <c r="I1349" s="56"/>
      <c r="J1349" s="56"/>
      <c r="K1349" s="56"/>
      <c r="L1349" s="55"/>
      <c r="M1349" s="57"/>
    </row>
    <row r="1350" spans="1:13" ht="12" customHeight="1">
      <c r="A1350" s="58"/>
      <c r="B1350" s="54"/>
      <c r="C1350" s="54"/>
      <c r="D1350" s="54"/>
      <c r="E1350" s="55"/>
      <c r="F1350" s="55"/>
      <c r="G1350" s="56"/>
      <c r="H1350" s="56"/>
      <c r="I1350" s="56"/>
      <c r="J1350" s="56"/>
      <c r="K1350" s="56"/>
      <c r="L1350" s="55"/>
      <c r="M1350" s="57"/>
    </row>
    <row r="1351" spans="1:13" ht="12" customHeight="1">
      <c r="A1351" s="58"/>
      <c r="B1351" s="54"/>
      <c r="C1351" s="54"/>
      <c r="D1351" s="54"/>
      <c r="E1351" s="55"/>
      <c r="F1351" s="55"/>
      <c r="G1351" s="56"/>
      <c r="H1351" s="56"/>
      <c r="I1351" s="56"/>
      <c r="J1351" s="56"/>
      <c r="K1351" s="56"/>
      <c r="L1351" s="55"/>
      <c r="M1351" s="57"/>
    </row>
    <row r="1352" spans="1:13" ht="12" customHeight="1">
      <c r="A1352" s="58"/>
      <c r="B1352" s="54"/>
      <c r="C1352" s="54"/>
      <c r="D1352" s="54"/>
      <c r="E1352" s="55"/>
      <c r="F1352" s="55"/>
      <c r="G1352" s="56"/>
      <c r="H1352" s="56"/>
      <c r="I1352" s="56"/>
      <c r="J1352" s="56"/>
      <c r="K1352" s="56"/>
      <c r="L1352" s="55"/>
      <c r="M1352" s="57"/>
    </row>
    <row r="1353" spans="1:13" ht="12" customHeight="1">
      <c r="A1353" s="58"/>
      <c r="B1353" s="54"/>
      <c r="C1353" s="54"/>
      <c r="D1353" s="54"/>
      <c r="E1353" s="55"/>
      <c r="F1353" s="55"/>
      <c r="G1353" s="56"/>
      <c r="H1353" s="56"/>
      <c r="I1353" s="56"/>
      <c r="J1353" s="56"/>
      <c r="K1353" s="56"/>
      <c r="L1353" s="55"/>
      <c r="M1353" s="57"/>
    </row>
    <row r="1354" spans="1:13" ht="12" customHeight="1">
      <c r="A1354" s="58"/>
      <c r="B1354" s="54"/>
      <c r="C1354" s="54"/>
      <c r="D1354" s="54"/>
      <c r="E1354" s="55"/>
      <c r="F1354" s="55"/>
      <c r="G1354" s="56"/>
      <c r="H1354" s="56"/>
      <c r="I1354" s="56"/>
      <c r="J1354" s="56"/>
      <c r="K1354" s="56"/>
      <c r="L1354" s="55"/>
      <c r="M1354" s="57"/>
    </row>
    <row r="1355" spans="1:13" ht="12" customHeight="1">
      <c r="A1355" s="58"/>
      <c r="B1355" s="54"/>
      <c r="C1355" s="54"/>
      <c r="D1355" s="54"/>
      <c r="E1355" s="55"/>
      <c r="F1355" s="55"/>
      <c r="G1355" s="56"/>
      <c r="H1355" s="56"/>
      <c r="I1355" s="56"/>
      <c r="J1355" s="56"/>
      <c r="K1355" s="56"/>
      <c r="L1355" s="55"/>
      <c r="M1355" s="57"/>
    </row>
    <row r="1356" spans="1:13" ht="12" customHeight="1">
      <c r="A1356" s="58"/>
      <c r="B1356" s="54"/>
      <c r="C1356" s="54"/>
      <c r="D1356" s="54"/>
      <c r="E1356" s="55"/>
      <c r="F1356" s="55"/>
      <c r="G1356" s="56"/>
      <c r="H1356" s="56"/>
      <c r="I1356" s="56"/>
      <c r="J1356" s="56"/>
      <c r="K1356" s="56"/>
      <c r="L1356" s="55"/>
      <c r="M1356" s="57"/>
    </row>
    <row r="1357" spans="1:13" ht="12" customHeight="1">
      <c r="A1357" s="58"/>
      <c r="B1357" s="54"/>
      <c r="C1357" s="54"/>
      <c r="D1357" s="54"/>
      <c r="E1357" s="55"/>
      <c r="F1357" s="55"/>
      <c r="G1357" s="56"/>
      <c r="H1357" s="56"/>
      <c r="I1357" s="56"/>
      <c r="J1357" s="56"/>
      <c r="K1357" s="56"/>
      <c r="L1357" s="55"/>
      <c r="M1357" s="57"/>
    </row>
    <row r="1358" spans="1:13" ht="12" customHeight="1">
      <c r="A1358" s="58"/>
      <c r="B1358" s="54"/>
      <c r="C1358" s="54"/>
      <c r="D1358" s="54"/>
      <c r="E1358" s="55"/>
      <c r="F1358" s="55"/>
      <c r="G1358" s="56"/>
      <c r="H1358" s="56"/>
      <c r="I1358" s="56"/>
      <c r="J1358" s="56"/>
      <c r="K1358" s="56"/>
      <c r="L1358" s="55"/>
      <c r="M1358" s="57"/>
    </row>
    <row r="1359" spans="1:13" ht="12" customHeight="1">
      <c r="A1359" s="58"/>
      <c r="B1359" s="54"/>
      <c r="C1359" s="54"/>
      <c r="D1359" s="54"/>
      <c r="E1359" s="55"/>
      <c r="F1359" s="55"/>
      <c r="G1359" s="56"/>
      <c r="H1359" s="56"/>
      <c r="I1359" s="56"/>
      <c r="J1359" s="56"/>
      <c r="K1359" s="56"/>
      <c r="L1359" s="55"/>
      <c r="M1359" s="57"/>
    </row>
    <row r="1360" spans="1:13" ht="12" customHeight="1">
      <c r="A1360" s="58"/>
      <c r="B1360" s="54"/>
      <c r="C1360" s="54"/>
      <c r="D1360" s="54"/>
      <c r="E1360" s="55"/>
      <c r="F1360" s="55"/>
      <c r="G1360" s="56"/>
      <c r="H1360" s="56"/>
      <c r="I1360" s="56"/>
      <c r="J1360" s="56"/>
      <c r="K1360" s="56"/>
      <c r="L1360" s="55"/>
      <c r="M1360" s="57"/>
    </row>
    <row r="1361" spans="1:13" ht="12" customHeight="1">
      <c r="A1361" s="58"/>
      <c r="B1361" s="54"/>
      <c r="C1361" s="54"/>
      <c r="D1361" s="54"/>
      <c r="E1361" s="55"/>
      <c r="F1361" s="55"/>
      <c r="G1361" s="56"/>
      <c r="H1361" s="56"/>
      <c r="I1361" s="56"/>
      <c r="J1361" s="56"/>
      <c r="K1361" s="56"/>
      <c r="L1361" s="55"/>
      <c r="M1361" s="57"/>
    </row>
    <row r="1362" spans="1:13" ht="12" customHeight="1">
      <c r="A1362" s="58"/>
      <c r="B1362" s="54"/>
      <c r="C1362" s="54"/>
      <c r="D1362" s="54"/>
      <c r="E1362" s="55"/>
      <c r="F1362" s="55"/>
      <c r="G1362" s="56"/>
      <c r="H1362" s="56"/>
      <c r="I1362" s="56"/>
      <c r="J1362" s="56"/>
      <c r="K1362" s="56"/>
      <c r="L1362" s="55"/>
      <c r="M1362" s="57"/>
    </row>
    <row r="1363" spans="1:13" ht="12" customHeight="1">
      <c r="A1363" s="58"/>
      <c r="B1363" s="54"/>
      <c r="C1363" s="54"/>
      <c r="D1363" s="54"/>
      <c r="E1363" s="55"/>
      <c r="F1363" s="55"/>
      <c r="G1363" s="56"/>
      <c r="H1363" s="56"/>
      <c r="I1363" s="56"/>
      <c r="J1363" s="56"/>
      <c r="K1363" s="56"/>
      <c r="L1363" s="55"/>
      <c r="M1363" s="57"/>
    </row>
    <row r="1364" spans="1:13" ht="12" customHeight="1">
      <c r="A1364" s="58"/>
      <c r="B1364" s="54"/>
      <c r="C1364" s="54"/>
      <c r="D1364" s="54"/>
      <c r="E1364" s="55"/>
      <c r="F1364" s="55"/>
      <c r="G1364" s="56"/>
      <c r="H1364" s="56"/>
      <c r="I1364" s="56"/>
      <c r="J1364" s="56"/>
      <c r="K1364" s="56"/>
      <c r="L1364" s="55"/>
      <c r="M1364" s="57"/>
    </row>
    <row r="1365" spans="1:13" ht="12" customHeight="1">
      <c r="A1365" s="58"/>
      <c r="B1365" s="54"/>
      <c r="C1365" s="54"/>
      <c r="D1365" s="54"/>
      <c r="E1365" s="55"/>
      <c r="F1365" s="55"/>
      <c r="G1365" s="56"/>
      <c r="H1365" s="56"/>
      <c r="I1365" s="56"/>
      <c r="J1365" s="56"/>
      <c r="K1365" s="56"/>
      <c r="L1365" s="55"/>
      <c r="M1365" s="57"/>
    </row>
    <row r="1366" spans="1:13" ht="12" customHeight="1">
      <c r="A1366" s="58"/>
      <c r="B1366" s="54"/>
      <c r="C1366" s="54"/>
      <c r="D1366" s="54"/>
      <c r="E1366" s="55"/>
      <c r="F1366" s="55"/>
      <c r="G1366" s="56"/>
      <c r="H1366" s="56"/>
      <c r="I1366" s="56"/>
      <c r="J1366" s="56"/>
      <c r="K1366" s="56"/>
      <c r="L1366" s="55"/>
      <c r="M1366" s="57"/>
    </row>
    <row r="1367" spans="1:13" ht="12" customHeight="1">
      <c r="A1367" s="58"/>
      <c r="B1367" s="54"/>
      <c r="C1367" s="54"/>
      <c r="D1367" s="54"/>
      <c r="E1367" s="55"/>
      <c r="F1367" s="55"/>
      <c r="G1367" s="56"/>
      <c r="H1367" s="56"/>
      <c r="I1367" s="56"/>
      <c r="J1367" s="56"/>
      <c r="K1367" s="56"/>
      <c r="L1367" s="55"/>
      <c r="M1367" s="57"/>
    </row>
    <row r="1368" spans="1:13" ht="12" customHeight="1">
      <c r="A1368" s="58"/>
      <c r="B1368" s="54"/>
      <c r="C1368" s="54"/>
      <c r="D1368" s="54"/>
      <c r="E1368" s="55"/>
      <c r="F1368" s="55"/>
      <c r="G1368" s="56"/>
      <c r="H1368" s="56"/>
      <c r="I1368" s="56"/>
      <c r="J1368" s="56"/>
      <c r="K1368" s="56"/>
      <c r="L1368" s="55"/>
      <c r="M1368" s="57"/>
    </row>
    <row r="1369" spans="1:13" ht="12" customHeight="1">
      <c r="A1369" s="58"/>
      <c r="B1369" s="54"/>
      <c r="C1369" s="54"/>
      <c r="D1369" s="54"/>
      <c r="E1369" s="55"/>
      <c r="F1369" s="55"/>
      <c r="G1369" s="56"/>
      <c r="H1369" s="56"/>
      <c r="I1369" s="56"/>
      <c r="J1369" s="56"/>
      <c r="K1369" s="56"/>
      <c r="L1369" s="55"/>
      <c r="M1369" s="57"/>
    </row>
    <row r="1370" spans="1:13" ht="12" customHeight="1">
      <c r="A1370" s="58"/>
      <c r="B1370" s="54"/>
      <c r="C1370" s="54"/>
      <c r="D1370" s="54"/>
      <c r="E1370" s="55"/>
      <c r="F1370" s="55"/>
      <c r="G1370" s="56"/>
      <c r="H1370" s="56"/>
      <c r="I1370" s="56"/>
      <c r="J1370" s="56"/>
      <c r="K1370" s="56"/>
      <c r="L1370" s="55"/>
      <c r="M1370" s="57"/>
    </row>
    <row r="1371" spans="1:13" ht="12" customHeight="1">
      <c r="A1371" s="58"/>
      <c r="B1371" s="54"/>
      <c r="C1371" s="54"/>
      <c r="D1371" s="54"/>
      <c r="E1371" s="55"/>
      <c r="F1371" s="55"/>
      <c r="G1371" s="56"/>
      <c r="H1371" s="56"/>
      <c r="I1371" s="56"/>
      <c r="J1371" s="56"/>
      <c r="K1371" s="56"/>
      <c r="L1371" s="55"/>
      <c r="M1371" s="57"/>
    </row>
    <row r="1372" spans="1:13" ht="12" customHeight="1">
      <c r="A1372" s="58"/>
      <c r="B1372" s="54"/>
      <c r="C1372" s="54"/>
      <c r="D1372" s="54"/>
      <c r="E1372" s="55"/>
      <c r="F1372" s="55"/>
      <c r="G1372" s="56"/>
      <c r="H1372" s="56"/>
      <c r="I1372" s="56"/>
      <c r="J1372" s="56"/>
      <c r="K1372" s="56"/>
      <c r="L1372" s="55"/>
      <c r="M1372" s="57"/>
    </row>
    <row r="1373" spans="1:13" ht="12" customHeight="1">
      <c r="A1373" s="58"/>
      <c r="B1373" s="54"/>
      <c r="C1373" s="54"/>
      <c r="D1373" s="54"/>
      <c r="E1373" s="55"/>
      <c r="F1373" s="55"/>
      <c r="G1373" s="56"/>
      <c r="H1373" s="56"/>
      <c r="I1373" s="56"/>
      <c r="J1373" s="56"/>
      <c r="K1373" s="56"/>
      <c r="L1373" s="55"/>
      <c r="M1373" s="57"/>
    </row>
    <row r="1374" spans="1:13" ht="12" customHeight="1">
      <c r="A1374" s="58"/>
      <c r="B1374" s="54"/>
      <c r="C1374" s="54"/>
      <c r="D1374" s="54"/>
      <c r="E1374" s="55"/>
      <c r="F1374" s="55"/>
      <c r="G1374" s="56"/>
      <c r="H1374" s="56"/>
      <c r="I1374" s="56"/>
      <c r="J1374" s="56"/>
      <c r="K1374" s="56"/>
      <c r="L1374" s="55"/>
      <c r="M1374" s="57"/>
    </row>
    <row r="1375" spans="1:13" ht="12" customHeight="1">
      <c r="A1375" s="58"/>
      <c r="B1375" s="54"/>
      <c r="C1375" s="54"/>
      <c r="D1375" s="54"/>
      <c r="E1375" s="55"/>
      <c r="F1375" s="55"/>
      <c r="G1375" s="56"/>
      <c r="H1375" s="56"/>
      <c r="I1375" s="56"/>
      <c r="J1375" s="56"/>
      <c r="K1375" s="56"/>
      <c r="L1375" s="55"/>
      <c r="M1375" s="57"/>
    </row>
    <row r="1376" spans="1:13" ht="12" customHeight="1">
      <c r="A1376" s="58"/>
      <c r="B1376" s="54"/>
      <c r="C1376" s="54"/>
      <c r="D1376" s="54"/>
      <c r="E1376" s="55"/>
      <c r="F1376" s="55"/>
      <c r="G1376" s="56"/>
      <c r="H1376" s="56"/>
      <c r="I1376" s="56"/>
      <c r="J1376" s="56"/>
      <c r="K1376" s="56"/>
      <c r="L1376" s="55"/>
      <c r="M1376" s="57"/>
    </row>
    <row r="1377" spans="1:13" ht="12" customHeight="1">
      <c r="A1377" s="58"/>
      <c r="B1377" s="54"/>
      <c r="C1377" s="54"/>
      <c r="D1377" s="54"/>
      <c r="E1377" s="55"/>
      <c r="F1377" s="55"/>
      <c r="G1377" s="56"/>
      <c r="H1377" s="56"/>
      <c r="I1377" s="56"/>
      <c r="J1377" s="56"/>
      <c r="K1377" s="56"/>
      <c r="L1377" s="55"/>
      <c r="M1377" s="57"/>
    </row>
    <row r="1378" spans="1:13" ht="12" customHeight="1">
      <c r="A1378" s="58"/>
      <c r="B1378" s="54"/>
      <c r="C1378" s="54"/>
      <c r="D1378" s="54"/>
      <c r="E1378" s="55"/>
      <c r="F1378" s="55"/>
      <c r="G1378" s="56"/>
      <c r="H1378" s="56"/>
      <c r="I1378" s="56"/>
      <c r="J1378" s="56"/>
      <c r="K1378" s="56"/>
      <c r="L1378" s="55"/>
      <c r="M1378" s="57"/>
    </row>
    <row r="1379" spans="1:13" ht="12" customHeight="1">
      <c r="A1379" s="58"/>
      <c r="B1379" s="54"/>
      <c r="C1379" s="54"/>
      <c r="D1379" s="54"/>
      <c r="E1379" s="55"/>
      <c r="F1379" s="55"/>
      <c r="G1379" s="56"/>
      <c r="H1379" s="56"/>
      <c r="I1379" s="56"/>
      <c r="J1379" s="56"/>
      <c r="K1379" s="56"/>
      <c r="L1379" s="55"/>
      <c r="M1379" s="57"/>
    </row>
    <row r="1380" spans="1:13" ht="12" customHeight="1">
      <c r="A1380" s="58"/>
      <c r="B1380" s="54"/>
      <c r="C1380" s="54"/>
      <c r="D1380" s="54"/>
      <c r="E1380" s="55"/>
      <c r="F1380" s="55"/>
      <c r="G1380" s="56"/>
      <c r="H1380" s="56"/>
      <c r="I1380" s="56"/>
      <c r="J1380" s="56"/>
      <c r="K1380" s="56"/>
      <c r="L1380" s="55"/>
      <c r="M1380" s="57"/>
    </row>
    <row r="1381" spans="1:13" ht="12" customHeight="1">
      <c r="A1381" s="58"/>
      <c r="B1381" s="54"/>
      <c r="C1381" s="54"/>
      <c r="D1381" s="54"/>
      <c r="E1381" s="55"/>
      <c r="F1381" s="55"/>
      <c r="G1381" s="56"/>
      <c r="H1381" s="56"/>
      <c r="I1381" s="56"/>
      <c r="J1381" s="56"/>
      <c r="K1381" s="56"/>
      <c r="L1381" s="55"/>
      <c r="M1381" s="57"/>
    </row>
    <row r="1382" spans="1:13" ht="12" customHeight="1">
      <c r="A1382" s="58"/>
      <c r="B1382" s="54"/>
      <c r="C1382" s="54"/>
      <c r="D1382" s="54"/>
      <c r="E1382" s="55"/>
      <c r="F1382" s="55"/>
      <c r="G1382" s="56"/>
      <c r="H1382" s="56"/>
      <c r="I1382" s="56"/>
      <c r="J1382" s="56"/>
      <c r="K1382" s="56"/>
      <c r="L1382" s="55"/>
      <c r="M1382" s="57"/>
    </row>
    <row r="1383" spans="1:13" ht="12" customHeight="1">
      <c r="A1383" s="58"/>
      <c r="B1383" s="54"/>
      <c r="C1383" s="54"/>
      <c r="D1383" s="54"/>
      <c r="E1383" s="55"/>
      <c r="F1383" s="55"/>
      <c r="G1383" s="56"/>
      <c r="H1383" s="56"/>
      <c r="I1383" s="56"/>
      <c r="J1383" s="56"/>
      <c r="K1383" s="56"/>
      <c r="L1383" s="55"/>
      <c r="M1383" s="57"/>
    </row>
    <row r="1384" spans="1:13" ht="12" customHeight="1">
      <c r="A1384" s="58"/>
      <c r="B1384" s="54"/>
      <c r="C1384" s="54"/>
      <c r="D1384" s="54"/>
      <c r="E1384" s="55"/>
      <c r="F1384" s="55"/>
      <c r="G1384" s="56"/>
      <c r="H1384" s="56"/>
      <c r="I1384" s="56"/>
      <c r="J1384" s="56"/>
      <c r="K1384" s="56"/>
      <c r="L1384" s="55"/>
      <c r="M1384" s="57"/>
    </row>
    <row r="1385" spans="1:13" ht="12" customHeight="1">
      <c r="A1385" s="58"/>
      <c r="B1385" s="54"/>
      <c r="C1385" s="54"/>
      <c r="D1385" s="54"/>
      <c r="E1385" s="55"/>
      <c r="F1385" s="55"/>
      <c r="G1385" s="56"/>
      <c r="H1385" s="56"/>
      <c r="I1385" s="56"/>
      <c r="J1385" s="56"/>
      <c r="K1385" s="56"/>
      <c r="L1385" s="55"/>
      <c r="M1385" s="57"/>
    </row>
    <row r="1386" spans="1:13" ht="12" customHeight="1">
      <c r="A1386" s="58"/>
      <c r="B1386" s="54"/>
      <c r="C1386" s="54"/>
      <c r="D1386" s="54"/>
      <c r="E1386" s="55"/>
      <c r="F1386" s="55"/>
      <c r="G1386" s="56"/>
      <c r="H1386" s="56"/>
      <c r="I1386" s="56"/>
      <c r="J1386" s="56"/>
      <c r="K1386" s="56"/>
      <c r="L1386" s="55"/>
      <c r="M1386" s="57"/>
    </row>
    <row r="1387" spans="1:13" ht="12" customHeight="1">
      <c r="A1387" s="58"/>
      <c r="B1387" s="54"/>
      <c r="C1387" s="54"/>
      <c r="D1387" s="54"/>
      <c r="E1387" s="55"/>
      <c r="F1387" s="55"/>
      <c r="G1387" s="56"/>
      <c r="H1387" s="56"/>
      <c r="I1387" s="56"/>
      <c r="J1387" s="56"/>
      <c r="K1387" s="56"/>
      <c r="L1387" s="55"/>
      <c r="M1387" s="57"/>
    </row>
    <row r="1388" spans="1:13" ht="12" customHeight="1">
      <c r="A1388" s="58"/>
      <c r="B1388" s="54"/>
      <c r="C1388" s="54"/>
      <c r="D1388" s="54"/>
      <c r="E1388" s="55"/>
      <c r="F1388" s="55"/>
      <c r="G1388" s="56"/>
      <c r="H1388" s="56"/>
      <c r="I1388" s="56"/>
      <c r="J1388" s="56"/>
      <c r="K1388" s="56"/>
      <c r="L1388" s="55"/>
      <c r="M1388" s="57"/>
    </row>
    <row r="1389" spans="1:13" ht="12" customHeight="1">
      <c r="A1389" s="58"/>
      <c r="B1389" s="54"/>
      <c r="C1389" s="54"/>
      <c r="D1389" s="54"/>
      <c r="E1389" s="55"/>
      <c r="F1389" s="55"/>
      <c r="G1389" s="56"/>
      <c r="H1389" s="56"/>
      <c r="I1389" s="56"/>
      <c r="J1389" s="56"/>
      <c r="K1389" s="56"/>
      <c r="L1389" s="55"/>
      <c r="M1389" s="57"/>
    </row>
    <row r="1390" spans="1:13" ht="12" customHeight="1">
      <c r="A1390" s="58"/>
      <c r="B1390" s="54"/>
      <c r="C1390" s="54"/>
      <c r="D1390" s="54"/>
      <c r="E1390" s="55"/>
      <c r="F1390" s="55"/>
      <c r="G1390" s="56"/>
      <c r="H1390" s="56"/>
      <c r="I1390" s="56"/>
      <c r="J1390" s="56"/>
      <c r="K1390" s="56"/>
      <c r="L1390" s="55"/>
      <c r="M1390" s="57"/>
    </row>
    <row r="1391" spans="1:13" ht="12" customHeight="1">
      <c r="A1391" s="58"/>
      <c r="B1391" s="54"/>
      <c r="C1391" s="54"/>
      <c r="D1391" s="54"/>
      <c r="E1391" s="55"/>
      <c r="F1391" s="55"/>
      <c r="G1391" s="56"/>
      <c r="H1391" s="56"/>
      <c r="I1391" s="56"/>
      <c r="J1391" s="56"/>
      <c r="K1391" s="56"/>
      <c r="L1391" s="55"/>
      <c r="M1391" s="57"/>
    </row>
    <row r="1392" spans="1:13" ht="12" customHeight="1">
      <c r="A1392" s="58"/>
      <c r="B1392" s="54"/>
      <c r="C1392" s="54"/>
      <c r="D1392" s="54"/>
      <c r="E1392" s="55"/>
      <c r="F1392" s="55"/>
      <c r="G1392" s="56"/>
      <c r="H1392" s="56"/>
      <c r="I1392" s="56"/>
      <c r="J1392" s="56"/>
      <c r="K1392" s="56"/>
      <c r="L1392" s="55"/>
      <c r="M1392" s="57"/>
    </row>
    <row r="1393" spans="1:13" ht="12" customHeight="1">
      <c r="A1393" s="58"/>
      <c r="B1393" s="54"/>
      <c r="C1393" s="54"/>
      <c r="D1393" s="54"/>
      <c r="E1393" s="55"/>
      <c r="F1393" s="55"/>
      <c r="G1393" s="56"/>
      <c r="H1393" s="56"/>
      <c r="I1393" s="56"/>
      <c r="J1393" s="56"/>
      <c r="K1393" s="56"/>
      <c r="L1393" s="55"/>
      <c r="M1393" s="57"/>
    </row>
    <row r="1394" spans="1:13" ht="12" customHeight="1">
      <c r="A1394" s="58"/>
      <c r="B1394" s="54"/>
      <c r="C1394" s="54"/>
      <c r="D1394" s="54"/>
      <c r="E1394" s="55"/>
      <c r="F1394" s="55"/>
      <c r="G1394" s="56"/>
      <c r="H1394" s="56"/>
      <c r="I1394" s="56"/>
      <c r="J1394" s="56"/>
      <c r="K1394" s="56"/>
      <c r="L1394" s="55"/>
      <c r="M1394" s="57"/>
    </row>
    <row r="1395" spans="1:13" ht="12" customHeight="1">
      <c r="A1395" s="58"/>
      <c r="B1395" s="54"/>
      <c r="C1395" s="54"/>
      <c r="D1395" s="54"/>
      <c r="E1395" s="55"/>
      <c r="F1395" s="55"/>
      <c r="G1395" s="56"/>
      <c r="H1395" s="56"/>
      <c r="I1395" s="56"/>
      <c r="J1395" s="56"/>
      <c r="K1395" s="56"/>
      <c r="L1395" s="55"/>
      <c r="M1395" s="57"/>
    </row>
    <row r="1396" spans="1:13" ht="12" customHeight="1">
      <c r="A1396" s="58"/>
      <c r="B1396" s="54"/>
      <c r="C1396" s="54"/>
      <c r="D1396" s="54"/>
      <c r="E1396" s="55"/>
      <c r="F1396" s="55"/>
      <c r="G1396" s="56"/>
      <c r="H1396" s="56"/>
      <c r="I1396" s="56"/>
      <c r="J1396" s="56"/>
      <c r="K1396" s="56"/>
      <c r="L1396" s="55"/>
      <c r="M1396" s="57"/>
    </row>
    <row r="1397" spans="1:13" ht="12" customHeight="1">
      <c r="A1397" s="58"/>
      <c r="B1397" s="54"/>
      <c r="C1397" s="54"/>
      <c r="D1397" s="54"/>
      <c r="E1397" s="55"/>
      <c r="F1397" s="55"/>
      <c r="G1397" s="56"/>
      <c r="H1397" s="56"/>
      <c r="I1397" s="56"/>
      <c r="J1397" s="56"/>
      <c r="K1397" s="56"/>
      <c r="L1397" s="55"/>
      <c r="M1397" s="57"/>
    </row>
    <row r="1398" spans="1:13" ht="12" customHeight="1">
      <c r="A1398" s="58"/>
      <c r="B1398" s="54"/>
      <c r="C1398" s="54"/>
      <c r="D1398" s="54"/>
      <c r="E1398" s="55"/>
      <c r="F1398" s="55"/>
      <c r="G1398" s="56"/>
      <c r="H1398" s="56"/>
      <c r="I1398" s="56"/>
      <c r="J1398" s="56"/>
      <c r="K1398" s="56"/>
      <c r="L1398" s="55"/>
      <c r="M1398" s="57"/>
    </row>
    <row r="1399" spans="1:13" ht="12" customHeight="1">
      <c r="A1399" s="58"/>
      <c r="B1399" s="54"/>
      <c r="C1399" s="54"/>
      <c r="D1399" s="54"/>
      <c r="E1399" s="55"/>
      <c r="F1399" s="55"/>
      <c r="G1399" s="56"/>
      <c r="H1399" s="56"/>
      <c r="I1399" s="56"/>
      <c r="J1399" s="56"/>
      <c r="K1399" s="56"/>
      <c r="L1399" s="55"/>
      <c r="M1399" s="57"/>
    </row>
    <row r="1400" spans="1:13" ht="12" customHeight="1">
      <c r="A1400" s="58"/>
      <c r="B1400" s="54"/>
      <c r="C1400" s="54"/>
      <c r="D1400" s="54"/>
      <c r="E1400" s="55"/>
      <c r="F1400" s="55"/>
      <c r="G1400" s="56"/>
      <c r="H1400" s="56"/>
      <c r="I1400" s="56"/>
      <c r="J1400" s="56"/>
      <c r="K1400" s="56"/>
      <c r="L1400" s="55"/>
      <c r="M1400" s="57"/>
    </row>
    <row r="1401" spans="1:13" ht="12" customHeight="1">
      <c r="A1401" s="58"/>
      <c r="B1401" s="54"/>
      <c r="C1401" s="54"/>
      <c r="D1401" s="54"/>
      <c r="E1401" s="55"/>
      <c r="F1401" s="55"/>
      <c r="G1401" s="56"/>
      <c r="H1401" s="56"/>
      <c r="I1401" s="56"/>
      <c r="J1401" s="56"/>
      <c r="K1401" s="56"/>
      <c r="L1401" s="55"/>
      <c r="M1401" s="57"/>
    </row>
    <row r="1402" spans="1:13" ht="12" customHeight="1">
      <c r="A1402" s="58"/>
      <c r="B1402" s="54"/>
      <c r="C1402" s="54"/>
      <c r="D1402" s="54"/>
      <c r="E1402" s="55"/>
      <c r="F1402" s="55"/>
      <c r="G1402" s="56"/>
      <c r="H1402" s="56"/>
      <c r="I1402" s="56"/>
      <c r="J1402" s="56"/>
      <c r="K1402" s="56"/>
      <c r="L1402" s="55"/>
      <c r="M1402" s="57"/>
    </row>
    <row r="1403" spans="1:13" ht="12" customHeight="1">
      <c r="A1403" s="58"/>
      <c r="B1403" s="54"/>
      <c r="C1403" s="54"/>
      <c r="D1403" s="54"/>
      <c r="E1403" s="55"/>
      <c r="F1403" s="55"/>
      <c r="G1403" s="56"/>
      <c r="H1403" s="56"/>
      <c r="I1403" s="56"/>
      <c r="J1403" s="56"/>
      <c r="K1403" s="56"/>
      <c r="L1403" s="55"/>
      <c r="M1403" s="57"/>
    </row>
    <row r="1404" spans="1:13" ht="12" customHeight="1">
      <c r="A1404" s="58"/>
      <c r="B1404" s="54"/>
      <c r="C1404" s="54"/>
      <c r="D1404" s="54"/>
      <c r="E1404" s="55"/>
      <c r="F1404" s="55"/>
      <c r="G1404" s="56"/>
      <c r="H1404" s="56"/>
      <c r="I1404" s="56"/>
      <c r="J1404" s="56"/>
      <c r="K1404" s="56"/>
      <c r="L1404" s="55"/>
      <c r="M1404" s="57"/>
    </row>
    <row r="1405" spans="1:13" ht="12" customHeight="1">
      <c r="A1405" s="58"/>
      <c r="B1405" s="54"/>
      <c r="C1405" s="54"/>
      <c r="D1405" s="54"/>
      <c r="E1405" s="55"/>
      <c r="F1405" s="55"/>
      <c r="G1405" s="56"/>
      <c r="H1405" s="56"/>
      <c r="I1405" s="56"/>
      <c r="J1405" s="56"/>
      <c r="K1405" s="56"/>
      <c r="L1405" s="55"/>
      <c r="M1405" s="57"/>
    </row>
    <row r="1406" spans="1:13" ht="12" customHeight="1">
      <c r="A1406" s="58"/>
      <c r="B1406" s="54"/>
      <c r="C1406" s="54"/>
      <c r="D1406" s="54"/>
      <c r="E1406" s="55"/>
      <c r="F1406" s="55"/>
      <c r="G1406" s="56"/>
      <c r="H1406" s="56"/>
      <c r="I1406" s="56"/>
      <c r="J1406" s="56"/>
      <c r="K1406" s="56"/>
      <c r="L1406" s="55"/>
      <c r="M1406" s="57"/>
    </row>
    <row r="1407" spans="1:13" ht="12" customHeight="1">
      <c r="A1407" s="58"/>
      <c r="B1407" s="54"/>
      <c r="C1407" s="54"/>
      <c r="D1407" s="54"/>
      <c r="E1407" s="55"/>
      <c r="F1407" s="55"/>
      <c r="G1407" s="56"/>
      <c r="H1407" s="56"/>
      <c r="I1407" s="56"/>
      <c r="J1407" s="56"/>
      <c r="K1407" s="56"/>
      <c r="L1407" s="55"/>
      <c r="M1407" s="57"/>
    </row>
    <row r="1408" spans="1:13" ht="12" customHeight="1">
      <c r="A1408" s="58"/>
      <c r="B1408" s="54"/>
      <c r="C1408" s="54"/>
      <c r="D1408" s="54"/>
      <c r="E1408" s="55"/>
      <c r="F1408" s="55"/>
      <c r="G1408" s="56"/>
      <c r="H1408" s="56"/>
      <c r="I1408" s="56"/>
      <c r="J1408" s="56"/>
      <c r="K1408" s="56"/>
      <c r="L1408" s="55"/>
      <c r="M1408" s="57"/>
    </row>
    <row r="1409" spans="1:13" ht="12" customHeight="1">
      <c r="A1409" s="58"/>
      <c r="B1409" s="54"/>
      <c r="C1409" s="54"/>
      <c r="D1409" s="54"/>
      <c r="E1409" s="55"/>
      <c r="F1409" s="55"/>
      <c r="G1409" s="56"/>
      <c r="H1409" s="56"/>
      <c r="I1409" s="56"/>
      <c r="J1409" s="56"/>
      <c r="K1409" s="56"/>
      <c r="L1409" s="55"/>
      <c r="M1409" s="57"/>
    </row>
    <row r="1410" spans="1:13" ht="12" customHeight="1">
      <c r="A1410" s="58"/>
      <c r="B1410" s="54"/>
      <c r="C1410" s="54"/>
      <c r="D1410" s="54"/>
      <c r="E1410" s="55"/>
      <c r="F1410" s="55"/>
      <c r="G1410" s="56"/>
      <c r="H1410" s="56"/>
      <c r="I1410" s="56"/>
      <c r="J1410" s="56"/>
      <c r="K1410" s="56"/>
      <c r="L1410" s="55"/>
      <c r="M1410" s="57"/>
    </row>
    <row r="1411" spans="1:13" ht="12" customHeight="1">
      <c r="A1411" s="58"/>
      <c r="B1411" s="54"/>
      <c r="C1411" s="54"/>
      <c r="D1411" s="54"/>
      <c r="E1411" s="55"/>
      <c r="F1411" s="55"/>
      <c r="G1411" s="56"/>
      <c r="H1411" s="56"/>
      <c r="I1411" s="56"/>
      <c r="J1411" s="56"/>
      <c r="K1411" s="56"/>
      <c r="L1411" s="55"/>
      <c r="M1411" s="57"/>
    </row>
    <row r="1412" spans="1:13" ht="12" customHeight="1">
      <c r="A1412" s="58"/>
      <c r="B1412" s="54"/>
      <c r="C1412" s="54"/>
      <c r="D1412" s="54"/>
      <c r="E1412" s="55"/>
      <c r="F1412" s="55"/>
      <c r="G1412" s="56"/>
      <c r="H1412" s="56"/>
      <c r="I1412" s="56"/>
      <c r="J1412" s="56"/>
      <c r="K1412" s="56"/>
      <c r="L1412" s="55"/>
      <c r="M1412" s="57"/>
    </row>
    <row r="1413" spans="1:13" ht="12" customHeight="1">
      <c r="A1413" s="58"/>
      <c r="B1413" s="54"/>
      <c r="C1413" s="54"/>
      <c r="D1413" s="54"/>
      <c r="E1413" s="55"/>
      <c r="F1413" s="55"/>
      <c r="G1413" s="56"/>
      <c r="H1413" s="56"/>
      <c r="I1413" s="56"/>
      <c r="J1413" s="56"/>
      <c r="K1413" s="56"/>
      <c r="L1413" s="55"/>
      <c r="M1413" s="57"/>
    </row>
    <row r="1414" spans="1:13" ht="12" customHeight="1">
      <c r="A1414" s="58"/>
      <c r="B1414" s="54"/>
      <c r="C1414" s="54"/>
      <c r="D1414" s="54"/>
      <c r="E1414" s="55"/>
      <c r="F1414" s="55"/>
      <c r="G1414" s="56"/>
      <c r="H1414" s="56"/>
      <c r="I1414" s="56"/>
      <c r="J1414" s="56"/>
      <c r="K1414" s="56"/>
      <c r="L1414" s="55"/>
      <c r="M1414" s="57"/>
    </row>
    <row r="1415" spans="1:13" ht="12" customHeight="1">
      <c r="A1415" s="58"/>
      <c r="B1415" s="54"/>
      <c r="C1415" s="54"/>
      <c r="D1415" s="54"/>
      <c r="E1415" s="55"/>
      <c r="F1415" s="55"/>
      <c r="G1415" s="56"/>
      <c r="H1415" s="56"/>
      <c r="I1415" s="56"/>
      <c r="J1415" s="56"/>
      <c r="K1415" s="56"/>
      <c r="L1415" s="55"/>
      <c r="M1415" s="57"/>
    </row>
    <row r="1416" spans="1:13" ht="12" customHeight="1">
      <c r="A1416" s="58"/>
      <c r="B1416" s="54"/>
      <c r="C1416" s="54"/>
      <c r="D1416" s="54"/>
      <c r="E1416" s="55"/>
      <c r="F1416" s="55"/>
      <c r="G1416" s="56"/>
      <c r="H1416" s="56"/>
      <c r="I1416" s="56"/>
      <c r="J1416" s="56"/>
      <c r="K1416" s="56"/>
      <c r="L1416" s="55"/>
      <c r="M1416" s="57"/>
    </row>
    <row r="1417" spans="1:13" ht="12" customHeight="1">
      <c r="A1417" s="58"/>
      <c r="B1417" s="54"/>
      <c r="C1417" s="54"/>
      <c r="D1417" s="54"/>
      <c r="E1417" s="55"/>
      <c r="F1417" s="55"/>
      <c r="G1417" s="56"/>
      <c r="H1417" s="56"/>
      <c r="I1417" s="56"/>
      <c r="J1417" s="56"/>
      <c r="K1417" s="56"/>
      <c r="L1417" s="55"/>
      <c r="M1417" s="57"/>
    </row>
    <row r="1418" spans="1:13" ht="12" customHeight="1">
      <c r="A1418" s="58"/>
      <c r="B1418" s="54"/>
      <c r="C1418" s="54"/>
      <c r="D1418" s="54"/>
      <c r="E1418" s="55"/>
      <c r="F1418" s="55"/>
      <c r="G1418" s="56"/>
      <c r="H1418" s="56"/>
      <c r="I1418" s="56"/>
      <c r="J1418" s="56"/>
      <c r="K1418" s="56"/>
      <c r="L1418" s="55"/>
      <c r="M1418" s="57"/>
    </row>
    <row r="1419" spans="1:13" ht="12" customHeight="1">
      <c r="A1419" s="58"/>
      <c r="B1419" s="54"/>
      <c r="C1419" s="54"/>
      <c r="D1419" s="54"/>
      <c r="E1419" s="55"/>
      <c r="F1419" s="55"/>
      <c r="G1419" s="56"/>
      <c r="H1419" s="56"/>
      <c r="I1419" s="56"/>
      <c r="J1419" s="56"/>
      <c r="K1419" s="56"/>
      <c r="L1419" s="55"/>
      <c r="M1419" s="57"/>
    </row>
    <row r="1420" spans="1:13" ht="12" customHeight="1">
      <c r="A1420" s="58"/>
      <c r="B1420" s="54"/>
      <c r="C1420" s="54"/>
      <c r="D1420" s="54"/>
      <c r="E1420" s="55"/>
      <c r="F1420" s="55"/>
      <c r="G1420" s="56"/>
      <c r="H1420" s="56"/>
      <c r="I1420" s="56"/>
      <c r="J1420" s="56"/>
      <c r="K1420" s="56"/>
      <c r="L1420" s="55"/>
      <c r="M1420" s="57"/>
    </row>
    <row r="1421" spans="1:13" ht="12" customHeight="1">
      <c r="A1421" s="58"/>
      <c r="B1421" s="54"/>
      <c r="C1421" s="54"/>
      <c r="D1421" s="54"/>
      <c r="E1421" s="55"/>
      <c r="F1421" s="55"/>
      <c r="G1421" s="56"/>
      <c r="H1421" s="56"/>
      <c r="I1421" s="56"/>
      <c r="J1421" s="56"/>
      <c r="K1421" s="56"/>
      <c r="L1421" s="55"/>
      <c r="M1421" s="57"/>
    </row>
    <row r="1422" spans="1:13" ht="12" customHeight="1">
      <c r="A1422" s="58"/>
      <c r="B1422" s="54"/>
      <c r="C1422" s="54"/>
      <c r="D1422" s="54"/>
      <c r="E1422" s="55"/>
      <c r="F1422" s="55"/>
      <c r="G1422" s="56"/>
      <c r="H1422" s="56"/>
      <c r="I1422" s="56"/>
      <c r="J1422" s="56"/>
      <c r="K1422" s="56"/>
      <c r="L1422" s="55"/>
      <c r="M1422" s="57"/>
    </row>
    <row r="1423" spans="1:13" ht="12" customHeight="1">
      <c r="A1423" s="58"/>
      <c r="B1423" s="54"/>
      <c r="C1423" s="54"/>
      <c r="D1423" s="54"/>
      <c r="E1423" s="55"/>
      <c r="F1423" s="55"/>
      <c r="G1423" s="56"/>
      <c r="H1423" s="56"/>
      <c r="I1423" s="56"/>
      <c r="J1423" s="56"/>
      <c r="K1423" s="56"/>
      <c r="L1423" s="55"/>
      <c r="M1423" s="57"/>
    </row>
    <row r="1424" spans="1:13" ht="12" customHeight="1">
      <c r="A1424" s="58"/>
      <c r="B1424" s="54"/>
      <c r="C1424" s="54"/>
      <c r="D1424" s="54"/>
      <c r="E1424" s="55"/>
      <c r="F1424" s="55"/>
      <c r="G1424" s="56"/>
      <c r="H1424" s="56"/>
      <c r="I1424" s="56"/>
      <c r="J1424" s="56"/>
      <c r="K1424" s="56"/>
      <c r="L1424" s="55"/>
      <c r="M1424" s="57"/>
    </row>
    <row r="1425" spans="1:13" ht="12" customHeight="1">
      <c r="A1425" s="58"/>
      <c r="B1425" s="54"/>
      <c r="C1425" s="54"/>
      <c r="D1425" s="54"/>
      <c r="E1425" s="55"/>
      <c r="F1425" s="55"/>
      <c r="G1425" s="56"/>
      <c r="H1425" s="56"/>
      <c r="I1425" s="56"/>
      <c r="J1425" s="56"/>
      <c r="K1425" s="56"/>
      <c r="L1425" s="55"/>
      <c r="M1425" s="57"/>
    </row>
    <row r="1426" spans="1:13" ht="12" customHeight="1">
      <c r="A1426" s="58"/>
      <c r="B1426" s="54"/>
      <c r="C1426" s="54"/>
      <c r="D1426" s="54"/>
      <c r="E1426" s="55"/>
      <c r="F1426" s="55"/>
      <c r="G1426" s="56"/>
      <c r="H1426" s="56"/>
      <c r="I1426" s="56"/>
      <c r="J1426" s="56"/>
      <c r="K1426" s="56"/>
      <c r="L1426" s="55"/>
      <c r="M1426" s="57"/>
    </row>
    <row r="1427" spans="1:13" ht="12" customHeight="1">
      <c r="A1427" s="58"/>
      <c r="B1427" s="54"/>
      <c r="C1427" s="54"/>
      <c r="D1427" s="54"/>
      <c r="E1427" s="55"/>
      <c r="F1427" s="55"/>
      <c r="G1427" s="56"/>
      <c r="H1427" s="56"/>
      <c r="I1427" s="56"/>
      <c r="J1427" s="56"/>
      <c r="K1427" s="56"/>
      <c r="L1427" s="55"/>
      <c r="M1427" s="57"/>
    </row>
    <row r="1428" spans="1:13" ht="12" customHeight="1">
      <c r="A1428" s="58"/>
      <c r="B1428" s="54"/>
      <c r="C1428" s="54"/>
      <c r="D1428" s="54"/>
      <c r="E1428" s="55"/>
      <c r="F1428" s="55"/>
      <c r="G1428" s="56"/>
      <c r="H1428" s="56"/>
      <c r="I1428" s="56"/>
      <c r="J1428" s="56"/>
      <c r="K1428" s="56"/>
      <c r="L1428" s="55"/>
      <c r="M1428" s="57"/>
    </row>
    <row r="1429" spans="1:13" ht="12" customHeight="1">
      <c r="A1429" s="58"/>
      <c r="B1429" s="54"/>
      <c r="C1429" s="54"/>
      <c r="D1429" s="54"/>
      <c r="E1429" s="55"/>
      <c r="F1429" s="55"/>
      <c r="G1429" s="56"/>
      <c r="H1429" s="56"/>
      <c r="I1429" s="56"/>
      <c r="J1429" s="56"/>
      <c r="K1429" s="56"/>
      <c r="L1429" s="55"/>
      <c r="M1429" s="57"/>
    </row>
    <row r="1430" spans="1:13" ht="12" customHeight="1">
      <c r="A1430" s="58"/>
      <c r="B1430" s="54"/>
      <c r="C1430" s="54"/>
      <c r="D1430" s="54"/>
      <c r="E1430" s="55"/>
      <c r="F1430" s="55"/>
      <c r="G1430" s="56"/>
      <c r="H1430" s="56"/>
      <c r="I1430" s="56"/>
      <c r="J1430" s="56"/>
      <c r="K1430" s="56"/>
      <c r="L1430" s="55"/>
      <c r="M1430" s="57"/>
    </row>
    <row r="1431" spans="1:13" ht="12" customHeight="1">
      <c r="A1431" s="58"/>
      <c r="B1431" s="54"/>
      <c r="C1431" s="54"/>
      <c r="D1431" s="54"/>
      <c r="E1431" s="55"/>
      <c r="F1431" s="55"/>
      <c r="G1431" s="56"/>
      <c r="H1431" s="56"/>
      <c r="I1431" s="56"/>
      <c r="J1431" s="56"/>
      <c r="K1431" s="56"/>
      <c r="L1431" s="55"/>
      <c r="M1431" s="57"/>
    </row>
    <row r="1432" spans="1:13" ht="12" customHeight="1">
      <c r="A1432" s="58"/>
      <c r="B1432" s="54"/>
      <c r="C1432" s="54"/>
      <c r="D1432" s="54"/>
      <c r="E1432" s="55"/>
      <c r="F1432" s="55"/>
      <c r="G1432" s="56"/>
      <c r="H1432" s="56"/>
      <c r="I1432" s="56"/>
      <c r="J1432" s="56"/>
      <c r="K1432" s="56"/>
      <c r="L1432" s="55"/>
      <c r="M1432" s="57"/>
    </row>
    <row r="1433" spans="1:13" ht="12" customHeight="1">
      <c r="A1433" s="58"/>
      <c r="B1433" s="54"/>
      <c r="C1433" s="54"/>
      <c r="D1433" s="54"/>
      <c r="E1433" s="55"/>
      <c r="F1433" s="55"/>
      <c r="G1433" s="56"/>
      <c r="H1433" s="56"/>
      <c r="I1433" s="56"/>
      <c r="J1433" s="56"/>
      <c r="K1433" s="56"/>
      <c r="L1433" s="55"/>
      <c r="M1433" s="57"/>
    </row>
    <row r="1434" spans="1:13" ht="12" customHeight="1">
      <c r="A1434" s="58"/>
      <c r="B1434" s="54"/>
      <c r="C1434" s="54"/>
      <c r="D1434" s="54"/>
      <c r="E1434" s="55"/>
      <c r="F1434" s="55"/>
      <c r="G1434" s="56"/>
      <c r="H1434" s="56"/>
      <c r="I1434" s="56"/>
      <c r="J1434" s="56"/>
      <c r="K1434" s="56"/>
      <c r="L1434" s="55"/>
      <c r="M1434" s="57"/>
    </row>
    <row r="1435" spans="1:13" ht="12" customHeight="1">
      <c r="A1435" s="58"/>
      <c r="B1435" s="54"/>
      <c r="C1435" s="54"/>
      <c r="D1435" s="54"/>
      <c r="E1435" s="55"/>
      <c r="F1435" s="55"/>
      <c r="G1435" s="56"/>
      <c r="H1435" s="56"/>
      <c r="I1435" s="56"/>
      <c r="J1435" s="56"/>
      <c r="K1435" s="56"/>
      <c r="L1435" s="55"/>
      <c r="M1435" s="57"/>
    </row>
    <row r="1436" spans="1:13" ht="12" customHeight="1">
      <c r="A1436" s="58"/>
      <c r="B1436" s="54"/>
      <c r="C1436" s="54"/>
      <c r="D1436" s="54"/>
      <c r="E1436" s="55"/>
      <c r="F1436" s="55"/>
      <c r="G1436" s="56"/>
      <c r="H1436" s="56"/>
      <c r="I1436" s="56"/>
      <c r="J1436" s="56"/>
      <c r="K1436" s="56"/>
      <c r="L1436" s="55"/>
      <c r="M1436" s="57"/>
    </row>
    <row r="1437" spans="1:13" ht="12" customHeight="1">
      <c r="A1437" s="58"/>
      <c r="B1437" s="54"/>
      <c r="C1437" s="54"/>
      <c r="D1437" s="54"/>
      <c r="E1437" s="55"/>
      <c r="F1437" s="55"/>
      <c r="G1437" s="56"/>
      <c r="H1437" s="56"/>
      <c r="I1437" s="56"/>
      <c r="J1437" s="56"/>
      <c r="K1437" s="56"/>
      <c r="L1437" s="55"/>
      <c r="M1437" s="57"/>
    </row>
    <row r="1438" spans="1:13" ht="12" customHeight="1">
      <c r="A1438" s="58"/>
      <c r="B1438" s="54"/>
      <c r="C1438" s="54"/>
      <c r="D1438" s="54"/>
      <c r="E1438" s="55"/>
      <c r="F1438" s="55"/>
      <c r="G1438" s="56"/>
      <c r="H1438" s="56"/>
      <c r="I1438" s="56"/>
      <c r="J1438" s="56"/>
      <c r="K1438" s="56"/>
      <c r="L1438" s="55"/>
      <c r="M1438" s="57"/>
    </row>
    <row r="1439" spans="1:13" ht="12" customHeight="1">
      <c r="A1439" s="58"/>
      <c r="B1439" s="54"/>
      <c r="C1439" s="54"/>
      <c r="D1439" s="54"/>
      <c r="E1439" s="55"/>
      <c r="F1439" s="55"/>
      <c r="G1439" s="56"/>
      <c r="H1439" s="56"/>
      <c r="I1439" s="56"/>
      <c r="J1439" s="56"/>
      <c r="K1439" s="56"/>
      <c r="L1439" s="55"/>
      <c r="M1439" s="57"/>
    </row>
    <row r="1440" spans="1:13" ht="12" customHeight="1">
      <c r="A1440" s="58"/>
      <c r="B1440" s="54"/>
      <c r="C1440" s="54"/>
      <c r="D1440" s="54"/>
      <c r="E1440" s="55"/>
      <c r="F1440" s="55"/>
      <c r="G1440" s="56"/>
      <c r="H1440" s="56"/>
      <c r="I1440" s="56"/>
      <c r="J1440" s="56"/>
      <c r="K1440" s="56"/>
      <c r="L1440" s="55"/>
      <c r="M1440" s="57"/>
    </row>
  </sheetData>
  <mergeCells count="391">
    <mergeCell ref="A3:C4"/>
    <mergeCell ref="D3:D4"/>
    <mergeCell ref="E3:E4"/>
    <mergeCell ref="F3:G3"/>
    <mergeCell ref="H3:H4"/>
    <mergeCell ref="I3:I4"/>
    <mergeCell ref="F11:I11"/>
    <mergeCell ref="A12:C12"/>
    <mergeCell ref="A13:F13"/>
    <mergeCell ref="A15:A24"/>
    <mergeCell ref="A25:G25"/>
    <mergeCell ref="A27:H27"/>
    <mergeCell ref="A5:C5"/>
    <mergeCell ref="H5:H10"/>
    <mergeCell ref="A6:C6"/>
    <mergeCell ref="A7:C7"/>
    <mergeCell ref="A8:C8"/>
    <mergeCell ref="A10:D10"/>
    <mergeCell ref="A9:C9"/>
    <mergeCell ref="K39:S47"/>
    <mergeCell ref="C42:F42"/>
    <mergeCell ref="B43:B49"/>
    <mergeCell ref="I43:I49"/>
    <mergeCell ref="J43:J49"/>
    <mergeCell ref="C49:F49"/>
    <mergeCell ref="A29:A77"/>
    <mergeCell ref="B29:B35"/>
    <mergeCell ref="I29:I35"/>
    <mergeCell ref="J29:J35"/>
    <mergeCell ref="C35:F35"/>
    <mergeCell ref="B36:B42"/>
    <mergeCell ref="I36:I42"/>
    <mergeCell ref="J36:J42"/>
    <mergeCell ref="B50:B56"/>
    <mergeCell ref="I50:I56"/>
    <mergeCell ref="B64:B70"/>
    <mergeCell ref="I64:I70"/>
    <mergeCell ref="J64:J70"/>
    <mergeCell ref="C70:F70"/>
    <mergeCell ref="B71:B77"/>
    <mergeCell ref="I71:I77"/>
    <mergeCell ref="J71:J77"/>
    <mergeCell ref="C77:F77"/>
    <mergeCell ref="J50:J56"/>
    <mergeCell ref="C56:F56"/>
    <mergeCell ref="B57:B63"/>
    <mergeCell ref="I57:I63"/>
    <mergeCell ref="J57:J63"/>
    <mergeCell ref="C63:F63"/>
    <mergeCell ref="A78:I78"/>
    <mergeCell ref="L78:T79"/>
    <mergeCell ref="A81:J81"/>
    <mergeCell ref="J89:J94"/>
    <mergeCell ref="K89:K94"/>
    <mergeCell ref="L89:L94"/>
    <mergeCell ref="C94:F94"/>
    <mergeCell ref="L95:L100"/>
    <mergeCell ref="C100:F100"/>
    <mergeCell ref="B101:B106"/>
    <mergeCell ref="D101:D105"/>
    <mergeCell ref="E101:E105"/>
    <mergeCell ref="I101:I106"/>
    <mergeCell ref="J101:J106"/>
    <mergeCell ref="K101:K106"/>
    <mergeCell ref="L101:L106"/>
    <mergeCell ref="C106:F106"/>
    <mergeCell ref="B95:B100"/>
    <mergeCell ref="D95:D99"/>
    <mergeCell ref="E95:E99"/>
    <mergeCell ref="I95:I100"/>
    <mergeCell ref="J95:J100"/>
    <mergeCell ref="K95:K100"/>
    <mergeCell ref="L107:L112"/>
    <mergeCell ref="C112:F112"/>
    <mergeCell ref="A113:K113"/>
    <mergeCell ref="A117:C117"/>
    <mergeCell ref="A118:F118"/>
    <mergeCell ref="B107:B112"/>
    <mergeCell ref="D107:D111"/>
    <mergeCell ref="E107:E111"/>
    <mergeCell ref="I107:I112"/>
    <mergeCell ref="J107:J112"/>
    <mergeCell ref="K107:K112"/>
    <mergeCell ref="A83:A112"/>
    <mergeCell ref="B83:B88"/>
    <mergeCell ref="D83:D87"/>
    <mergeCell ref="E83:E87"/>
    <mergeCell ref="I83:I88"/>
    <mergeCell ref="J83:J88"/>
    <mergeCell ref="K83:K88"/>
    <mergeCell ref="L83:L88"/>
    <mergeCell ref="C88:F88"/>
    <mergeCell ref="B89:B94"/>
    <mergeCell ref="D89:D93"/>
    <mergeCell ref="E89:E93"/>
    <mergeCell ref="I89:I94"/>
    <mergeCell ref="A120:A129"/>
    <mergeCell ref="A130:G130"/>
    <mergeCell ref="A132:H132"/>
    <mergeCell ref="A134:A182"/>
    <mergeCell ref="B134:B140"/>
    <mergeCell ref="I134:I140"/>
    <mergeCell ref="B148:B154"/>
    <mergeCell ref="I148:I154"/>
    <mergeCell ref="B162:B168"/>
    <mergeCell ref="I162:I168"/>
    <mergeCell ref="B176:B182"/>
    <mergeCell ref="I176:I182"/>
    <mergeCell ref="J148:J154"/>
    <mergeCell ref="C154:F154"/>
    <mergeCell ref="B155:B161"/>
    <mergeCell ref="I155:I161"/>
    <mergeCell ref="J155:J161"/>
    <mergeCell ref="C161:F161"/>
    <mergeCell ref="J134:J140"/>
    <mergeCell ref="C140:F140"/>
    <mergeCell ref="B141:B147"/>
    <mergeCell ref="I141:I147"/>
    <mergeCell ref="J141:J147"/>
    <mergeCell ref="C147:F147"/>
    <mergeCell ref="J176:J182"/>
    <mergeCell ref="C182:F182"/>
    <mergeCell ref="A183:I183"/>
    <mergeCell ref="L183:T184"/>
    <mergeCell ref="J162:J168"/>
    <mergeCell ref="C168:F168"/>
    <mergeCell ref="B169:B175"/>
    <mergeCell ref="I169:I175"/>
    <mergeCell ref="J169:J175"/>
    <mergeCell ref="C175:F175"/>
    <mergeCell ref="E194:E198"/>
    <mergeCell ref="I194:I199"/>
    <mergeCell ref="J194:J199"/>
    <mergeCell ref="K194:K199"/>
    <mergeCell ref="L194:L199"/>
    <mergeCell ref="A186:J186"/>
    <mergeCell ref="A188:A217"/>
    <mergeCell ref="B188:B193"/>
    <mergeCell ref="D188:D192"/>
    <mergeCell ref="E188:E192"/>
    <mergeCell ref="I188:I193"/>
    <mergeCell ref="J188:J193"/>
    <mergeCell ref="C199:F199"/>
    <mergeCell ref="B200:B205"/>
    <mergeCell ref="D200:D204"/>
    <mergeCell ref="E200:E204"/>
    <mergeCell ref="I200:I205"/>
    <mergeCell ref="J200:J205"/>
    <mergeCell ref="K200:K205"/>
    <mergeCell ref="L200:L205"/>
    <mergeCell ref="C205:F205"/>
    <mergeCell ref="K188:K193"/>
    <mergeCell ref="L188:L193"/>
    <mergeCell ref="C193:F193"/>
    <mergeCell ref="A218:K218"/>
    <mergeCell ref="A222:C222"/>
    <mergeCell ref="A223:F223"/>
    <mergeCell ref="A225:A234"/>
    <mergeCell ref="A235:G235"/>
    <mergeCell ref="L206:L211"/>
    <mergeCell ref="C211:F211"/>
    <mergeCell ref="B212:B217"/>
    <mergeCell ref="D212:D216"/>
    <mergeCell ref="E212:E216"/>
    <mergeCell ref="I212:I217"/>
    <mergeCell ref="J212:J217"/>
    <mergeCell ref="K212:K217"/>
    <mergeCell ref="L212:L217"/>
    <mergeCell ref="C217:F217"/>
    <mergeCell ref="B206:B211"/>
    <mergeCell ref="D206:D210"/>
    <mergeCell ref="E206:E210"/>
    <mergeCell ref="I206:I211"/>
    <mergeCell ref="J206:J211"/>
    <mergeCell ref="K206:K211"/>
    <mergeCell ref="B194:B199"/>
    <mergeCell ref="D194:D198"/>
    <mergeCell ref="A237:H237"/>
    <mergeCell ref="A239:A287"/>
    <mergeCell ref="B239:B245"/>
    <mergeCell ref="J239:J245"/>
    <mergeCell ref="C245:F245"/>
    <mergeCell ref="B246:B252"/>
    <mergeCell ref="J246:J252"/>
    <mergeCell ref="C252:F252"/>
    <mergeCell ref="B253:B259"/>
    <mergeCell ref="J253:J259"/>
    <mergeCell ref="B274:B280"/>
    <mergeCell ref="J274:J280"/>
    <mergeCell ref="C280:F280"/>
    <mergeCell ref="B281:B287"/>
    <mergeCell ref="J281:J287"/>
    <mergeCell ref="C287:F287"/>
    <mergeCell ref="C259:F259"/>
    <mergeCell ref="B260:B266"/>
    <mergeCell ref="J260:J266"/>
    <mergeCell ref="C266:F266"/>
    <mergeCell ref="B267:B273"/>
    <mergeCell ref="J267:J273"/>
    <mergeCell ref="C273:F273"/>
    <mergeCell ref="A288:I288"/>
    <mergeCell ref="L288:T289"/>
    <mergeCell ref="A291:J291"/>
    <mergeCell ref="A293:A322"/>
    <mergeCell ref="B293:B298"/>
    <mergeCell ref="D293:D297"/>
    <mergeCell ref="E293:E297"/>
    <mergeCell ref="I293:I298"/>
    <mergeCell ref="J293:J298"/>
    <mergeCell ref="K293:K298"/>
    <mergeCell ref="L293:L298"/>
    <mergeCell ref="C298:F298"/>
    <mergeCell ref="B299:B304"/>
    <mergeCell ref="D299:D303"/>
    <mergeCell ref="E299:E303"/>
    <mergeCell ref="I299:I304"/>
    <mergeCell ref="J299:J304"/>
    <mergeCell ref="K299:K304"/>
    <mergeCell ref="L299:L304"/>
    <mergeCell ref="C304:F304"/>
    <mergeCell ref="L305:L310"/>
    <mergeCell ref="C310:F310"/>
    <mergeCell ref="B311:B316"/>
    <mergeCell ref="D311:D315"/>
    <mergeCell ref="E311:E315"/>
    <mergeCell ref="I311:I316"/>
    <mergeCell ref="J311:J316"/>
    <mergeCell ref="K311:K316"/>
    <mergeCell ref="L311:L316"/>
    <mergeCell ref="C316:F316"/>
    <mergeCell ref="B305:B310"/>
    <mergeCell ref="D305:D309"/>
    <mergeCell ref="E305:E309"/>
    <mergeCell ref="I305:I310"/>
    <mergeCell ref="J305:J310"/>
    <mergeCell ref="K305:K310"/>
    <mergeCell ref="L317:L322"/>
    <mergeCell ref="C322:F322"/>
    <mergeCell ref="A323:K323"/>
    <mergeCell ref="A327:C327"/>
    <mergeCell ref="A328:F328"/>
    <mergeCell ref="B317:B322"/>
    <mergeCell ref="D317:D321"/>
    <mergeCell ref="E317:E321"/>
    <mergeCell ref="I317:I322"/>
    <mergeCell ref="J317:J322"/>
    <mergeCell ref="K317:K322"/>
    <mergeCell ref="B358:B364"/>
    <mergeCell ref="J358:J364"/>
    <mergeCell ref="C364:F364"/>
    <mergeCell ref="B365:B371"/>
    <mergeCell ref="J365:J371"/>
    <mergeCell ref="C371:F371"/>
    <mergeCell ref="A330:A339"/>
    <mergeCell ref="A340:G340"/>
    <mergeCell ref="A342:H342"/>
    <mergeCell ref="A344:A392"/>
    <mergeCell ref="B344:B350"/>
    <mergeCell ref="J344:J350"/>
    <mergeCell ref="C350:F350"/>
    <mergeCell ref="B351:B357"/>
    <mergeCell ref="J351:J357"/>
    <mergeCell ref="C357:F357"/>
    <mergeCell ref="B386:B392"/>
    <mergeCell ref="J386:J392"/>
    <mergeCell ref="C392:F392"/>
    <mergeCell ref="A393:I393"/>
    <mergeCell ref="L393:T394"/>
    <mergeCell ref="A396:J396"/>
    <mergeCell ref="B372:B378"/>
    <mergeCell ref="J372:J378"/>
    <mergeCell ref="C378:F378"/>
    <mergeCell ref="B379:B385"/>
    <mergeCell ref="J379:J385"/>
    <mergeCell ref="C385:F385"/>
    <mergeCell ref="J416:J421"/>
    <mergeCell ref="B410:B415"/>
    <mergeCell ref="D410:D414"/>
    <mergeCell ref="E410:E414"/>
    <mergeCell ref="K398:K403"/>
    <mergeCell ref="L398:L403"/>
    <mergeCell ref="C403:F403"/>
    <mergeCell ref="B404:B409"/>
    <mergeCell ref="D404:D408"/>
    <mergeCell ref="E404:E408"/>
    <mergeCell ref="I404:I409"/>
    <mergeCell ref="J404:J409"/>
    <mergeCell ref="K404:K409"/>
    <mergeCell ref="L404:L409"/>
    <mergeCell ref="B398:B403"/>
    <mergeCell ref="D398:D402"/>
    <mergeCell ref="E398:E402"/>
    <mergeCell ref="I398:I403"/>
    <mergeCell ref="J398:J403"/>
    <mergeCell ref="C409:F409"/>
    <mergeCell ref="J3:J4"/>
    <mergeCell ref="J5:J10"/>
    <mergeCell ref="C427:F427"/>
    <mergeCell ref="A428:K428"/>
    <mergeCell ref="K416:K421"/>
    <mergeCell ref="L416:L421"/>
    <mergeCell ref="C421:F421"/>
    <mergeCell ref="B422:B427"/>
    <mergeCell ref="D422:D426"/>
    <mergeCell ref="E422:E426"/>
    <mergeCell ref="I422:I427"/>
    <mergeCell ref="J422:J427"/>
    <mergeCell ref="K422:K427"/>
    <mergeCell ref="L422:L427"/>
    <mergeCell ref="A398:A427"/>
    <mergeCell ref="I410:I415"/>
    <mergeCell ref="J410:J415"/>
    <mergeCell ref="K410:K415"/>
    <mergeCell ref="L410:L415"/>
    <mergeCell ref="C415:F415"/>
    <mergeCell ref="B416:B421"/>
    <mergeCell ref="D416:D420"/>
    <mergeCell ref="E416:E420"/>
    <mergeCell ref="I416:I421"/>
    <mergeCell ref="A433:C433"/>
    <mergeCell ref="A434:F434"/>
    <mergeCell ref="A436:A445"/>
    <mergeCell ref="A446:G446"/>
    <mergeCell ref="A448:H448"/>
    <mergeCell ref="A450:A498"/>
    <mergeCell ref="B450:B456"/>
    <mergeCell ref="J450:J456"/>
    <mergeCell ref="C456:F456"/>
    <mergeCell ref="B457:B463"/>
    <mergeCell ref="J457:J463"/>
    <mergeCell ref="C463:F463"/>
    <mergeCell ref="B464:B470"/>
    <mergeCell ref="J464:J470"/>
    <mergeCell ref="C470:F470"/>
    <mergeCell ref="B471:B477"/>
    <mergeCell ref="J471:J477"/>
    <mergeCell ref="C477:F477"/>
    <mergeCell ref="B478:B484"/>
    <mergeCell ref="J478:J484"/>
    <mergeCell ref="C484:F484"/>
    <mergeCell ref="B485:B491"/>
    <mergeCell ref="J485:J491"/>
    <mergeCell ref="C491:F491"/>
    <mergeCell ref="B492:B498"/>
    <mergeCell ref="J492:J498"/>
    <mergeCell ref="C498:F498"/>
    <mergeCell ref="A499:I499"/>
    <mergeCell ref="L499:T500"/>
    <mergeCell ref="A502:J502"/>
    <mergeCell ref="A504:A533"/>
    <mergeCell ref="B504:B509"/>
    <mergeCell ref="D504:D508"/>
    <mergeCell ref="E504:E508"/>
    <mergeCell ref="I504:I509"/>
    <mergeCell ref="J504:J509"/>
    <mergeCell ref="K504:K509"/>
    <mergeCell ref="L504:L509"/>
    <mergeCell ref="C509:F509"/>
    <mergeCell ref="B510:B515"/>
    <mergeCell ref="D510:D514"/>
    <mergeCell ref="E510:E514"/>
    <mergeCell ref="I510:I515"/>
    <mergeCell ref="J510:J515"/>
    <mergeCell ref="K510:K515"/>
    <mergeCell ref="L510:L515"/>
    <mergeCell ref="C515:F515"/>
    <mergeCell ref="B516:B521"/>
    <mergeCell ref="D516:D520"/>
    <mergeCell ref="E516:E520"/>
    <mergeCell ref="I516:I521"/>
    <mergeCell ref="J516:J521"/>
    <mergeCell ref="K516:K521"/>
    <mergeCell ref="L516:L521"/>
    <mergeCell ref="C521:F521"/>
    <mergeCell ref="B522:B527"/>
    <mergeCell ref="D522:D526"/>
    <mergeCell ref="E522:E526"/>
    <mergeCell ref="I522:I527"/>
    <mergeCell ref="J522:J527"/>
    <mergeCell ref="K522:K527"/>
    <mergeCell ref="L522:L527"/>
    <mergeCell ref="C527:F527"/>
    <mergeCell ref="B528:B533"/>
    <mergeCell ref="D528:D532"/>
    <mergeCell ref="E528:E532"/>
    <mergeCell ref="I528:I533"/>
    <mergeCell ref="J528:J533"/>
    <mergeCell ref="K528:K533"/>
    <mergeCell ref="L528:L533"/>
    <mergeCell ref="C533:F533"/>
    <mergeCell ref="A534:K534"/>
  </mergeCells>
  <phoneticPr fontId="3" type="noConversion"/>
  <printOptions horizontalCentered="1"/>
  <pageMargins left="0.70866141732283472" right="0.70866141732283472" top="0.74803149606299213" bottom="0.74803149606299213" header="0.31496062992125984" footer="0.31496062992125984"/>
  <pageSetup paperSize="9" scale="32" orientation="landscape" horizontalDpi="1200" verticalDpi="1200" r:id="rId1"/>
  <rowBreaks count="5" manualBreakCount="5">
    <brk id="25" max="16383" man="1"/>
    <brk id="78" max="11" man="1"/>
    <brk id="184" max="11" man="1"/>
    <brk id="289" max="11" man="1"/>
    <brk id="394" max="11"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472"/>
  <sheetViews>
    <sheetView zoomScale="85" zoomScaleNormal="85" workbookViewId="0">
      <pane xSplit="1" ySplit="11" topLeftCell="B12" activePane="bottomRight" state="frozen"/>
      <selection pane="topRight" activeCell="B1" sqref="B1"/>
      <selection pane="bottomLeft" activeCell="A12" sqref="A12"/>
      <selection pane="bottomRight"/>
    </sheetView>
  </sheetViews>
  <sheetFormatPr defaultRowHeight="16.5"/>
  <cols>
    <col min="1" max="1" width="27.375" style="19" customWidth="1"/>
    <col min="2" max="2" width="14.25" style="19" customWidth="1"/>
    <col min="3" max="3" width="18.875" style="19" customWidth="1"/>
    <col min="4" max="4" width="14.25" style="19" customWidth="1"/>
    <col min="5" max="5" width="9.75" style="19" customWidth="1"/>
    <col min="6" max="7" width="13" style="19" customWidth="1"/>
    <col min="8" max="9" width="13.5" style="19" customWidth="1"/>
    <col min="10" max="10" width="8.5" style="19" customWidth="1"/>
    <col min="11" max="11" width="7.875" style="572" customWidth="1"/>
    <col min="12" max="12" width="13.625" style="121" customWidth="1"/>
    <col min="13" max="13" width="19.125" style="160" customWidth="1"/>
    <col min="14" max="14" width="17.875" style="157" customWidth="1"/>
    <col min="15" max="15" width="13.125" style="19" bestFit="1" customWidth="1"/>
    <col min="16" max="17" width="9" style="151"/>
    <col min="18" max="18" width="11.125" style="151" customWidth="1"/>
    <col min="19" max="19" width="19.25" style="151" customWidth="1"/>
    <col min="20" max="20" width="12.5" style="151" bestFit="1" customWidth="1"/>
    <col min="21" max="22" width="9" style="19"/>
    <col min="23" max="23" width="22.25" style="19" customWidth="1"/>
    <col min="24" max="256" width="9" style="19"/>
    <col min="257" max="257" width="27.375" style="19" customWidth="1"/>
    <col min="258" max="258" width="9.25" style="19" customWidth="1"/>
    <col min="259" max="259" width="8.5" style="19" customWidth="1"/>
    <col min="260" max="261" width="9.75" style="19" customWidth="1"/>
    <col min="262" max="262" width="12" style="19" customWidth="1"/>
    <col min="263" max="263" width="11.625" style="19" customWidth="1"/>
    <col min="264" max="264" width="11.875" style="19" customWidth="1"/>
    <col min="265" max="265" width="11.625" style="19" customWidth="1"/>
    <col min="266" max="266" width="8.5" style="19" customWidth="1"/>
    <col min="267" max="267" width="7.875" style="19" customWidth="1"/>
    <col min="268" max="268" width="13.625" style="19" customWidth="1"/>
    <col min="269" max="269" width="19.125" style="19" customWidth="1"/>
    <col min="270" max="270" width="17.875" style="19" customWidth="1"/>
    <col min="271" max="271" width="13.125" style="19" bestFit="1" customWidth="1"/>
    <col min="272" max="273" width="9" style="19"/>
    <col min="274" max="275" width="11.125" style="19" customWidth="1"/>
    <col min="276" max="276" width="12.5" style="19" bestFit="1" customWidth="1"/>
    <col min="277" max="512" width="9" style="19"/>
    <col min="513" max="513" width="27.375" style="19" customWidth="1"/>
    <col min="514" max="514" width="9.25" style="19" customWidth="1"/>
    <col min="515" max="515" width="8.5" style="19" customWidth="1"/>
    <col min="516" max="517" width="9.75" style="19" customWidth="1"/>
    <col min="518" max="518" width="12" style="19" customWidth="1"/>
    <col min="519" max="519" width="11.625" style="19" customWidth="1"/>
    <col min="520" max="520" width="11.875" style="19" customWidth="1"/>
    <col min="521" max="521" width="11.625" style="19" customWidth="1"/>
    <col min="522" max="522" width="8.5" style="19" customWidth="1"/>
    <col min="523" max="523" width="7.875" style="19" customWidth="1"/>
    <col min="524" max="524" width="13.625" style="19" customWidth="1"/>
    <col min="525" max="525" width="19.125" style="19" customWidth="1"/>
    <col min="526" max="526" width="17.875" style="19" customWidth="1"/>
    <col min="527" max="527" width="13.125" style="19" bestFit="1" customWidth="1"/>
    <col min="528" max="529" width="9" style="19"/>
    <col min="530" max="531" width="11.125" style="19" customWidth="1"/>
    <col min="532" max="532" width="12.5" style="19" bestFit="1" customWidth="1"/>
    <col min="533" max="768" width="9" style="19"/>
    <col min="769" max="769" width="27.375" style="19" customWidth="1"/>
    <col min="770" max="770" width="9.25" style="19" customWidth="1"/>
    <col min="771" max="771" width="8.5" style="19" customWidth="1"/>
    <col min="772" max="773" width="9.75" style="19" customWidth="1"/>
    <col min="774" max="774" width="12" style="19" customWidth="1"/>
    <col min="775" max="775" width="11.625" style="19" customWidth="1"/>
    <col min="776" max="776" width="11.875" style="19" customWidth="1"/>
    <col min="777" max="777" width="11.625" style="19" customWidth="1"/>
    <col min="778" max="778" width="8.5" style="19" customWidth="1"/>
    <col min="779" max="779" width="7.875" style="19" customWidth="1"/>
    <col min="780" max="780" width="13.625" style="19" customWidth="1"/>
    <col min="781" max="781" width="19.125" style="19" customWidth="1"/>
    <col min="782" max="782" width="17.875" style="19" customWidth="1"/>
    <col min="783" max="783" width="13.125" style="19" bestFit="1" customWidth="1"/>
    <col min="784" max="785" width="9" style="19"/>
    <col min="786" max="787" width="11.125" style="19" customWidth="1"/>
    <col min="788" max="788" width="12.5" style="19" bestFit="1" customWidth="1"/>
    <col min="789" max="1024" width="9" style="19"/>
    <col min="1025" max="1025" width="27.375" style="19" customWidth="1"/>
    <col min="1026" max="1026" width="9.25" style="19" customWidth="1"/>
    <col min="1027" max="1027" width="8.5" style="19" customWidth="1"/>
    <col min="1028" max="1029" width="9.75" style="19" customWidth="1"/>
    <col min="1030" max="1030" width="12" style="19" customWidth="1"/>
    <col min="1031" max="1031" width="11.625" style="19" customWidth="1"/>
    <col min="1032" max="1032" width="11.875" style="19" customWidth="1"/>
    <col min="1033" max="1033" width="11.625" style="19" customWidth="1"/>
    <col min="1034" max="1034" width="8.5" style="19" customWidth="1"/>
    <col min="1035" max="1035" width="7.875" style="19" customWidth="1"/>
    <col min="1036" max="1036" width="13.625" style="19" customWidth="1"/>
    <col min="1037" max="1037" width="19.125" style="19" customWidth="1"/>
    <col min="1038" max="1038" width="17.875" style="19" customWidth="1"/>
    <col min="1039" max="1039" width="13.125" style="19" bestFit="1" customWidth="1"/>
    <col min="1040" max="1041" width="9" style="19"/>
    <col min="1042" max="1043" width="11.125" style="19" customWidth="1"/>
    <col min="1044" max="1044" width="12.5" style="19" bestFit="1" customWidth="1"/>
    <col min="1045" max="1280" width="9" style="19"/>
    <col min="1281" max="1281" width="27.375" style="19" customWidth="1"/>
    <col min="1282" max="1282" width="9.25" style="19" customWidth="1"/>
    <col min="1283" max="1283" width="8.5" style="19" customWidth="1"/>
    <col min="1284" max="1285" width="9.75" style="19" customWidth="1"/>
    <col min="1286" max="1286" width="12" style="19" customWidth="1"/>
    <col min="1287" max="1287" width="11.625" style="19" customWidth="1"/>
    <col min="1288" max="1288" width="11.875" style="19" customWidth="1"/>
    <col min="1289" max="1289" width="11.625" style="19" customWidth="1"/>
    <col min="1290" max="1290" width="8.5" style="19" customWidth="1"/>
    <col min="1291" max="1291" width="7.875" style="19" customWidth="1"/>
    <col min="1292" max="1292" width="13.625" style="19" customWidth="1"/>
    <col min="1293" max="1293" width="19.125" style="19" customWidth="1"/>
    <col min="1294" max="1294" width="17.875" style="19" customWidth="1"/>
    <col min="1295" max="1295" width="13.125" style="19" bestFit="1" customWidth="1"/>
    <col min="1296" max="1297" width="9" style="19"/>
    <col min="1298" max="1299" width="11.125" style="19" customWidth="1"/>
    <col min="1300" max="1300" width="12.5" style="19" bestFit="1" customWidth="1"/>
    <col min="1301" max="1536" width="9" style="19"/>
    <col min="1537" max="1537" width="27.375" style="19" customWidth="1"/>
    <col min="1538" max="1538" width="9.25" style="19" customWidth="1"/>
    <col min="1539" max="1539" width="8.5" style="19" customWidth="1"/>
    <col min="1540" max="1541" width="9.75" style="19" customWidth="1"/>
    <col min="1542" max="1542" width="12" style="19" customWidth="1"/>
    <col min="1543" max="1543" width="11.625" style="19" customWidth="1"/>
    <col min="1544" max="1544" width="11.875" style="19" customWidth="1"/>
    <col min="1545" max="1545" width="11.625" style="19" customWidth="1"/>
    <col min="1546" max="1546" width="8.5" style="19" customWidth="1"/>
    <col min="1547" max="1547" width="7.875" style="19" customWidth="1"/>
    <col min="1548" max="1548" width="13.625" style="19" customWidth="1"/>
    <col min="1549" max="1549" width="19.125" style="19" customWidth="1"/>
    <col min="1550" max="1550" width="17.875" style="19" customWidth="1"/>
    <col min="1551" max="1551" width="13.125" style="19" bestFit="1" customWidth="1"/>
    <col min="1552" max="1553" width="9" style="19"/>
    <col min="1554" max="1555" width="11.125" style="19" customWidth="1"/>
    <col min="1556" max="1556" width="12.5" style="19" bestFit="1" customWidth="1"/>
    <col min="1557" max="1792" width="9" style="19"/>
    <col min="1793" max="1793" width="27.375" style="19" customWidth="1"/>
    <col min="1794" max="1794" width="9.25" style="19" customWidth="1"/>
    <col min="1795" max="1795" width="8.5" style="19" customWidth="1"/>
    <col min="1796" max="1797" width="9.75" style="19" customWidth="1"/>
    <col min="1798" max="1798" width="12" style="19" customWidth="1"/>
    <col min="1799" max="1799" width="11.625" style="19" customWidth="1"/>
    <col min="1800" max="1800" width="11.875" style="19" customWidth="1"/>
    <col min="1801" max="1801" width="11.625" style="19" customWidth="1"/>
    <col min="1802" max="1802" width="8.5" style="19" customWidth="1"/>
    <col min="1803" max="1803" width="7.875" style="19" customWidth="1"/>
    <col min="1804" max="1804" width="13.625" style="19" customWidth="1"/>
    <col min="1805" max="1805" width="19.125" style="19" customWidth="1"/>
    <col min="1806" max="1806" width="17.875" style="19" customWidth="1"/>
    <col min="1807" max="1807" width="13.125" style="19" bestFit="1" customWidth="1"/>
    <col min="1808" max="1809" width="9" style="19"/>
    <col min="1810" max="1811" width="11.125" style="19" customWidth="1"/>
    <col min="1812" max="1812" width="12.5" style="19" bestFit="1" customWidth="1"/>
    <col min="1813" max="2048" width="9" style="19"/>
    <col min="2049" max="2049" width="27.375" style="19" customWidth="1"/>
    <col min="2050" max="2050" width="9.25" style="19" customWidth="1"/>
    <col min="2051" max="2051" width="8.5" style="19" customWidth="1"/>
    <col min="2052" max="2053" width="9.75" style="19" customWidth="1"/>
    <col min="2054" max="2054" width="12" style="19" customWidth="1"/>
    <col min="2055" max="2055" width="11.625" style="19" customWidth="1"/>
    <col min="2056" max="2056" width="11.875" style="19" customWidth="1"/>
    <col min="2057" max="2057" width="11.625" style="19" customWidth="1"/>
    <col min="2058" max="2058" width="8.5" style="19" customWidth="1"/>
    <col min="2059" max="2059" width="7.875" style="19" customWidth="1"/>
    <col min="2060" max="2060" width="13.625" style="19" customWidth="1"/>
    <col min="2061" max="2061" width="19.125" style="19" customWidth="1"/>
    <col min="2062" max="2062" width="17.875" style="19" customWidth="1"/>
    <col min="2063" max="2063" width="13.125" style="19" bestFit="1" customWidth="1"/>
    <col min="2064" max="2065" width="9" style="19"/>
    <col min="2066" max="2067" width="11.125" style="19" customWidth="1"/>
    <col min="2068" max="2068" width="12.5" style="19" bestFit="1" customWidth="1"/>
    <col min="2069" max="2304" width="9" style="19"/>
    <col min="2305" max="2305" width="27.375" style="19" customWidth="1"/>
    <col min="2306" max="2306" width="9.25" style="19" customWidth="1"/>
    <col min="2307" max="2307" width="8.5" style="19" customWidth="1"/>
    <col min="2308" max="2309" width="9.75" style="19" customWidth="1"/>
    <col min="2310" max="2310" width="12" style="19" customWidth="1"/>
    <col min="2311" max="2311" width="11.625" style="19" customWidth="1"/>
    <col min="2312" max="2312" width="11.875" style="19" customWidth="1"/>
    <col min="2313" max="2313" width="11.625" style="19" customWidth="1"/>
    <col min="2314" max="2314" width="8.5" style="19" customWidth="1"/>
    <col min="2315" max="2315" width="7.875" style="19" customWidth="1"/>
    <col min="2316" max="2316" width="13.625" style="19" customWidth="1"/>
    <col min="2317" max="2317" width="19.125" style="19" customWidth="1"/>
    <col min="2318" max="2318" width="17.875" style="19" customWidth="1"/>
    <col min="2319" max="2319" width="13.125" style="19" bestFit="1" customWidth="1"/>
    <col min="2320" max="2321" width="9" style="19"/>
    <col min="2322" max="2323" width="11.125" style="19" customWidth="1"/>
    <col min="2324" max="2324" width="12.5" style="19" bestFit="1" customWidth="1"/>
    <col min="2325" max="2560" width="9" style="19"/>
    <col min="2561" max="2561" width="27.375" style="19" customWidth="1"/>
    <col min="2562" max="2562" width="9.25" style="19" customWidth="1"/>
    <col min="2563" max="2563" width="8.5" style="19" customWidth="1"/>
    <col min="2564" max="2565" width="9.75" style="19" customWidth="1"/>
    <col min="2566" max="2566" width="12" style="19" customWidth="1"/>
    <col min="2567" max="2567" width="11.625" style="19" customWidth="1"/>
    <col min="2568" max="2568" width="11.875" style="19" customWidth="1"/>
    <col min="2569" max="2569" width="11.625" style="19" customWidth="1"/>
    <col min="2570" max="2570" width="8.5" style="19" customWidth="1"/>
    <col min="2571" max="2571" width="7.875" style="19" customWidth="1"/>
    <col min="2572" max="2572" width="13.625" style="19" customWidth="1"/>
    <col min="2573" max="2573" width="19.125" style="19" customWidth="1"/>
    <col min="2574" max="2574" width="17.875" style="19" customWidth="1"/>
    <col min="2575" max="2575" width="13.125" style="19" bestFit="1" customWidth="1"/>
    <col min="2576" max="2577" width="9" style="19"/>
    <col min="2578" max="2579" width="11.125" style="19" customWidth="1"/>
    <col min="2580" max="2580" width="12.5" style="19" bestFit="1" customWidth="1"/>
    <col min="2581" max="2816" width="9" style="19"/>
    <col min="2817" max="2817" width="27.375" style="19" customWidth="1"/>
    <col min="2818" max="2818" width="9.25" style="19" customWidth="1"/>
    <col min="2819" max="2819" width="8.5" style="19" customWidth="1"/>
    <col min="2820" max="2821" width="9.75" style="19" customWidth="1"/>
    <col min="2822" max="2822" width="12" style="19" customWidth="1"/>
    <col min="2823" max="2823" width="11.625" style="19" customWidth="1"/>
    <col min="2824" max="2824" width="11.875" style="19" customWidth="1"/>
    <col min="2825" max="2825" width="11.625" style="19" customWidth="1"/>
    <col min="2826" max="2826" width="8.5" style="19" customWidth="1"/>
    <col min="2827" max="2827" width="7.875" style="19" customWidth="1"/>
    <col min="2828" max="2828" width="13.625" style="19" customWidth="1"/>
    <col min="2829" max="2829" width="19.125" style="19" customWidth="1"/>
    <col min="2830" max="2830" width="17.875" style="19" customWidth="1"/>
    <col min="2831" max="2831" width="13.125" style="19" bestFit="1" customWidth="1"/>
    <col min="2832" max="2833" width="9" style="19"/>
    <col min="2834" max="2835" width="11.125" style="19" customWidth="1"/>
    <col min="2836" max="2836" width="12.5" style="19" bestFit="1" customWidth="1"/>
    <col min="2837" max="3072" width="9" style="19"/>
    <col min="3073" max="3073" width="27.375" style="19" customWidth="1"/>
    <col min="3074" max="3074" width="9.25" style="19" customWidth="1"/>
    <col min="3075" max="3075" width="8.5" style="19" customWidth="1"/>
    <col min="3076" max="3077" width="9.75" style="19" customWidth="1"/>
    <col min="3078" max="3078" width="12" style="19" customWidth="1"/>
    <col min="3079" max="3079" width="11.625" style="19" customWidth="1"/>
    <col min="3080" max="3080" width="11.875" style="19" customWidth="1"/>
    <col min="3081" max="3081" width="11.625" style="19" customWidth="1"/>
    <col min="3082" max="3082" width="8.5" style="19" customWidth="1"/>
    <col min="3083" max="3083" width="7.875" style="19" customWidth="1"/>
    <col min="3084" max="3084" width="13.625" style="19" customWidth="1"/>
    <col min="3085" max="3085" width="19.125" style="19" customWidth="1"/>
    <col min="3086" max="3086" width="17.875" style="19" customWidth="1"/>
    <col min="3087" max="3087" width="13.125" style="19" bestFit="1" customWidth="1"/>
    <col min="3088" max="3089" width="9" style="19"/>
    <col min="3090" max="3091" width="11.125" style="19" customWidth="1"/>
    <col min="3092" max="3092" width="12.5" style="19" bestFit="1" customWidth="1"/>
    <col min="3093" max="3328" width="9" style="19"/>
    <col min="3329" max="3329" width="27.375" style="19" customWidth="1"/>
    <col min="3330" max="3330" width="9.25" style="19" customWidth="1"/>
    <col min="3331" max="3331" width="8.5" style="19" customWidth="1"/>
    <col min="3332" max="3333" width="9.75" style="19" customWidth="1"/>
    <col min="3334" max="3334" width="12" style="19" customWidth="1"/>
    <col min="3335" max="3335" width="11.625" style="19" customWidth="1"/>
    <col min="3336" max="3336" width="11.875" style="19" customWidth="1"/>
    <col min="3337" max="3337" width="11.625" style="19" customWidth="1"/>
    <col min="3338" max="3338" width="8.5" style="19" customWidth="1"/>
    <col min="3339" max="3339" width="7.875" style="19" customWidth="1"/>
    <col min="3340" max="3340" width="13.625" style="19" customWidth="1"/>
    <col min="3341" max="3341" width="19.125" style="19" customWidth="1"/>
    <col min="3342" max="3342" width="17.875" style="19" customWidth="1"/>
    <col min="3343" max="3343" width="13.125" style="19" bestFit="1" customWidth="1"/>
    <col min="3344" max="3345" width="9" style="19"/>
    <col min="3346" max="3347" width="11.125" style="19" customWidth="1"/>
    <col min="3348" max="3348" width="12.5" style="19" bestFit="1" customWidth="1"/>
    <col min="3349" max="3584" width="9" style="19"/>
    <col min="3585" max="3585" width="27.375" style="19" customWidth="1"/>
    <col min="3586" max="3586" width="9.25" style="19" customWidth="1"/>
    <col min="3587" max="3587" width="8.5" style="19" customWidth="1"/>
    <col min="3588" max="3589" width="9.75" style="19" customWidth="1"/>
    <col min="3590" max="3590" width="12" style="19" customWidth="1"/>
    <col min="3591" max="3591" width="11.625" style="19" customWidth="1"/>
    <col min="3592" max="3592" width="11.875" style="19" customWidth="1"/>
    <col min="3593" max="3593" width="11.625" style="19" customWidth="1"/>
    <col min="3594" max="3594" width="8.5" style="19" customWidth="1"/>
    <col min="3595" max="3595" width="7.875" style="19" customWidth="1"/>
    <col min="3596" max="3596" width="13.625" style="19" customWidth="1"/>
    <col min="3597" max="3597" width="19.125" style="19" customWidth="1"/>
    <col min="3598" max="3598" width="17.875" style="19" customWidth="1"/>
    <col min="3599" max="3599" width="13.125" style="19" bestFit="1" customWidth="1"/>
    <col min="3600" max="3601" width="9" style="19"/>
    <col min="3602" max="3603" width="11.125" style="19" customWidth="1"/>
    <col min="3604" max="3604" width="12.5" style="19" bestFit="1" customWidth="1"/>
    <col min="3605" max="3840" width="9" style="19"/>
    <col min="3841" max="3841" width="27.375" style="19" customWidth="1"/>
    <col min="3842" max="3842" width="9.25" style="19" customWidth="1"/>
    <col min="3843" max="3843" width="8.5" style="19" customWidth="1"/>
    <col min="3844" max="3845" width="9.75" style="19" customWidth="1"/>
    <col min="3846" max="3846" width="12" style="19" customWidth="1"/>
    <col min="3847" max="3847" width="11.625" style="19" customWidth="1"/>
    <col min="3848" max="3848" width="11.875" style="19" customWidth="1"/>
    <col min="3849" max="3849" width="11.625" style="19" customWidth="1"/>
    <col min="3850" max="3850" width="8.5" style="19" customWidth="1"/>
    <col min="3851" max="3851" width="7.875" style="19" customWidth="1"/>
    <col min="3852" max="3852" width="13.625" style="19" customWidth="1"/>
    <col min="3853" max="3853" width="19.125" style="19" customWidth="1"/>
    <col min="3854" max="3854" width="17.875" style="19" customWidth="1"/>
    <col min="3855" max="3855" width="13.125" style="19" bestFit="1" customWidth="1"/>
    <col min="3856" max="3857" width="9" style="19"/>
    <col min="3858" max="3859" width="11.125" style="19" customWidth="1"/>
    <col min="3860" max="3860" width="12.5" style="19" bestFit="1" customWidth="1"/>
    <col min="3861" max="4096" width="9" style="19"/>
    <col min="4097" max="4097" width="27.375" style="19" customWidth="1"/>
    <col min="4098" max="4098" width="9.25" style="19" customWidth="1"/>
    <col min="4099" max="4099" width="8.5" style="19" customWidth="1"/>
    <col min="4100" max="4101" width="9.75" style="19" customWidth="1"/>
    <col min="4102" max="4102" width="12" style="19" customWidth="1"/>
    <col min="4103" max="4103" width="11.625" style="19" customWidth="1"/>
    <col min="4104" max="4104" width="11.875" style="19" customWidth="1"/>
    <col min="4105" max="4105" width="11.625" style="19" customWidth="1"/>
    <col min="4106" max="4106" width="8.5" style="19" customWidth="1"/>
    <col min="4107" max="4107" width="7.875" style="19" customWidth="1"/>
    <col min="4108" max="4108" width="13.625" style="19" customWidth="1"/>
    <col min="4109" max="4109" width="19.125" style="19" customWidth="1"/>
    <col min="4110" max="4110" width="17.875" style="19" customWidth="1"/>
    <col min="4111" max="4111" width="13.125" style="19" bestFit="1" customWidth="1"/>
    <col min="4112" max="4113" width="9" style="19"/>
    <col min="4114" max="4115" width="11.125" style="19" customWidth="1"/>
    <col min="4116" max="4116" width="12.5" style="19" bestFit="1" customWidth="1"/>
    <col min="4117" max="4352" width="9" style="19"/>
    <col min="4353" max="4353" width="27.375" style="19" customWidth="1"/>
    <col min="4354" max="4354" width="9.25" style="19" customWidth="1"/>
    <col min="4355" max="4355" width="8.5" style="19" customWidth="1"/>
    <col min="4356" max="4357" width="9.75" style="19" customWidth="1"/>
    <col min="4358" max="4358" width="12" style="19" customWidth="1"/>
    <col min="4359" max="4359" width="11.625" style="19" customWidth="1"/>
    <col min="4360" max="4360" width="11.875" style="19" customWidth="1"/>
    <col min="4361" max="4361" width="11.625" style="19" customWidth="1"/>
    <col min="4362" max="4362" width="8.5" style="19" customWidth="1"/>
    <col min="4363" max="4363" width="7.875" style="19" customWidth="1"/>
    <col min="4364" max="4364" width="13.625" style="19" customWidth="1"/>
    <col min="4365" max="4365" width="19.125" style="19" customWidth="1"/>
    <col min="4366" max="4366" width="17.875" style="19" customWidth="1"/>
    <col min="4367" max="4367" width="13.125" style="19" bestFit="1" customWidth="1"/>
    <col min="4368" max="4369" width="9" style="19"/>
    <col min="4370" max="4371" width="11.125" style="19" customWidth="1"/>
    <col min="4372" max="4372" width="12.5" style="19" bestFit="1" customWidth="1"/>
    <col min="4373" max="4608" width="9" style="19"/>
    <col min="4609" max="4609" width="27.375" style="19" customWidth="1"/>
    <col min="4610" max="4610" width="9.25" style="19" customWidth="1"/>
    <col min="4611" max="4611" width="8.5" style="19" customWidth="1"/>
    <col min="4612" max="4613" width="9.75" style="19" customWidth="1"/>
    <col min="4614" max="4614" width="12" style="19" customWidth="1"/>
    <col min="4615" max="4615" width="11.625" style="19" customWidth="1"/>
    <col min="4616" max="4616" width="11.875" style="19" customWidth="1"/>
    <col min="4617" max="4617" width="11.625" style="19" customWidth="1"/>
    <col min="4618" max="4618" width="8.5" style="19" customWidth="1"/>
    <col min="4619" max="4619" width="7.875" style="19" customWidth="1"/>
    <col min="4620" max="4620" width="13.625" style="19" customWidth="1"/>
    <col min="4621" max="4621" width="19.125" style="19" customWidth="1"/>
    <col min="4622" max="4622" width="17.875" style="19" customWidth="1"/>
    <col min="4623" max="4623" width="13.125" style="19" bestFit="1" customWidth="1"/>
    <col min="4624" max="4625" width="9" style="19"/>
    <col min="4626" max="4627" width="11.125" style="19" customWidth="1"/>
    <col min="4628" max="4628" width="12.5" style="19" bestFit="1" customWidth="1"/>
    <col min="4629" max="4864" width="9" style="19"/>
    <col min="4865" max="4865" width="27.375" style="19" customWidth="1"/>
    <col min="4866" max="4866" width="9.25" style="19" customWidth="1"/>
    <col min="4867" max="4867" width="8.5" style="19" customWidth="1"/>
    <col min="4868" max="4869" width="9.75" style="19" customWidth="1"/>
    <col min="4870" max="4870" width="12" style="19" customWidth="1"/>
    <col min="4871" max="4871" width="11.625" style="19" customWidth="1"/>
    <col min="4872" max="4872" width="11.875" style="19" customWidth="1"/>
    <col min="4873" max="4873" width="11.625" style="19" customWidth="1"/>
    <col min="4874" max="4874" width="8.5" style="19" customWidth="1"/>
    <col min="4875" max="4875" width="7.875" style="19" customWidth="1"/>
    <col min="4876" max="4876" width="13.625" style="19" customWidth="1"/>
    <col min="4877" max="4877" width="19.125" style="19" customWidth="1"/>
    <col min="4878" max="4878" width="17.875" style="19" customWidth="1"/>
    <col min="4879" max="4879" width="13.125" style="19" bestFit="1" customWidth="1"/>
    <col min="4880" max="4881" width="9" style="19"/>
    <col min="4882" max="4883" width="11.125" style="19" customWidth="1"/>
    <col min="4884" max="4884" width="12.5" style="19" bestFit="1" customWidth="1"/>
    <col min="4885" max="5120" width="9" style="19"/>
    <col min="5121" max="5121" width="27.375" style="19" customWidth="1"/>
    <col min="5122" max="5122" width="9.25" style="19" customWidth="1"/>
    <col min="5123" max="5123" width="8.5" style="19" customWidth="1"/>
    <col min="5124" max="5125" width="9.75" style="19" customWidth="1"/>
    <col min="5126" max="5126" width="12" style="19" customWidth="1"/>
    <col min="5127" max="5127" width="11.625" style="19" customWidth="1"/>
    <col min="5128" max="5128" width="11.875" style="19" customWidth="1"/>
    <col min="5129" max="5129" width="11.625" style="19" customWidth="1"/>
    <col min="5130" max="5130" width="8.5" style="19" customWidth="1"/>
    <col min="5131" max="5131" width="7.875" style="19" customWidth="1"/>
    <col min="5132" max="5132" width="13.625" style="19" customWidth="1"/>
    <col min="5133" max="5133" width="19.125" style="19" customWidth="1"/>
    <col min="5134" max="5134" width="17.875" style="19" customWidth="1"/>
    <col min="5135" max="5135" width="13.125" style="19" bestFit="1" customWidth="1"/>
    <col min="5136" max="5137" width="9" style="19"/>
    <col min="5138" max="5139" width="11.125" style="19" customWidth="1"/>
    <col min="5140" max="5140" width="12.5" style="19" bestFit="1" customWidth="1"/>
    <col min="5141" max="5376" width="9" style="19"/>
    <col min="5377" max="5377" width="27.375" style="19" customWidth="1"/>
    <col min="5378" max="5378" width="9.25" style="19" customWidth="1"/>
    <col min="5379" max="5379" width="8.5" style="19" customWidth="1"/>
    <col min="5380" max="5381" width="9.75" style="19" customWidth="1"/>
    <col min="5382" max="5382" width="12" style="19" customWidth="1"/>
    <col min="5383" max="5383" width="11.625" style="19" customWidth="1"/>
    <col min="5384" max="5384" width="11.875" style="19" customWidth="1"/>
    <col min="5385" max="5385" width="11.625" style="19" customWidth="1"/>
    <col min="5386" max="5386" width="8.5" style="19" customWidth="1"/>
    <col min="5387" max="5387" width="7.875" style="19" customWidth="1"/>
    <col min="5388" max="5388" width="13.625" style="19" customWidth="1"/>
    <col min="5389" max="5389" width="19.125" style="19" customWidth="1"/>
    <col min="5390" max="5390" width="17.875" style="19" customWidth="1"/>
    <col min="5391" max="5391" width="13.125" style="19" bestFit="1" customWidth="1"/>
    <col min="5392" max="5393" width="9" style="19"/>
    <col min="5394" max="5395" width="11.125" style="19" customWidth="1"/>
    <col min="5396" max="5396" width="12.5" style="19" bestFit="1" customWidth="1"/>
    <col min="5397" max="5632" width="9" style="19"/>
    <col min="5633" max="5633" width="27.375" style="19" customWidth="1"/>
    <col min="5634" max="5634" width="9.25" style="19" customWidth="1"/>
    <col min="5635" max="5635" width="8.5" style="19" customWidth="1"/>
    <col min="5636" max="5637" width="9.75" style="19" customWidth="1"/>
    <col min="5638" max="5638" width="12" style="19" customWidth="1"/>
    <col min="5639" max="5639" width="11.625" style="19" customWidth="1"/>
    <col min="5640" max="5640" width="11.875" style="19" customWidth="1"/>
    <col min="5641" max="5641" width="11.625" style="19" customWidth="1"/>
    <col min="5642" max="5642" width="8.5" style="19" customWidth="1"/>
    <col min="5643" max="5643" width="7.875" style="19" customWidth="1"/>
    <col min="5644" max="5644" width="13.625" style="19" customWidth="1"/>
    <col min="5645" max="5645" width="19.125" style="19" customWidth="1"/>
    <col min="5646" max="5646" width="17.875" style="19" customWidth="1"/>
    <col min="5647" max="5647" width="13.125" style="19" bestFit="1" customWidth="1"/>
    <col min="5648" max="5649" width="9" style="19"/>
    <col min="5650" max="5651" width="11.125" style="19" customWidth="1"/>
    <col min="5652" max="5652" width="12.5" style="19" bestFit="1" customWidth="1"/>
    <col min="5653" max="5888" width="9" style="19"/>
    <col min="5889" max="5889" width="27.375" style="19" customWidth="1"/>
    <col min="5890" max="5890" width="9.25" style="19" customWidth="1"/>
    <col min="5891" max="5891" width="8.5" style="19" customWidth="1"/>
    <col min="5892" max="5893" width="9.75" style="19" customWidth="1"/>
    <col min="5894" max="5894" width="12" style="19" customWidth="1"/>
    <col min="5895" max="5895" width="11.625" style="19" customWidth="1"/>
    <col min="5896" max="5896" width="11.875" style="19" customWidth="1"/>
    <col min="5897" max="5897" width="11.625" style="19" customWidth="1"/>
    <col min="5898" max="5898" width="8.5" style="19" customWidth="1"/>
    <col min="5899" max="5899" width="7.875" style="19" customWidth="1"/>
    <col min="5900" max="5900" width="13.625" style="19" customWidth="1"/>
    <col min="5901" max="5901" width="19.125" style="19" customWidth="1"/>
    <col min="5902" max="5902" width="17.875" style="19" customWidth="1"/>
    <col min="5903" max="5903" width="13.125" style="19" bestFit="1" customWidth="1"/>
    <col min="5904" max="5905" width="9" style="19"/>
    <col min="5906" max="5907" width="11.125" style="19" customWidth="1"/>
    <col min="5908" max="5908" width="12.5" style="19" bestFit="1" customWidth="1"/>
    <col min="5909" max="6144" width="9" style="19"/>
    <col min="6145" max="6145" width="27.375" style="19" customWidth="1"/>
    <col min="6146" max="6146" width="9.25" style="19" customWidth="1"/>
    <col min="6147" max="6147" width="8.5" style="19" customWidth="1"/>
    <col min="6148" max="6149" width="9.75" style="19" customWidth="1"/>
    <col min="6150" max="6150" width="12" style="19" customWidth="1"/>
    <col min="6151" max="6151" width="11.625" style="19" customWidth="1"/>
    <col min="6152" max="6152" width="11.875" style="19" customWidth="1"/>
    <col min="6153" max="6153" width="11.625" style="19" customWidth="1"/>
    <col min="6154" max="6154" width="8.5" style="19" customWidth="1"/>
    <col min="6155" max="6155" width="7.875" style="19" customWidth="1"/>
    <col min="6156" max="6156" width="13.625" style="19" customWidth="1"/>
    <col min="6157" max="6157" width="19.125" style="19" customWidth="1"/>
    <col min="6158" max="6158" width="17.875" style="19" customWidth="1"/>
    <col min="6159" max="6159" width="13.125" style="19" bestFit="1" customWidth="1"/>
    <col min="6160" max="6161" width="9" style="19"/>
    <col min="6162" max="6163" width="11.125" style="19" customWidth="1"/>
    <col min="6164" max="6164" width="12.5" style="19" bestFit="1" customWidth="1"/>
    <col min="6165" max="6400" width="9" style="19"/>
    <col min="6401" max="6401" width="27.375" style="19" customWidth="1"/>
    <col min="6402" max="6402" width="9.25" style="19" customWidth="1"/>
    <col min="6403" max="6403" width="8.5" style="19" customWidth="1"/>
    <col min="6404" max="6405" width="9.75" style="19" customWidth="1"/>
    <col min="6406" max="6406" width="12" style="19" customWidth="1"/>
    <col min="6407" max="6407" width="11.625" style="19" customWidth="1"/>
    <col min="6408" max="6408" width="11.875" style="19" customWidth="1"/>
    <col min="6409" max="6409" width="11.625" style="19" customWidth="1"/>
    <col min="6410" max="6410" width="8.5" style="19" customWidth="1"/>
    <col min="6411" max="6411" width="7.875" style="19" customWidth="1"/>
    <col min="6412" max="6412" width="13.625" style="19" customWidth="1"/>
    <col min="6413" max="6413" width="19.125" style="19" customWidth="1"/>
    <col min="6414" max="6414" width="17.875" style="19" customWidth="1"/>
    <col min="6415" max="6415" width="13.125" style="19" bestFit="1" customWidth="1"/>
    <col min="6416" max="6417" width="9" style="19"/>
    <col min="6418" max="6419" width="11.125" style="19" customWidth="1"/>
    <col min="6420" max="6420" width="12.5" style="19" bestFit="1" customWidth="1"/>
    <col min="6421" max="6656" width="9" style="19"/>
    <col min="6657" max="6657" width="27.375" style="19" customWidth="1"/>
    <col min="6658" max="6658" width="9.25" style="19" customWidth="1"/>
    <col min="6659" max="6659" width="8.5" style="19" customWidth="1"/>
    <col min="6660" max="6661" width="9.75" style="19" customWidth="1"/>
    <col min="6662" max="6662" width="12" style="19" customWidth="1"/>
    <col min="6663" max="6663" width="11.625" style="19" customWidth="1"/>
    <col min="6664" max="6664" width="11.875" style="19" customWidth="1"/>
    <col min="6665" max="6665" width="11.625" style="19" customWidth="1"/>
    <col min="6666" max="6666" width="8.5" style="19" customWidth="1"/>
    <col min="6667" max="6667" width="7.875" style="19" customWidth="1"/>
    <col min="6668" max="6668" width="13.625" style="19" customWidth="1"/>
    <col min="6669" max="6669" width="19.125" style="19" customWidth="1"/>
    <col min="6670" max="6670" width="17.875" style="19" customWidth="1"/>
    <col min="6671" max="6671" width="13.125" style="19" bestFit="1" customWidth="1"/>
    <col min="6672" max="6673" width="9" style="19"/>
    <col min="6674" max="6675" width="11.125" style="19" customWidth="1"/>
    <col min="6676" max="6676" width="12.5" style="19" bestFit="1" customWidth="1"/>
    <col min="6677" max="6912" width="9" style="19"/>
    <col min="6913" max="6913" width="27.375" style="19" customWidth="1"/>
    <col min="6914" max="6914" width="9.25" style="19" customWidth="1"/>
    <col min="6915" max="6915" width="8.5" style="19" customWidth="1"/>
    <col min="6916" max="6917" width="9.75" style="19" customWidth="1"/>
    <col min="6918" max="6918" width="12" style="19" customWidth="1"/>
    <col min="6919" max="6919" width="11.625" style="19" customWidth="1"/>
    <col min="6920" max="6920" width="11.875" style="19" customWidth="1"/>
    <col min="6921" max="6921" width="11.625" style="19" customWidth="1"/>
    <col min="6922" max="6922" width="8.5" style="19" customWidth="1"/>
    <col min="6923" max="6923" width="7.875" style="19" customWidth="1"/>
    <col min="6924" max="6924" width="13.625" style="19" customWidth="1"/>
    <col min="6925" max="6925" width="19.125" style="19" customWidth="1"/>
    <col min="6926" max="6926" width="17.875" style="19" customWidth="1"/>
    <col min="6927" max="6927" width="13.125" style="19" bestFit="1" customWidth="1"/>
    <col min="6928" max="6929" width="9" style="19"/>
    <col min="6930" max="6931" width="11.125" style="19" customWidth="1"/>
    <col min="6932" max="6932" width="12.5" style="19" bestFit="1" customWidth="1"/>
    <col min="6933" max="7168" width="9" style="19"/>
    <col min="7169" max="7169" width="27.375" style="19" customWidth="1"/>
    <col min="7170" max="7170" width="9.25" style="19" customWidth="1"/>
    <col min="7171" max="7171" width="8.5" style="19" customWidth="1"/>
    <col min="7172" max="7173" width="9.75" style="19" customWidth="1"/>
    <col min="7174" max="7174" width="12" style="19" customWidth="1"/>
    <col min="7175" max="7175" width="11.625" style="19" customWidth="1"/>
    <col min="7176" max="7176" width="11.875" style="19" customWidth="1"/>
    <col min="7177" max="7177" width="11.625" style="19" customWidth="1"/>
    <col min="7178" max="7178" width="8.5" style="19" customWidth="1"/>
    <col min="7179" max="7179" width="7.875" style="19" customWidth="1"/>
    <col min="7180" max="7180" width="13.625" style="19" customWidth="1"/>
    <col min="7181" max="7181" width="19.125" style="19" customWidth="1"/>
    <col min="7182" max="7182" width="17.875" style="19" customWidth="1"/>
    <col min="7183" max="7183" width="13.125" style="19" bestFit="1" customWidth="1"/>
    <col min="7184" max="7185" width="9" style="19"/>
    <col min="7186" max="7187" width="11.125" style="19" customWidth="1"/>
    <col min="7188" max="7188" width="12.5" style="19" bestFit="1" customWidth="1"/>
    <col min="7189" max="7424" width="9" style="19"/>
    <col min="7425" max="7425" width="27.375" style="19" customWidth="1"/>
    <col min="7426" max="7426" width="9.25" style="19" customWidth="1"/>
    <col min="7427" max="7427" width="8.5" style="19" customWidth="1"/>
    <col min="7428" max="7429" width="9.75" style="19" customWidth="1"/>
    <col min="7430" max="7430" width="12" style="19" customWidth="1"/>
    <col min="7431" max="7431" width="11.625" style="19" customWidth="1"/>
    <col min="7432" max="7432" width="11.875" style="19" customWidth="1"/>
    <col min="7433" max="7433" width="11.625" style="19" customWidth="1"/>
    <col min="7434" max="7434" width="8.5" style="19" customWidth="1"/>
    <col min="7435" max="7435" width="7.875" style="19" customWidth="1"/>
    <col min="7436" max="7436" width="13.625" style="19" customWidth="1"/>
    <col min="7437" max="7437" width="19.125" style="19" customWidth="1"/>
    <col min="7438" max="7438" width="17.875" style="19" customWidth="1"/>
    <col min="7439" max="7439" width="13.125" style="19" bestFit="1" customWidth="1"/>
    <col min="7440" max="7441" width="9" style="19"/>
    <col min="7442" max="7443" width="11.125" style="19" customWidth="1"/>
    <col min="7444" max="7444" width="12.5" style="19" bestFit="1" customWidth="1"/>
    <col min="7445" max="7680" width="9" style="19"/>
    <col min="7681" max="7681" width="27.375" style="19" customWidth="1"/>
    <col min="7682" max="7682" width="9.25" style="19" customWidth="1"/>
    <col min="7683" max="7683" width="8.5" style="19" customWidth="1"/>
    <col min="7684" max="7685" width="9.75" style="19" customWidth="1"/>
    <col min="7686" max="7686" width="12" style="19" customWidth="1"/>
    <col min="7687" max="7687" width="11.625" style="19" customWidth="1"/>
    <col min="7688" max="7688" width="11.875" style="19" customWidth="1"/>
    <col min="7689" max="7689" width="11.625" style="19" customWidth="1"/>
    <col min="7690" max="7690" width="8.5" style="19" customWidth="1"/>
    <col min="7691" max="7691" width="7.875" style="19" customWidth="1"/>
    <col min="7692" max="7692" width="13.625" style="19" customWidth="1"/>
    <col min="7693" max="7693" width="19.125" style="19" customWidth="1"/>
    <col min="7694" max="7694" width="17.875" style="19" customWidth="1"/>
    <col min="7695" max="7695" width="13.125" style="19" bestFit="1" customWidth="1"/>
    <col min="7696" max="7697" width="9" style="19"/>
    <col min="7698" max="7699" width="11.125" style="19" customWidth="1"/>
    <col min="7700" max="7700" width="12.5" style="19" bestFit="1" customWidth="1"/>
    <col min="7701" max="7936" width="9" style="19"/>
    <col min="7937" max="7937" width="27.375" style="19" customWidth="1"/>
    <col min="7938" max="7938" width="9.25" style="19" customWidth="1"/>
    <col min="7939" max="7939" width="8.5" style="19" customWidth="1"/>
    <col min="7940" max="7941" width="9.75" style="19" customWidth="1"/>
    <col min="7942" max="7942" width="12" style="19" customWidth="1"/>
    <col min="7943" max="7943" width="11.625" style="19" customWidth="1"/>
    <col min="7944" max="7944" width="11.875" style="19" customWidth="1"/>
    <col min="7945" max="7945" width="11.625" style="19" customWidth="1"/>
    <col min="7946" max="7946" width="8.5" style="19" customWidth="1"/>
    <col min="7947" max="7947" width="7.875" style="19" customWidth="1"/>
    <col min="7948" max="7948" width="13.625" style="19" customWidth="1"/>
    <col min="7949" max="7949" width="19.125" style="19" customWidth="1"/>
    <col min="7950" max="7950" width="17.875" style="19" customWidth="1"/>
    <col min="7951" max="7951" width="13.125" style="19" bestFit="1" customWidth="1"/>
    <col min="7952" max="7953" width="9" style="19"/>
    <col min="7954" max="7955" width="11.125" style="19" customWidth="1"/>
    <col min="7956" max="7956" width="12.5" style="19" bestFit="1" customWidth="1"/>
    <col min="7957" max="8192" width="9" style="19"/>
    <col min="8193" max="8193" width="27.375" style="19" customWidth="1"/>
    <col min="8194" max="8194" width="9.25" style="19" customWidth="1"/>
    <col min="8195" max="8195" width="8.5" style="19" customWidth="1"/>
    <col min="8196" max="8197" width="9.75" style="19" customWidth="1"/>
    <col min="8198" max="8198" width="12" style="19" customWidth="1"/>
    <col min="8199" max="8199" width="11.625" style="19" customWidth="1"/>
    <col min="8200" max="8200" width="11.875" style="19" customWidth="1"/>
    <col min="8201" max="8201" width="11.625" style="19" customWidth="1"/>
    <col min="8202" max="8202" width="8.5" style="19" customWidth="1"/>
    <col min="8203" max="8203" width="7.875" style="19" customWidth="1"/>
    <col min="8204" max="8204" width="13.625" style="19" customWidth="1"/>
    <col min="8205" max="8205" width="19.125" style="19" customWidth="1"/>
    <col min="8206" max="8206" width="17.875" style="19" customWidth="1"/>
    <col min="8207" max="8207" width="13.125" style="19" bestFit="1" customWidth="1"/>
    <col min="8208" max="8209" width="9" style="19"/>
    <col min="8210" max="8211" width="11.125" style="19" customWidth="1"/>
    <col min="8212" max="8212" width="12.5" style="19" bestFit="1" customWidth="1"/>
    <col min="8213" max="8448" width="9" style="19"/>
    <col min="8449" max="8449" width="27.375" style="19" customWidth="1"/>
    <col min="8450" max="8450" width="9.25" style="19" customWidth="1"/>
    <col min="8451" max="8451" width="8.5" style="19" customWidth="1"/>
    <col min="8452" max="8453" width="9.75" style="19" customWidth="1"/>
    <col min="8454" max="8454" width="12" style="19" customWidth="1"/>
    <col min="8455" max="8455" width="11.625" style="19" customWidth="1"/>
    <col min="8456" max="8456" width="11.875" style="19" customWidth="1"/>
    <col min="8457" max="8457" width="11.625" style="19" customWidth="1"/>
    <col min="8458" max="8458" width="8.5" style="19" customWidth="1"/>
    <col min="8459" max="8459" width="7.875" style="19" customWidth="1"/>
    <col min="8460" max="8460" width="13.625" style="19" customWidth="1"/>
    <col min="8461" max="8461" width="19.125" style="19" customWidth="1"/>
    <col min="8462" max="8462" width="17.875" style="19" customWidth="1"/>
    <col min="8463" max="8463" width="13.125" style="19" bestFit="1" customWidth="1"/>
    <col min="8464" max="8465" width="9" style="19"/>
    <col min="8466" max="8467" width="11.125" style="19" customWidth="1"/>
    <col min="8468" max="8468" width="12.5" style="19" bestFit="1" customWidth="1"/>
    <col min="8469" max="8704" width="9" style="19"/>
    <col min="8705" max="8705" width="27.375" style="19" customWidth="1"/>
    <col min="8706" max="8706" width="9.25" style="19" customWidth="1"/>
    <col min="8707" max="8707" width="8.5" style="19" customWidth="1"/>
    <col min="8708" max="8709" width="9.75" style="19" customWidth="1"/>
    <col min="8710" max="8710" width="12" style="19" customWidth="1"/>
    <col min="8711" max="8711" width="11.625" style="19" customWidth="1"/>
    <col min="8712" max="8712" width="11.875" style="19" customWidth="1"/>
    <col min="8713" max="8713" width="11.625" style="19" customWidth="1"/>
    <col min="8714" max="8714" width="8.5" style="19" customWidth="1"/>
    <col min="8715" max="8715" width="7.875" style="19" customWidth="1"/>
    <col min="8716" max="8716" width="13.625" style="19" customWidth="1"/>
    <col min="8717" max="8717" width="19.125" style="19" customWidth="1"/>
    <col min="8718" max="8718" width="17.875" style="19" customWidth="1"/>
    <col min="8719" max="8719" width="13.125" style="19" bestFit="1" customWidth="1"/>
    <col min="8720" max="8721" width="9" style="19"/>
    <col min="8722" max="8723" width="11.125" style="19" customWidth="1"/>
    <col min="8724" max="8724" width="12.5" style="19" bestFit="1" customWidth="1"/>
    <col min="8725" max="8960" width="9" style="19"/>
    <col min="8961" max="8961" width="27.375" style="19" customWidth="1"/>
    <col min="8962" max="8962" width="9.25" style="19" customWidth="1"/>
    <col min="8963" max="8963" width="8.5" style="19" customWidth="1"/>
    <col min="8964" max="8965" width="9.75" style="19" customWidth="1"/>
    <col min="8966" max="8966" width="12" style="19" customWidth="1"/>
    <col min="8967" max="8967" width="11.625" style="19" customWidth="1"/>
    <col min="8968" max="8968" width="11.875" style="19" customWidth="1"/>
    <col min="8969" max="8969" width="11.625" style="19" customWidth="1"/>
    <col min="8970" max="8970" width="8.5" style="19" customWidth="1"/>
    <col min="8971" max="8971" width="7.875" style="19" customWidth="1"/>
    <col min="8972" max="8972" width="13.625" style="19" customWidth="1"/>
    <col min="8973" max="8973" width="19.125" style="19" customWidth="1"/>
    <col min="8974" max="8974" width="17.875" style="19" customWidth="1"/>
    <col min="8975" max="8975" width="13.125" style="19" bestFit="1" customWidth="1"/>
    <col min="8976" max="8977" width="9" style="19"/>
    <col min="8978" max="8979" width="11.125" style="19" customWidth="1"/>
    <col min="8980" max="8980" width="12.5" style="19" bestFit="1" customWidth="1"/>
    <col min="8981" max="9216" width="9" style="19"/>
    <col min="9217" max="9217" width="27.375" style="19" customWidth="1"/>
    <col min="9218" max="9218" width="9.25" style="19" customWidth="1"/>
    <col min="9219" max="9219" width="8.5" style="19" customWidth="1"/>
    <col min="9220" max="9221" width="9.75" style="19" customWidth="1"/>
    <col min="9222" max="9222" width="12" style="19" customWidth="1"/>
    <col min="9223" max="9223" width="11.625" style="19" customWidth="1"/>
    <col min="9224" max="9224" width="11.875" style="19" customWidth="1"/>
    <col min="9225" max="9225" width="11.625" style="19" customWidth="1"/>
    <col min="9226" max="9226" width="8.5" style="19" customWidth="1"/>
    <col min="9227" max="9227" width="7.875" style="19" customWidth="1"/>
    <col min="9228" max="9228" width="13.625" style="19" customWidth="1"/>
    <col min="9229" max="9229" width="19.125" style="19" customWidth="1"/>
    <col min="9230" max="9230" width="17.875" style="19" customWidth="1"/>
    <col min="9231" max="9231" width="13.125" style="19" bestFit="1" customWidth="1"/>
    <col min="9232" max="9233" width="9" style="19"/>
    <col min="9234" max="9235" width="11.125" style="19" customWidth="1"/>
    <col min="9236" max="9236" width="12.5" style="19" bestFit="1" customWidth="1"/>
    <col min="9237" max="9472" width="9" style="19"/>
    <col min="9473" max="9473" width="27.375" style="19" customWidth="1"/>
    <col min="9474" max="9474" width="9.25" style="19" customWidth="1"/>
    <col min="9475" max="9475" width="8.5" style="19" customWidth="1"/>
    <col min="9476" max="9477" width="9.75" style="19" customWidth="1"/>
    <col min="9478" max="9478" width="12" style="19" customWidth="1"/>
    <col min="9479" max="9479" width="11.625" style="19" customWidth="1"/>
    <col min="9480" max="9480" width="11.875" style="19" customWidth="1"/>
    <col min="9481" max="9481" width="11.625" style="19" customWidth="1"/>
    <col min="9482" max="9482" width="8.5" style="19" customWidth="1"/>
    <col min="9483" max="9483" width="7.875" style="19" customWidth="1"/>
    <col min="9484" max="9484" width="13.625" style="19" customWidth="1"/>
    <col min="9485" max="9485" width="19.125" style="19" customWidth="1"/>
    <col min="9486" max="9486" width="17.875" style="19" customWidth="1"/>
    <col min="9487" max="9487" width="13.125" style="19" bestFit="1" customWidth="1"/>
    <col min="9488" max="9489" width="9" style="19"/>
    <col min="9490" max="9491" width="11.125" style="19" customWidth="1"/>
    <col min="9492" max="9492" width="12.5" style="19" bestFit="1" customWidth="1"/>
    <col min="9493" max="9728" width="9" style="19"/>
    <col min="9729" max="9729" width="27.375" style="19" customWidth="1"/>
    <col min="9730" max="9730" width="9.25" style="19" customWidth="1"/>
    <col min="9731" max="9731" width="8.5" style="19" customWidth="1"/>
    <col min="9732" max="9733" width="9.75" style="19" customWidth="1"/>
    <col min="9734" max="9734" width="12" style="19" customWidth="1"/>
    <col min="9735" max="9735" width="11.625" style="19" customWidth="1"/>
    <col min="9736" max="9736" width="11.875" style="19" customWidth="1"/>
    <col min="9737" max="9737" width="11.625" style="19" customWidth="1"/>
    <col min="9738" max="9738" width="8.5" style="19" customWidth="1"/>
    <col min="9739" max="9739" width="7.875" style="19" customWidth="1"/>
    <col min="9740" max="9740" width="13.625" style="19" customWidth="1"/>
    <col min="9741" max="9741" width="19.125" style="19" customWidth="1"/>
    <col min="9742" max="9742" width="17.875" style="19" customWidth="1"/>
    <col min="9743" max="9743" width="13.125" style="19" bestFit="1" customWidth="1"/>
    <col min="9744" max="9745" width="9" style="19"/>
    <col min="9746" max="9747" width="11.125" style="19" customWidth="1"/>
    <col min="9748" max="9748" width="12.5" style="19" bestFit="1" customWidth="1"/>
    <col min="9749" max="9984" width="9" style="19"/>
    <col min="9985" max="9985" width="27.375" style="19" customWidth="1"/>
    <col min="9986" max="9986" width="9.25" style="19" customWidth="1"/>
    <col min="9987" max="9987" width="8.5" style="19" customWidth="1"/>
    <col min="9988" max="9989" width="9.75" style="19" customWidth="1"/>
    <col min="9990" max="9990" width="12" style="19" customWidth="1"/>
    <col min="9991" max="9991" width="11.625" style="19" customWidth="1"/>
    <col min="9992" max="9992" width="11.875" style="19" customWidth="1"/>
    <col min="9993" max="9993" width="11.625" style="19" customWidth="1"/>
    <col min="9994" max="9994" width="8.5" style="19" customWidth="1"/>
    <col min="9995" max="9995" width="7.875" style="19" customWidth="1"/>
    <col min="9996" max="9996" width="13.625" style="19" customWidth="1"/>
    <col min="9997" max="9997" width="19.125" style="19" customWidth="1"/>
    <col min="9998" max="9998" width="17.875" style="19" customWidth="1"/>
    <col min="9999" max="9999" width="13.125" style="19" bestFit="1" customWidth="1"/>
    <col min="10000" max="10001" width="9" style="19"/>
    <col min="10002" max="10003" width="11.125" style="19" customWidth="1"/>
    <col min="10004" max="10004" width="12.5" style="19" bestFit="1" customWidth="1"/>
    <col min="10005" max="10240" width="9" style="19"/>
    <col min="10241" max="10241" width="27.375" style="19" customWidth="1"/>
    <col min="10242" max="10242" width="9.25" style="19" customWidth="1"/>
    <col min="10243" max="10243" width="8.5" style="19" customWidth="1"/>
    <col min="10244" max="10245" width="9.75" style="19" customWidth="1"/>
    <col min="10246" max="10246" width="12" style="19" customWidth="1"/>
    <col min="10247" max="10247" width="11.625" style="19" customWidth="1"/>
    <col min="10248" max="10248" width="11.875" style="19" customWidth="1"/>
    <col min="10249" max="10249" width="11.625" style="19" customWidth="1"/>
    <col min="10250" max="10250" width="8.5" style="19" customWidth="1"/>
    <col min="10251" max="10251" width="7.875" style="19" customWidth="1"/>
    <col min="10252" max="10252" width="13.625" style="19" customWidth="1"/>
    <col min="10253" max="10253" width="19.125" style="19" customWidth="1"/>
    <col min="10254" max="10254" width="17.875" style="19" customWidth="1"/>
    <col min="10255" max="10255" width="13.125" style="19" bestFit="1" customWidth="1"/>
    <col min="10256" max="10257" width="9" style="19"/>
    <col min="10258" max="10259" width="11.125" style="19" customWidth="1"/>
    <col min="10260" max="10260" width="12.5" style="19" bestFit="1" customWidth="1"/>
    <col min="10261" max="10496" width="9" style="19"/>
    <col min="10497" max="10497" width="27.375" style="19" customWidth="1"/>
    <col min="10498" max="10498" width="9.25" style="19" customWidth="1"/>
    <col min="10499" max="10499" width="8.5" style="19" customWidth="1"/>
    <col min="10500" max="10501" width="9.75" style="19" customWidth="1"/>
    <col min="10502" max="10502" width="12" style="19" customWidth="1"/>
    <col min="10503" max="10503" width="11.625" style="19" customWidth="1"/>
    <col min="10504" max="10504" width="11.875" style="19" customWidth="1"/>
    <col min="10505" max="10505" width="11.625" style="19" customWidth="1"/>
    <col min="10506" max="10506" width="8.5" style="19" customWidth="1"/>
    <col min="10507" max="10507" width="7.875" style="19" customWidth="1"/>
    <col min="10508" max="10508" width="13.625" style="19" customWidth="1"/>
    <col min="10509" max="10509" width="19.125" style="19" customWidth="1"/>
    <col min="10510" max="10510" width="17.875" style="19" customWidth="1"/>
    <col min="10511" max="10511" width="13.125" style="19" bestFit="1" customWidth="1"/>
    <col min="10512" max="10513" width="9" style="19"/>
    <col min="10514" max="10515" width="11.125" style="19" customWidth="1"/>
    <col min="10516" max="10516" width="12.5" style="19" bestFit="1" customWidth="1"/>
    <col min="10517" max="10752" width="9" style="19"/>
    <col min="10753" max="10753" width="27.375" style="19" customWidth="1"/>
    <col min="10754" max="10754" width="9.25" style="19" customWidth="1"/>
    <col min="10755" max="10755" width="8.5" style="19" customWidth="1"/>
    <col min="10756" max="10757" width="9.75" style="19" customWidth="1"/>
    <col min="10758" max="10758" width="12" style="19" customWidth="1"/>
    <col min="10759" max="10759" width="11.625" style="19" customWidth="1"/>
    <col min="10760" max="10760" width="11.875" style="19" customWidth="1"/>
    <col min="10761" max="10761" width="11.625" style="19" customWidth="1"/>
    <col min="10762" max="10762" width="8.5" style="19" customWidth="1"/>
    <col min="10763" max="10763" width="7.875" style="19" customWidth="1"/>
    <col min="10764" max="10764" width="13.625" style="19" customWidth="1"/>
    <col min="10765" max="10765" width="19.125" style="19" customWidth="1"/>
    <col min="10766" max="10766" width="17.875" style="19" customWidth="1"/>
    <col min="10767" max="10767" width="13.125" style="19" bestFit="1" customWidth="1"/>
    <col min="10768" max="10769" width="9" style="19"/>
    <col min="10770" max="10771" width="11.125" style="19" customWidth="1"/>
    <col min="10772" max="10772" width="12.5" style="19" bestFit="1" customWidth="1"/>
    <col min="10773" max="11008" width="9" style="19"/>
    <col min="11009" max="11009" width="27.375" style="19" customWidth="1"/>
    <col min="11010" max="11010" width="9.25" style="19" customWidth="1"/>
    <col min="11011" max="11011" width="8.5" style="19" customWidth="1"/>
    <col min="11012" max="11013" width="9.75" style="19" customWidth="1"/>
    <col min="11014" max="11014" width="12" style="19" customWidth="1"/>
    <col min="11015" max="11015" width="11.625" style="19" customWidth="1"/>
    <col min="11016" max="11016" width="11.875" style="19" customWidth="1"/>
    <col min="11017" max="11017" width="11.625" style="19" customWidth="1"/>
    <col min="11018" max="11018" width="8.5" style="19" customWidth="1"/>
    <col min="11019" max="11019" width="7.875" style="19" customWidth="1"/>
    <col min="11020" max="11020" width="13.625" style="19" customWidth="1"/>
    <col min="11021" max="11021" width="19.125" style="19" customWidth="1"/>
    <col min="11022" max="11022" width="17.875" style="19" customWidth="1"/>
    <col min="11023" max="11023" width="13.125" style="19" bestFit="1" customWidth="1"/>
    <col min="11024" max="11025" width="9" style="19"/>
    <col min="11026" max="11027" width="11.125" style="19" customWidth="1"/>
    <col min="11028" max="11028" width="12.5" style="19" bestFit="1" customWidth="1"/>
    <col min="11029" max="11264" width="9" style="19"/>
    <col min="11265" max="11265" width="27.375" style="19" customWidth="1"/>
    <col min="11266" max="11266" width="9.25" style="19" customWidth="1"/>
    <col min="11267" max="11267" width="8.5" style="19" customWidth="1"/>
    <col min="11268" max="11269" width="9.75" style="19" customWidth="1"/>
    <col min="11270" max="11270" width="12" style="19" customWidth="1"/>
    <col min="11271" max="11271" width="11.625" style="19" customWidth="1"/>
    <col min="11272" max="11272" width="11.875" style="19" customWidth="1"/>
    <col min="11273" max="11273" width="11.625" style="19" customWidth="1"/>
    <col min="11274" max="11274" width="8.5" style="19" customWidth="1"/>
    <col min="11275" max="11275" width="7.875" style="19" customWidth="1"/>
    <col min="11276" max="11276" width="13.625" style="19" customWidth="1"/>
    <col min="11277" max="11277" width="19.125" style="19" customWidth="1"/>
    <col min="11278" max="11278" width="17.875" style="19" customWidth="1"/>
    <col min="11279" max="11279" width="13.125" style="19" bestFit="1" customWidth="1"/>
    <col min="11280" max="11281" width="9" style="19"/>
    <col min="11282" max="11283" width="11.125" style="19" customWidth="1"/>
    <col min="11284" max="11284" width="12.5" style="19" bestFit="1" customWidth="1"/>
    <col min="11285" max="11520" width="9" style="19"/>
    <col min="11521" max="11521" width="27.375" style="19" customWidth="1"/>
    <col min="11522" max="11522" width="9.25" style="19" customWidth="1"/>
    <col min="11523" max="11523" width="8.5" style="19" customWidth="1"/>
    <col min="11524" max="11525" width="9.75" style="19" customWidth="1"/>
    <col min="11526" max="11526" width="12" style="19" customWidth="1"/>
    <col min="11527" max="11527" width="11.625" style="19" customWidth="1"/>
    <col min="11528" max="11528" width="11.875" style="19" customWidth="1"/>
    <col min="11529" max="11529" width="11.625" style="19" customWidth="1"/>
    <col min="11530" max="11530" width="8.5" style="19" customWidth="1"/>
    <col min="11531" max="11531" width="7.875" style="19" customWidth="1"/>
    <col min="11532" max="11532" width="13.625" style="19" customWidth="1"/>
    <col min="11533" max="11533" width="19.125" style="19" customWidth="1"/>
    <col min="11534" max="11534" width="17.875" style="19" customWidth="1"/>
    <col min="11535" max="11535" width="13.125" style="19" bestFit="1" customWidth="1"/>
    <col min="11536" max="11537" width="9" style="19"/>
    <col min="11538" max="11539" width="11.125" style="19" customWidth="1"/>
    <col min="11540" max="11540" width="12.5" style="19" bestFit="1" customWidth="1"/>
    <col min="11541" max="11776" width="9" style="19"/>
    <col min="11777" max="11777" width="27.375" style="19" customWidth="1"/>
    <col min="11778" max="11778" width="9.25" style="19" customWidth="1"/>
    <col min="11779" max="11779" width="8.5" style="19" customWidth="1"/>
    <col min="11780" max="11781" width="9.75" style="19" customWidth="1"/>
    <col min="11782" max="11782" width="12" style="19" customWidth="1"/>
    <col min="11783" max="11783" width="11.625" style="19" customWidth="1"/>
    <col min="11784" max="11784" width="11.875" style="19" customWidth="1"/>
    <col min="11785" max="11785" width="11.625" style="19" customWidth="1"/>
    <col min="11786" max="11786" width="8.5" style="19" customWidth="1"/>
    <col min="11787" max="11787" width="7.875" style="19" customWidth="1"/>
    <col min="11788" max="11788" width="13.625" style="19" customWidth="1"/>
    <col min="11789" max="11789" width="19.125" style="19" customWidth="1"/>
    <col min="11790" max="11790" width="17.875" style="19" customWidth="1"/>
    <col min="11791" max="11791" width="13.125" style="19" bestFit="1" customWidth="1"/>
    <col min="11792" max="11793" width="9" style="19"/>
    <col min="11794" max="11795" width="11.125" style="19" customWidth="1"/>
    <col min="11796" max="11796" width="12.5" style="19" bestFit="1" customWidth="1"/>
    <col min="11797" max="12032" width="9" style="19"/>
    <col min="12033" max="12033" width="27.375" style="19" customWidth="1"/>
    <col min="12034" max="12034" width="9.25" style="19" customWidth="1"/>
    <col min="12035" max="12035" width="8.5" style="19" customWidth="1"/>
    <col min="12036" max="12037" width="9.75" style="19" customWidth="1"/>
    <col min="12038" max="12038" width="12" style="19" customWidth="1"/>
    <col min="12039" max="12039" width="11.625" style="19" customWidth="1"/>
    <col min="12040" max="12040" width="11.875" style="19" customWidth="1"/>
    <col min="12041" max="12041" width="11.625" style="19" customWidth="1"/>
    <col min="12042" max="12042" width="8.5" style="19" customWidth="1"/>
    <col min="12043" max="12043" width="7.875" style="19" customWidth="1"/>
    <col min="12044" max="12044" width="13.625" style="19" customWidth="1"/>
    <col min="12045" max="12045" width="19.125" style="19" customWidth="1"/>
    <col min="12046" max="12046" width="17.875" style="19" customWidth="1"/>
    <col min="12047" max="12047" width="13.125" style="19" bestFit="1" customWidth="1"/>
    <col min="12048" max="12049" width="9" style="19"/>
    <col min="12050" max="12051" width="11.125" style="19" customWidth="1"/>
    <col min="12052" max="12052" width="12.5" style="19" bestFit="1" customWidth="1"/>
    <col min="12053" max="12288" width="9" style="19"/>
    <col min="12289" max="12289" width="27.375" style="19" customWidth="1"/>
    <col min="12290" max="12290" width="9.25" style="19" customWidth="1"/>
    <col min="12291" max="12291" width="8.5" style="19" customWidth="1"/>
    <col min="12292" max="12293" width="9.75" style="19" customWidth="1"/>
    <col min="12294" max="12294" width="12" style="19" customWidth="1"/>
    <col min="12295" max="12295" width="11.625" style="19" customWidth="1"/>
    <col min="12296" max="12296" width="11.875" style="19" customWidth="1"/>
    <col min="12297" max="12297" width="11.625" style="19" customWidth="1"/>
    <col min="12298" max="12298" width="8.5" style="19" customWidth="1"/>
    <col min="12299" max="12299" width="7.875" style="19" customWidth="1"/>
    <col min="12300" max="12300" width="13.625" style="19" customWidth="1"/>
    <col min="12301" max="12301" width="19.125" style="19" customWidth="1"/>
    <col min="12302" max="12302" width="17.875" style="19" customWidth="1"/>
    <col min="12303" max="12303" width="13.125" style="19" bestFit="1" customWidth="1"/>
    <col min="12304" max="12305" width="9" style="19"/>
    <col min="12306" max="12307" width="11.125" style="19" customWidth="1"/>
    <col min="12308" max="12308" width="12.5" style="19" bestFit="1" customWidth="1"/>
    <col min="12309" max="12544" width="9" style="19"/>
    <col min="12545" max="12545" width="27.375" style="19" customWidth="1"/>
    <col min="12546" max="12546" width="9.25" style="19" customWidth="1"/>
    <col min="12547" max="12547" width="8.5" style="19" customWidth="1"/>
    <col min="12548" max="12549" width="9.75" style="19" customWidth="1"/>
    <col min="12550" max="12550" width="12" style="19" customWidth="1"/>
    <col min="12551" max="12551" width="11.625" style="19" customWidth="1"/>
    <col min="12552" max="12552" width="11.875" style="19" customWidth="1"/>
    <col min="12553" max="12553" width="11.625" style="19" customWidth="1"/>
    <col min="12554" max="12554" width="8.5" style="19" customWidth="1"/>
    <col min="12555" max="12555" width="7.875" style="19" customWidth="1"/>
    <col min="12556" max="12556" width="13.625" style="19" customWidth="1"/>
    <col min="12557" max="12557" width="19.125" style="19" customWidth="1"/>
    <col min="12558" max="12558" width="17.875" style="19" customWidth="1"/>
    <col min="12559" max="12559" width="13.125" style="19" bestFit="1" customWidth="1"/>
    <col min="12560" max="12561" width="9" style="19"/>
    <col min="12562" max="12563" width="11.125" style="19" customWidth="1"/>
    <col min="12564" max="12564" width="12.5" style="19" bestFit="1" customWidth="1"/>
    <col min="12565" max="12800" width="9" style="19"/>
    <col min="12801" max="12801" width="27.375" style="19" customWidth="1"/>
    <col min="12802" max="12802" width="9.25" style="19" customWidth="1"/>
    <col min="12803" max="12803" width="8.5" style="19" customWidth="1"/>
    <col min="12804" max="12805" width="9.75" style="19" customWidth="1"/>
    <col min="12806" max="12806" width="12" style="19" customWidth="1"/>
    <col min="12807" max="12807" width="11.625" style="19" customWidth="1"/>
    <col min="12808" max="12808" width="11.875" style="19" customWidth="1"/>
    <col min="12809" max="12809" width="11.625" style="19" customWidth="1"/>
    <col min="12810" max="12810" width="8.5" style="19" customWidth="1"/>
    <col min="12811" max="12811" width="7.875" style="19" customWidth="1"/>
    <col min="12812" max="12812" width="13.625" style="19" customWidth="1"/>
    <col min="12813" max="12813" width="19.125" style="19" customWidth="1"/>
    <col min="12814" max="12814" width="17.875" style="19" customWidth="1"/>
    <col min="12815" max="12815" width="13.125" style="19" bestFit="1" customWidth="1"/>
    <col min="12816" max="12817" width="9" style="19"/>
    <col min="12818" max="12819" width="11.125" style="19" customWidth="1"/>
    <col min="12820" max="12820" width="12.5" style="19" bestFit="1" customWidth="1"/>
    <col min="12821" max="13056" width="9" style="19"/>
    <col min="13057" max="13057" width="27.375" style="19" customWidth="1"/>
    <col min="13058" max="13058" width="9.25" style="19" customWidth="1"/>
    <col min="13059" max="13059" width="8.5" style="19" customWidth="1"/>
    <col min="13060" max="13061" width="9.75" style="19" customWidth="1"/>
    <col min="13062" max="13062" width="12" style="19" customWidth="1"/>
    <col min="13063" max="13063" width="11.625" style="19" customWidth="1"/>
    <col min="13064" max="13064" width="11.875" style="19" customWidth="1"/>
    <col min="13065" max="13065" width="11.625" style="19" customWidth="1"/>
    <col min="13066" max="13066" width="8.5" style="19" customWidth="1"/>
    <col min="13067" max="13067" width="7.875" style="19" customWidth="1"/>
    <col min="13068" max="13068" width="13.625" style="19" customWidth="1"/>
    <col min="13069" max="13069" width="19.125" style="19" customWidth="1"/>
    <col min="13070" max="13070" width="17.875" style="19" customWidth="1"/>
    <col min="13071" max="13071" width="13.125" style="19" bestFit="1" customWidth="1"/>
    <col min="13072" max="13073" width="9" style="19"/>
    <col min="13074" max="13075" width="11.125" style="19" customWidth="1"/>
    <col min="13076" max="13076" width="12.5" style="19" bestFit="1" customWidth="1"/>
    <col min="13077" max="13312" width="9" style="19"/>
    <col min="13313" max="13313" width="27.375" style="19" customWidth="1"/>
    <col min="13314" max="13314" width="9.25" style="19" customWidth="1"/>
    <col min="13315" max="13315" width="8.5" style="19" customWidth="1"/>
    <col min="13316" max="13317" width="9.75" style="19" customWidth="1"/>
    <col min="13318" max="13318" width="12" style="19" customWidth="1"/>
    <col min="13319" max="13319" width="11.625" style="19" customWidth="1"/>
    <col min="13320" max="13320" width="11.875" style="19" customWidth="1"/>
    <col min="13321" max="13321" width="11.625" style="19" customWidth="1"/>
    <col min="13322" max="13322" width="8.5" style="19" customWidth="1"/>
    <col min="13323" max="13323" width="7.875" style="19" customWidth="1"/>
    <col min="13324" max="13324" width="13.625" style="19" customWidth="1"/>
    <col min="13325" max="13325" width="19.125" style="19" customWidth="1"/>
    <col min="13326" max="13326" width="17.875" style="19" customWidth="1"/>
    <col min="13327" max="13327" width="13.125" style="19" bestFit="1" customWidth="1"/>
    <col min="13328" max="13329" width="9" style="19"/>
    <col min="13330" max="13331" width="11.125" style="19" customWidth="1"/>
    <col min="13332" max="13332" width="12.5" style="19" bestFit="1" customWidth="1"/>
    <col min="13333" max="13568" width="9" style="19"/>
    <col min="13569" max="13569" width="27.375" style="19" customWidth="1"/>
    <col min="13570" max="13570" width="9.25" style="19" customWidth="1"/>
    <col min="13571" max="13571" width="8.5" style="19" customWidth="1"/>
    <col min="13572" max="13573" width="9.75" style="19" customWidth="1"/>
    <col min="13574" max="13574" width="12" style="19" customWidth="1"/>
    <col min="13575" max="13575" width="11.625" style="19" customWidth="1"/>
    <col min="13576" max="13576" width="11.875" style="19" customWidth="1"/>
    <col min="13577" max="13577" width="11.625" style="19" customWidth="1"/>
    <col min="13578" max="13578" width="8.5" style="19" customWidth="1"/>
    <col min="13579" max="13579" width="7.875" style="19" customWidth="1"/>
    <col min="13580" max="13580" width="13.625" style="19" customWidth="1"/>
    <col min="13581" max="13581" width="19.125" style="19" customWidth="1"/>
    <col min="13582" max="13582" width="17.875" style="19" customWidth="1"/>
    <col min="13583" max="13583" width="13.125" style="19" bestFit="1" customWidth="1"/>
    <col min="13584" max="13585" width="9" style="19"/>
    <col min="13586" max="13587" width="11.125" style="19" customWidth="1"/>
    <col min="13588" max="13588" width="12.5" style="19" bestFit="1" customWidth="1"/>
    <col min="13589" max="13824" width="9" style="19"/>
    <col min="13825" max="13825" width="27.375" style="19" customWidth="1"/>
    <col min="13826" max="13826" width="9.25" style="19" customWidth="1"/>
    <col min="13827" max="13827" width="8.5" style="19" customWidth="1"/>
    <col min="13828" max="13829" width="9.75" style="19" customWidth="1"/>
    <col min="13830" max="13830" width="12" style="19" customWidth="1"/>
    <col min="13831" max="13831" width="11.625" style="19" customWidth="1"/>
    <col min="13832" max="13832" width="11.875" style="19" customWidth="1"/>
    <col min="13833" max="13833" width="11.625" style="19" customWidth="1"/>
    <col min="13834" max="13834" width="8.5" style="19" customWidth="1"/>
    <col min="13835" max="13835" width="7.875" style="19" customWidth="1"/>
    <col min="13836" max="13836" width="13.625" style="19" customWidth="1"/>
    <col min="13837" max="13837" width="19.125" style="19" customWidth="1"/>
    <col min="13838" max="13838" width="17.875" style="19" customWidth="1"/>
    <col min="13839" max="13839" width="13.125" style="19" bestFit="1" customWidth="1"/>
    <col min="13840" max="13841" width="9" style="19"/>
    <col min="13842" max="13843" width="11.125" style="19" customWidth="1"/>
    <col min="13844" max="13844" width="12.5" style="19" bestFit="1" customWidth="1"/>
    <col min="13845" max="14080" width="9" style="19"/>
    <col min="14081" max="14081" width="27.375" style="19" customWidth="1"/>
    <col min="14082" max="14082" width="9.25" style="19" customWidth="1"/>
    <col min="14083" max="14083" width="8.5" style="19" customWidth="1"/>
    <col min="14084" max="14085" width="9.75" style="19" customWidth="1"/>
    <col min="14086" max="14086" width="12" style="19" customWidth="1"/>
    <col min="14087" max="14087" width="11.625" style="19" customWidth="1"/>
    <col min="14088" max="14088" width="11.875" style="19" customWidth="1"/>
    <col min="14089" max="14089" width="11.625" style="19" customWidth="1"/>
    <col min="14090" max="14090" width="8.5" style="19" customWidth="1"/>
    <col min="14091" max="14091" width="7.875" style="19" customWidth="1"/>
    <col min="14092" max="14092" width="13.625" style="19" customWidth="1"/>
    <col min="14093" max="14093" width="19.125" style="19" customWidth="1"/>
    <col min="14094" max="14094" width="17.875" style="19" customWidth="1"/>
    <col min="14095" max="14095" width="13.125" style="19" bestFit="1" customWidth="1"/>
    <col min="14096" max="14097" width="9" style="19"/>
    <col min="14098" max="14099" width="11.125" style="19" customWidth="1"/>
    <col min="14100" max="14100" width="12.5" style="19" bestFit="1" customWidth="1"/>
    <col min="14101" max="14336" width="9" style="19"/>
    <col min="14337" max="14337" width="27.375" style="19" customWidth="1"/>
    <col min="14338" max="14338" width="9.25" style="19" customWidth="1"/>
    <col min="14339" max="14339" width="8.5" style="19" customWidth="1"/>
    <col min="14340" max="14341" width="9.75" style="19" customWidth="1"/>
    <col min="14342" max="14342" width="12" style="19" customWidth="1"/>
    <col min="14343" max="14343" width="11.625" style="19" customWidth="1"/>
    <col min="14344" max="14344" width="11.875" style="19" customWidth="1"/>
    <col min="14345" max="14345" width="11.625" style="19" customWidth="1"/>
    <col min="14346" max="14346" width="8.5" style="19" customWidth="1"/>
    <col min="14347" max="14347" width="7.875" style="19" customWidth="1"/>
    <col min="14348" max="14348" width="13.625" style="19" customWidth="1"/>
    <col min="14349" max="14349" width="19.125" style="19" customWidth="1"/>
    <col min="14350" max="14350" width="17.875" style="19" customWidth="1"/>
    <col min="14351" max="14351" width="13.125" style="19" bestFit="1" customWidth="1"/>
    <col min="14352" max="14353" width="9" style="19"/>
    <col min="14354" max="14355" width="11.125" style="19" customWidth="1"/>
    <col min="14356" max="14356" width="12.5" style="19" bestFit="1" customWidth="1"/>
    <col min="14357" max="14592" width="9" style="19"/>
    <col min="14593" max="14593" width="27.375" style="19" customWidth="1"/>
    <col min="14594" max="14594" width="9.25" style="19" customWidth="1"/>
    <col min="14595" max="14595" width="8.5" style="19" customWidth="1"/>
    <col min="14596" max="14597" width="9.75" style="19" customWidth="1"/>
    <col min="14598" max="14598" width="12" style="19" customWidth="1"/>
    <col min="14599" max="14599" width="11.625" style="19" customWidth="1"/>
    <col min="14600" max="14600" width="11.875" style="19" customWidth="1"/>
    <col min="14601" max="14601" width="11.625" style="19" customWidth="1"/>
    <col min="14602" max="14602" width="8.5" style="19" customWidth="1"/>
    <col min="14603" max="14603" width="7.875" style="19" customWidth="1"/>
    <col min="14604" max="14604" width="13.625" style="19" customWidth="1"/>
    <col min="14605" max="14605" width="19.125" style="19" customWidth="1"/>
    <col min="14606" max="14606" width="17.875" style="19" customWidth="1"/>
    <col min="14607" max="14607" width="13.125" style="19" bestFit="1" customWidth="1"/>
    <col min="14608" max="14609" width="9" style="19"/>
    <col min="14610" max="14611" width="11.125" style="19" customWidth="1"/>
    <col min="14612" max="14612" width="12.5" style="19" bestFit="1" customWidth="1"/>
    <col min="14613" max="14848" width="9" style="19"/>
    <col min="14849" max="14849" width="27.375" style="19" customWidth="1"/>
    <col min="14850" max="14850" width="9.25" style="19" customWidth="1"/>
    <col min="14851" max="14851" width="8.5" style="19" customWidth="1"/>
    <col min="14852" max="14853" width="9.75" style="19" customWidth="1"/>
    <col min="14854" max="14854" width="12" style="19" customWidth="1"/>
    <col min="14855" max="14855" width="11.625" style="19" customWidth="1"/>
    <col min="14856" max="14856" width="11.875" style="19" customWidth="1"/>
    <col min="14857" max="14857" width="11.625" style="19" customWidth="1"/>
    <col min="14858" max="14858" width="8.5" style="19" customWidth="1"/>
    <col min="14859" max="14859" width="7.875" style="19" customWidth="1"/>
    <col min="14860" max="14860" width="13.625" style="19" customWidth="1"/>
    <col min="14861" max="14861" width="19.125" style="19" customWidth="1"/>
    <col min="14862" max="14862" width="17.875" style="19" customWidth="1"/>
    <col min="14863" max="14863" width="13.125" style="19" bestFit="1" customWidth="1"/>
    <col min="14864" max="14865" width="9" style="19"/>
    <col min="14866" max="14867" width="11.125" style="19" customWidth="1"/>
    <col min="14868" max="14868" width="12.5" style="19" bestFit="1" customWidth="1"/>
    <col min="14869" max="15104" width="9" style="19"/>
    <col min="15105" max="15105" width="27.375" style="19" customWidth="1"/>
    <col min="15106" max="15106" width="9.25" style="19" customWidth="1"/>
    <col min="15107" max="15107" width="8.5" style="19" customWidth="1"/>
    <col min="15108" max="15109" width="9.75" style="19" customWidth="1"/>
    <col min="15110" max="15110" width="12" style="19" customWidth="1"/>
    <col min="15111" max="15111" width="11.625" style="19" customWidth="1"/>
    <col min="15112" max="15112" width="11.875" style="19" customWidth="1"/>
    <col min="15113" max="15113" width="11.625" style="19" customWidth="1"/>
    <col min="15114" max="15114" width="8.5" style="19" customWidth="1"/>
    <col min="15115" max="15115" width="7.875" style="19" customWidth="1"/>
    <col min="15116" max="15116" width="13.625" style="19" customWidth="1"/>
    <col min="15117" max="15117" width="19.125" style="19" customWidth="1"/>
    <col min="15118" max="15118" width="17.875" style="19" customWidth="1"/>
    <col min="15119" max="15119" width="13.125" style="19" bestFit="1" customWidth="1"/>
    <col min="15120" max="15121" width="9" style="19"/>
    <col min="15122" max="15123" width="11.125" style="19" customWidth="1"/>
    <col min="15124" max="15124" width="12.5" style="19" bestFit="1" customWidth="1"/>
    <col min="15125" max="15360" width="9" style="19"/>
    <col min="15361" max="15361" width="27.375" style="19" customWidth="1"/>
    <col min="15362" max="15362" width="9.25" style="19" customWidth="1"/>
    <col min="15363" max="15363" width="8.5" style="19" customWidth="1"/>
    <col min="15364" max="15365" width="9.75" style="19" customWidth="1"/>
    <col min="15366" max="15366" width="12" style="19" customWidth="1"/>
    <col min="15367" max="15367" width="11.625" style="19" customWidth="1"/>
    <col min="15368" max="15368" width="11.875" style="19" customWidth="1"/>
    <col min="15369" max="15369" width="11.625" style="19" customWidth="1"/>
    <col min="15370" max="15370" width="8.5" style="19" customWidth="1"/>
    <col min="15371" max="15371" width="7.875" style="19" customWidth="1"/>
    <col min="15372" max="15372" width="13.625" style="19" customWidth="1"/>
    <col min="15373" max="15373" width="19.125" style="19" customWidth="1"/>
    <col min="15374" max="15374" width="17.875" style="19" customWidth="1"/>
    <col min="15375" max="15375" width="13.125" style="19" bestFit="1" customWidth="1"/>
    <col min="15376" max="15377" width="9" style="19"/>
    <col min="15378" max="15379" width="11.125" style="19" customWidth="1"/>
    <col min="15380" max="15380" width="12.5" style="19" bestFit="1" customWidth="1"/>
    <col min="15381" max="15616" width="9" style="19"/>
    <col min="15617" max="15617" width="27.375" style="19" customWidth="1"/>
    <col min="15618" max="15618" width="9.25" style="19" customWidth="1"/>
    <col min="15619" max="15619" width="8.5" style="19" customWidth="1"/>
    <col min="15620" max="15621" width="9.75" style="19" customWidth="1"/>
    <col min="15622" max="15622" width="12" style="19" customWidth="1"/>
    <col min="15623" max="15623" width="11.625" style="19" customWidth="1"/>
    <col min="15624" max="15624" width="11.875" style="19" customWidth="1"/>
    <col min="15625" max="15625" width="11.625" style="19" customWidth="1"/>
    <col min="15626" max="15626" width="8.5" style="19" customWidth="1"/>
    <col min="15627" max="15627" width="7.875" style="19" customWidth="1"/>
    <col min="15628" max="15628" width="13.625" style="19" customWidth="1"/>
    <col min="15629" max="15629" width="19.125" style="19" customWidth="1"/>
    <col min="15630" max="15630" width="17.875" style="19" customWidth="1"/>
    <col min="15631" max="15631" width="13.125" style="19" bestFit="1" customWidth="1"/>
    <col min="15632" max="15633" width="9" style="19"/>
    <col min="15634" max="15635" width="11.125" style="19" customWidth="1"/>
    <col min="15636" max="15636" width="12.5" style="19" bestFit="1" customWidth="1"/>
    <col min="15637" max="15872" width="9" style="19"/>
    <col min="15873" max="15873" width="27.375" style="19" customWidth="1"/>
    <col min="15874" max="15874" width="9.25" style="19" customWidth="1"/>
    <col min="15875" max="15875" width="8.5" style="19" customWidth="1"/>
    <col min="15876" max="15877" width="9.75" style="19" customWidth="1"/>
    <col min="15878" max="15878" width="12" style="19" customWidth="1"/>
    <col min="15879" max="15879" width="11.625" style="19" customWidth="1"/>
    <col min="15880" max="15880" width="11.875" style="19" customWidth="1"/>
    <col min="15881" max="15881" width="11.625" style="19" customWidth="1"/>
    <col min="15882" max="15882" width="8.5" style="19" customWidth="1"/>
    <col min="15883" max="15883" width="7.875" style="19" customWidth="1"/>
    <col min="15884" max="15884" width="13.625" style="19" customWidth="1"/>
    <col min="15885" max="15885" width="19.125" style="19" customWidth="1"/>
    <col min="15886" max="15886" width="17.875" style="19" customWidth="1"/>
    <col min="15887" max="15887" width="13.125" style="19" bestFit="1" customWidth="1"/>
    <col min="15888" max="15889" width="9" style="19"/>
    <col min="15890" max="15891" width="11.125" style="19" customWidth="1"/>
    <col min="15892" max="15892" width="12.5" style="19" bestFit="1" customWidth="1"/>
    <col min="15893" max="16128" width="9" style="19"/>
    <col min="16129" max="16129" width="27.375" style="19" customWidth="1"/>
    <col min="16130" max="16130" width="9.25" style="19" customWidth="1"/>
    <col min="16131" max="16131" width="8.5" style="19" customWidth="1"/>
    <col min="16132" max="16133" width="9.75" style="19" customWidth="1"/>
    <col min="16134" max="16134" width="12" style="19" customWidth="1"/>
    <col min="16135" max="16135" width="11.625" style="19" customWidth="1"/>
    <col min="16136" max="16136" width="11.875" style="19" customWidth="1"/>
    <col min="16137" max="16137" width="11.625" style="19" customWidth="1"/>
    <col min="16138" max="16138" width="8.5" style="19" customWidth="1"/>
    <col min="16139" max="16139" width="7.875" style="19" customWidth="1"/>
    <col min="16140" max="16140" width="13.625" style="19" customWidth="1"/>
    <col min="16141" max="16141" width="19.125" style="19" customWidth="1"/>
    <col min="16142" max="16142" width="17.875" style="19" customWidth="1"/>
    <col min="16143" max="16143" width="13.125" style="19" bestFit="1" customWidth="1"/>
    <col min="16144" max="16145" width="9" style="19"/>
    <col min="16146" max="16147" width="11.125" style="19" customWidth="1"/>
    <col min="16148" max="16148" width="12.5" style="19" bestFit="1" customWidth="1"/>
    <col min="16149" max="16384" width="9" style="19"/>
  </cols>
  <sheetData>
    <row r="1" spans="1:17" ht="57.75" customHeight="1" thickBot="1">
      <c r="A1" s="313" t="s">
        <v>404</v>
      </c>
      <c r="B1" s="35"/>
      <c r="E1" s="942" t="s">
        <v>559</v>
      </c>
      <c r="F1" s="943"/>
      <c r="G1" s="943"/>
      <c r="H1" s="943"/>
      <c r="I1" s="943"/>
      <c r="J1" s="943"/>
      <c r="K1" s="943"/>
      <c r="L1" s="943"/>
      <c r="M1" s="944"/>
      <c r="N1" s="19"/>
      <c r="O1" s="152"/>
    </row>
    <row r="2" spans="1:17" ht="15" customHeight="1">
      <c r="A2" s="153"/>
      <c r="B2" s="153"/>
      <c r="C2" s="153"/>
      <c r="D2" s="153"/>
      <c r="E2" s="154"/>
      <c r="F2" s="154"/>
      <c r="G2" s="154"/>
      <c r="H2" s="154"/>
      <c r="I2" s="154"/>
      <c r="J2" s="154"/>
      <c r="K2" s="570"/>
      <c r="L2" s="155"/>
      <c r="M2" s="156"/>
    </row>
    <row r="3" spans="1:17" ht="15" customHeight="1" thickBot="1">
      <c r="A3" s="153"/>
      <c r="B3" s="153"/>
      <c r="C3" s="153"/>
      <c r="D3" s="153"/>
      <c r="E3" s="33"/>
      <c r="F3" s="158" t="s">
        <v>174</v>
      </c>
      <c r="G3" s="33"/>
      <c r="H3" s="33"/>
      <c r="I3" s="33"/>
      <c r="J3" s="33"/>
      <c r="K3" s="571"/>
      <c r="L3" s="159"/>
    </row>
    <row r="4" spans="1:17" ht="18" customHeight="1">
      <c r="A4" s="960" t="s">
        <v>175</v>
      </c>
      <c r="B4" s="960" t="s">
        <v>176</v>
      </c>
      <c r="C4" s="960"/>
      <c r="D4" s="960"/>
      <c r="E4" s="960" t="s">
        <v>177</v>
      </c>
      <c r="F4" s="960" t="s">
        <v>178</v>
      </c>
      <c r="G4" s="33"/>
      <c r="H4" s="961" t="s">
        <v>179</v>
      </c>
      <c r="I4" s="963">
        <f>자기평가서!K4</f>
        <v>44562</v>
      </c>
    </row>
    <row r="5" spans="1:17" ht="18" customHeight="1">
      <c r="A5" s="960"/>
      <c r="B5" s="161" t="s">
        <v>180</v>
      </c>
      <c r="C5" s="161" t="s">
        <v>181</v>
      </c>
      <c r="D5" s="161" t="s">
        <v>182</v>
      </c>
      <c r="E5" s="960"/>
      <c r="F5" s="960"/>
      <c r="G5" s="33"/>
      <c r="H5" s="962"/>
      <c r="I5" s="964"/>
    </row>
    <row r="6" spans="1:17" ht="18" customHeight="1">
      <c r="A6" s="162" t="str">
        <f>참여업체!C5</f>
        <v>주관사풀네임</v>
      </c>
      <c r="B6" s="356">
        <f>(M36+M82)/100000</f>
        <v>149.45630508885947</v>
      </c>
      <c r="C6" s="356">
        <f>(M57+M103)/100000</f>
        <v>89.502936461125998</v>
      </c>
      <c r="D6" s="356">
        <f>SUM(B6:C6)</f>
        <v>238.95924154998545</v>
      </c>
      <c r="E6" s="640">
        <f>참여업체!C6</f>
        <v>0.5</v>
      </c>
      <c r="F6" s="356">
        <f>D6*E6</f>
        <v>119.47962077499272</v>
      </c>
      <c r="G6" s="33"/>
      <c r="H6" s="426" t="s">
        <v>183</v>
      </c>
      <c r="I6" s="424">
        <f>I4-365*3</f>
        <v>43467</v>
      </c>
      <c r="J6" s="163"/>
      <c r="K6" s="570"/>
    </row>
    <row r="7" spans="1:17" ht="18" customHeight="1" thickBot="1">
      <c r="A7" s="162" t="str">
        <f>참여업체!D5</f>
        <v>㈜01엔지니어링건축사사무소</v>
      </c>
      <c r="B7" s="356">
        <f>(M129+M174)/100000</f>
        <v>9.7043305522101218</v>
      </c>
      <c r="C7" s="356">
        <f>(M150+M195)/100000</f>
        <v>1.3426177215189874</v>
      </c>
      <c r="D7" s="356">
        <f>SUM(B7:C7)</f>
        <v>11.046948273729109</v>
      </c>
      <c r="E7" s="640">
        <f>참여업체!D6</f>
        <v>0.2</v>
      </c>
      <c r="F7" s="356">
        <f>D7*E7</f>
        <v>2.2093896547458218</v>
      </c>
      <c r="G7" s="33"/>
      <c r="H7" s="427" t="s">
        <v>184</v>
      </c>
      <c r="I7" s="425">
        <f>I4</f>
        <v>44562</v>
      </c>
      <c r="J7" s="154"/>
      <c r="K7" s="570"/>
    </row>
    <row r="8" spans="1:17" ht="18" customHeight="1">
      <c r="A8" s="162" t="str">
        <f>참여업체!E5</f>
        <v>㈜02엔지니어링건축사사무소</v>
      </c>
      <c r="B8" s="356">
        <f>(M221+M266)/100000</f>
        <v>2.067042857142857</v>
      </c>
      <c r="C8" s="356">
        <f>(M242+M287)/100000</f>
        <v>0.95103380281690131</v>
      </c>
      <c r="D8" s="356">
        <f>SUM(B8:C8)</f>
        <v>3.0180766599597582</v>
      </c>
      <c r="E8" s="640">
        <f>참여업체!E6</f>
        <v>0.15</v>
      </c>
      <c r="F8" s="356">
        <f>D8*E8</f>
        <v>0.45271149899396368</v>
      </c>
      <c r="G8" s="33"/>
      <c r="H8" s="154"/>
      <c r="I8" s="154"/>
      <c r="J8" s="154"/>
      <c r="K8" s="570"/>
      <c r="L8" s="159"/>
    </row>
    <row r="9" spans="1:17" ht="18" customHeight="1">
      <c r="A9" s="162" t="str">
        <f>참여업체!F5</f>
        <v>㈜03엔지니어링건축사사무소</v>
      </c>
      <c r="B9" s="356">
        <f>(M313+M358)/100000</f>
        <v>1.3586197183098592</v>
      </c>
      <c r="C9" s="356">
        <f>(M334+M39)/100000</f>
        <v>2.7949999999999999</v>
      </c>
      <c r="D9" s="356">
        <f>SUM(B9:C9)</f>
        <v>4.1536197183098587</v>
      </c>
      <c r="E9" s="640">
        <f>참여업체!F6</f>
        <v>0.1</v>
      </c>
      <c r="F9" s="356">
        <f>D9*E9</f>
        <v>0.41536197183098589</v>
      </c>
      <c r="G9" s="33"/>
      <c r="H9" s="154"/>
      <c r="I9" s="154"/>
      <c r="J9" s="154"/>
      <c r="K9" s="570"/>
      <c r="L9" s="159"/>
    </row>
    <row r="10" spans="1:17" ht="18" customHeight="1">
      <c r="A10" s="162" t="str">
        <f>참여업체!G5</f>
        <v>㈜04엔지니어링건축사사무소</v>
      </c>
      <c r="B10" s="356">
        <f>(M406+M451)/100000</f>
        <v>1.3586197183098592</v>
      </c>
      <c r="C10" s="356">
        <f>(M427+M472)/100000</f>
        <v>0.95103380281690131</v>
      </c>
      <c r="D10" s="356">
        <f>SUM(B10:C10)</f>
        <v>2.3096535211267604</v>
      </c>
      <c r="E10" s="640">
        <f>참여업체!G6</f>
        <v>0.05</v>
      </c>
      <c r="F10" s="356">
        <f>D10*E10</f>
        <v>0.11548267605633802</v>
      </c>
      <c r="G10" s="195"/>
      <c r="H10" s="154"/>
      <c r="I10" s="154"/>
      <c r="J10" s="154"/>
      <c r="K10" s="570"/>
      <c r="L10" s="159"/>
    </row>
    <row r="11" spans="1:17" ht="18" customHeight="1">
      <c r="A11" s="162" t="s">
        <v>156</v>
      </c>
      <c r="B11" s="356">
        <f>SUM(B6:B10)</f>
        <v>163.94491793483215</v>
      </c>
      <c r="C11" s="356">
        <f t="shared" ref="C11:D11" si="0">SUM(C6:C10)</f>
        <v>95.54262178827878</v>
      </c>
      <c r="D11" s="356">
        <f t="shared" si="0"/>
        <v>259.4875397231109</v>
      </c>
      <c r="E11" s="356"/>
      <c r="F11" s="356">
        <f>SUM(F6:F8)</f>
        <v>122.14172192873251</v>
      </c>
      <c r="G11" s="33"/>
      <c r="H11" s="33"/>
      <c r="I11" s="33"/>
      <c r="J11" s="33"/>
      <c r="K11" s="571"/>
      <c r="L11" s="33"/>
      <c r="M11" s="165"/>
      <c r="N11" s="33"/>
    </row>
    <row r="12" spans="1:17" ht="18" customHeight="1">
      <c r="A12" s="166"/>
      <c r="B12" s="167"/>
      <c r="C12" s="167"/>
      <c r="D12" s="167"/>
      <c r="E12" s="166"/>
      <c r="F12" s="168"/>
      <c r="G12" s="33"/>
      <c r="H12" s="33"/>
      <c r="I12" s="33"/>
      <c r="J12" s="33"/>
      <c r="K12" s="571"/>
      <c r="L12" s="33"/>
      <c r="M12" s="165"/>
      <c r="N12" s="33"/>
    </row>
    <row r="13" spans="1:17" ht="27.75" customHeight="1">
      <c r="A13" s="169" t="s">
        <v>185</v>
      </c>
      <c r="B13" s="169"/>
      <c r="C13" s="169"/>
      <c r="D13" s="33"/>
      <c r="E13" s="940" t="str">
        <f>A6</f>
        <v>주관사풀네임</v>
      </c>
      <c r="F13" s="940"/>
      <c r="G13" s="940"/>
      <c r="H13" s="940"/>
      <c r="I13" s="940"/>
      <c r="J13" s="940"/>
      <c r="K13" s="940"/>
      <c r="L13" s="159"/>
      <c r="M13" s="160" t="s">
        <v>186</v>
      </c>
      <c r="N13" s="345" t="s">
        <v>440</v>
      </c>
    </row>
    <row r="14" spans="1:17" ht="18" customHeight="1">
      <c r="A14" s="965" t="s">
        <v>155</v>
      </c>
      <c r="B14" s="919" t="s">
        <v>187</v>
      </c>
      <c r="C14" s="919"/>
      <c r="D14" s="919" t="s">
        <v>188</v>
      </c>
      <c r="E14" s="919" t="s">
        <v>189</v>
      </c>
      <c r="F14" s="932" t="s">
        <v>190</v>
      </c>
      <c r="G14" s="932"/>
      <c r="H14" s="932" t="s">
        <v>191</v>
      </c>
      <c r="I14" s="932"/>
      <c r="J14" s="933" t="s">
        <v>192</v>
      </c>
      <c r="K14" s="935" t="s">
        <v>193</v>
      </c>
      <c r="L14" s="937" t="s">
        <v>194</v>
      </c>
      <c r="M14" s="920" t="s">
        <v>195</v>
      </c>
      <c r="N14" s="922" t="s">
        <v>437</v>
      </c>
    </row>
    <row r="15" spans="1:17" ht="18" customHeight="1">
      <c r="A15" s="966"/>
      <c r="B15" s="919"/>
      <c r="C15" s="919"/>
      <c r="D15" s="919"/>
      <c r="E15" s="919"/>
      <c r="F15" s="170" t="s">
        <v>196</v>
      </c>
      <c r="G15" s="170" t="s">
        <v>197</v>
      </c>
      <c r="H15" s="170" t="s">
        <v>198</v>
      </c>
      <c r="I15" s="170" t="s">
        <v>199</v>
      </c>
      <c r="J15" s="934"/>
      <c r="K15" s="936"/>
      <c r="L15" s="938"/>
      <c r="M15" s="921"/>
      <c r="N15" s="923"/>
      <c r="P15" s="171"/>
      <c r="Q15" s="171"/>
    </row>
    <row r="16" spans="1:17" ht="18" customHeight="1">
      <c r="A16" s="967" t="str">
        <f>A6</f>
        <v>주관사풀네임</v>
      </c>
      <c r="B16" s="925" t="s">
        <v>200</v>
      </c>
      <c r="C16" s="928" t="s">
        <v>663</v>
      </c>
      <c r="D16" s="172"/>
      <c r="E16" s="172"/>
      <c r="F16" s="173">
        <v>43101</v>
      </c>
      <c r="G16" s="173">
        <v>44562</v>
      </c>
      <c r="H16" s="615">
        <f t="shared" ref="H16:H35" si="1">IF(F16&lt;=$I$6,$I$6,F16)</f>
        <v>43467</v>
      </c>
      <c r="I16" s="615">
        <f t="shared" ref="I16:I35" si="2">IF(G16&lt;=$I$7,G16,$I$7)</f>
        <v>44562</v>
      </c>
      <c r="J16" s="141">
        <f t="shared" ref="J16:J35" si="3">IF(F16="","",G16-F16+1)</f>
        <v>1462</v>
      </c>
      <c r="K16" s="573">
        <f t="shared" ref="K16:K35" si="4">IF(F16="","",I16-H16+1)</f>
        <v>1096</v>
      </c>
      <c r="L16" s="174">
        <v>9512000</v>
      </c>
      <c r="M16" s="175">
        <f t="shared" ref="M16:M35" si="5">IF(F16="","",L16*K16/J16)</f>
        <v>7130746.9220246235</v>
      </c>
      <c r="N16" s="176"/>
      <c r="P16" s="171"/>
      <c r="Q16" s="171"/>
    </row>
    <row r="17" spans="1:17" ht="18" customHeight="1">
      <c r="A17" s="968"/>
      <c r="B17" s="926"/>
      <c r="C17" s="929"/>
      <c r="D17" s="172"/>
      <c r="E17" s="172"/>
      <c r="F17" s="173">
        <v>43850</v>
      </c>
      <c r="G17" s="173">
        <v>44591</v>
      </c>
      <c r="H17" s="177">
        <f t="shared" si="1"/>
        <v>43850</v>
      </c>
      <c r="I17" s="177">
        <f t="shared" si="2"/>
        <v>44562</v>
      </c>
      <c r="J17" s="141">
        <f t="shared" si="3"/>
        <v>742</v>
      </c>
      <c r="K17" s="573">
        <f t="shared" si="4"/>
        <v>713</v>
      </c>
      <c r="L17" s="174">
        <v>8000000</v>
      </c>
      <c r="M17" s="175">
        <f t="shared" si="5"/>
        <v>7687331.5363881402</v>
      </c>
      <c r="N17" s="176"/>
      <c r="P17" s="171"/>
      <c r="Q17" s="171"/>
    </row>
    <row r="18" spans="1:17" ht="18" customHeight="1">
      <c r="A18" s="968"/>
      <c r="B18" s="926"/>
      <c r="C18" s="929"/>
      <c r="D18" s="172"/>
      <c r="E18" s="172"/>
      <c r="F18" s="173"/>
      <c r="G18" s="173"/>
      <c r="H18" s="177">
        <f t="shared" si="1"/>
        <v>43467</v>
      </c>
      <c r="I18" s="177">
        <f t="shared" si="2"/>
        <v>0</v>
      </c>
      <c r="J18" s="141" t="str">
        <f t="shared" si="3"/>
        <v/>
      </c>
      <c r="K18" s="573" t="str">
        <f t="shared" si="4"/>
        <v/>
      </c>
      <c r="L18" s="174"/>
      <c r="M18" s="175" t="str">
        <f t="shared" si="5"/>
        <v/>
      </c>
      <c r="N18" s="176"/>
      <c r="P18" s="171"/>
      <c r="Q18" s="171"/>
    </row>
    <row r="19" spans="1:17" ht="18" customHeight="1">
      <c r="A19" s="968"/>
      <c r="B19" s="926"/>
      <c r="C19" s="929"/>
      <c r="D19" s="172"/>
      <c r="E19" s="172"/>
      <c r="F19" s="173"/>
      <c r="G19" s="173"/>
      <c r="H19" s="177">
        <f t="shared" si="1"/>
        <v>43467</v>
      </c>
      <c r="I19" s="177">
        <f t="shared" si="2"/>
        <v>0</v>
      </c>
      <c r="J19" s="141" t="str">
        <f t="shared" si="3"/>
        <v/>
      </c>
      <c r="K19" s="573" t="str">
        <f t="shared" si="4"/>
        <v/>
      </c>
      <c r="L19" s="174"/>
      <c r="M19" s="175" t="str">
        <f t="shared" si="5"/>
        <v/>
      </c>
      <c r="N19" s="176"/>
      <c r="P19" s="171"/>
      <c r="Q19" s="171"/>
    </row>
    <row r="20" spans="1:17" ht="18" customHeight="1">
      <c r="A20" s="968"/>
      <c r="B20" s="926"/>
      <c r="C20" s="929"/>
      <c r="D20" s="172"/>
      <c r="E20" s="172"/>
      <c r="F20" s="173"/>
      <c r="G20" s="173"/>
      <c r="H20" s="177">
        <f t="shared" si="1"/>
        <v>43467</v>
      </c>
      <c r="I20" s="177">
        <f t="shared" si="2"/>
        <v>0</v>
      </c>
      <c r="J20" s="141" t="str">
        <f t="shared" si="3"/>
        <v/>
      </c>
      <c r="K20" s="573" t="str">
        <f t="shared" si="4"/>
        <v/>
      </c>
      <c r="L20" s="174"/>
      <c r="M20" s="175" t="str">
        <f t="shared" si="5"/>
        <v/>
      </c>
      <c r="N20" s="176"/>
      <c r="P20" s="171"/>
      <c r="Q20" s="171"/>
    </row>
    <row r="21" spans="1:17" ht="18" customHeight="1">
      <c r="A21" s="968"/>
      <c r="B21" s="926"/>
      <c r="C21" s="929"/>
      <c r="D21" s="172"/>
      <c r="E21" s="172"/>
      <c r="F21" s="173"/>
      <c r="G21" s="173"/>
      <c r="H21" s="177">
        <f t="shared" si="1"/>
        <v>43467</v>
      </c>
      <c r="I21" s="177">
        <f t="shared" si="2"/>
        <v>0</v>
      </c>
      <c r="J21" s="141" t="str">
        <f t="shared" si="3"/>
        <v/>
      </c>
      <c r="K21" s="573" t="str">
        <f t="shared" si="4"/>
        <v/>
      </c>
      <c r="L21" s="174"/>
      <c r="M21" s="175" t="str">
        <f t="shared" si="5"/>
        <v/>
      </c>
      <c r="N21" s="176"/>
      <c r="P21" s="171"/>
      <c r="Q21" s="171"/>
    </row>
    <row r="22" spans="1:17" ht="18" customHeight="1">
      <c r="A22" s="968"/>
      <c r="B22" s="926"/>
      <c r="C22" s="929"/>
      <c r="D22" s="172"/>
      <c r="E22" s="172"/>
      <c r="F22" s="173"/>
      <c r="G22" s="173"/>
      <c r="H22" s="177">
        <f t="shared" si="1"/>
        <v>43467</v>
      </c>
      <c r="I22" s="177">
        <f t="shared" si="2"/>
        <v>0</v>
      </c>
      <c r="J22" s="141" t="str">
        <f t="shared" si="3"/>
        <v/>
      </c>
      <c r="K22" s="573" t="str">
        <f t="shared" si="4"/>
        <v/>
      </c>
      <c r="L22" s="174"/>
      <c r="M22" s="175" t="str">
        <f t="shared" si="5"/>
        <v/>
      </c>
      <c r="N22" s="176"/>
      <c r="P22" s="171"/>
      <c r="Q22" s="171"/>
    </row>
    <row r="23" spans="1:17" ht="18" customHeight="1">
      <c r="A23" s="968"/>
      <c r="B23" s="926"/>
      <c r="C23" s="929"/>
      <c r="D23" s="172"/>
      <c r="E23" s="172"/>
      <c r="F23" s="173"/>
      <c r="G23" s="173"/>
      <c r="H23" s="177">
        <f t="shared" si="1"/>
        <v>43467</v>
      </c>
      <c r="I23" s="177">
        <f t="shared" si="2"/>
        <v>0</v>
      </c>
      <c r="J23" s="141" t="str">
        <f t="shared" si="3"/>
        <v/>
      </c>
      <c r="K23" s="573" t="str">
        <f t="shared" si="4"/>
        <v/>
      </c>
      <c r="L23" s="174"/>
      <c r="M23" s="175" t="str">
        <f t="shared" si="5"/>
        <v/>
      </c>
      <c r="N23" s="176"/>
      <c r="P23" s="171"/>
      <c r="Q23" s="171"/>
    </row>
    <row r="24" spans="1:17" ht="18" customHeight="1">
      <c r="A24" s="968"/>
      <c r="B24" s="926"/>
      <c r="C24" s="929"/>
      <c r="D24" s="172"/>
      <c r="E24" s="172"/>
      <c r="F24" s="173"/>
      <c r="G24" s="173"/>
      <c r="H24" s="177">
        <f t="shared" si="1"/>
        <v>43467</v>
      </c>
      <c r="I24" s="177">
        <f t="shared" si="2"/>
        <v>0</v>
      </c>
      <c r="J24" s="141" t="str">
        <f t="shared" si="3"/>
        <v/>
      </c>
      <c r="K24" s="573" t="str">
        <f t="shared" si="4"/>
        <v/>
      </c>
      <c r="L24" s="174"/>
      <c r="M24" s="175" t="str">
        <f t="shared" si="5"/>
        <v/>
      </c>
      <c r="N24" s="176"/>
      <c r="P24" s="171"/>
      <c r="Q24" s="171"/>
    </row>
    <row r="25" spans="1:17" ht="18" customHeight="1">
      <c r="A25" s="968"/>
      <c r="B25" s="926"/>
      <c r="C25" s="929"/>
      <c r="D25" s="172"/>
      <c r="E25" s="172"/>
      <c r="F25" s="173"/>
      <c r="G25" s="173"/>
      <c r="H25" s="177">
        <f t="shared" si="1"/>
        <v>43467</v>
      </c>
      <c r="I25" s="177">
        <f t="shared" si="2"/>
        <v>0</v>
      </c>
      <c r="J25" s="141" t="str">
        <f t="shared" si="3"/>
        <v/>
      </c>
      <c r="K25" s="573" t="str">
        <f t="shared" si="4"/>
        <v/>
      </c>
      <c r="L25" s="174"/>
      <c r="M25" s="175" t="str">
        <f t="shared" si="5"/>
        <v/>
      </c>
      <c r="N25" s="176"/>
      <c r="P25" s="171"/>
      <c r="Q25" s="171"/>
    </row>
    <row r="26" spans="1:17" ht="18" customHeight="1">
      <c r="A26" s="968"/>
      <c r="B26" s="926"/>
      <c r="C26" s="929"/>
      <c r="D26" s="172"/>
      <c r="E26" s="172"/>
      <c r="F26" s="173"/>
      <c r="G26" s="173"/>
      <c r="H26" s="177">
        <f t="shared" si="1"/>
        <v>43467</v>
      </c>
      <c r="I26" s="177">
        <f t="shared" si="2"/>
        <v>0</v>
      </c>
      <c r="J26" s="141" t="str">
        <f t="shared" si="3"/>
        <v/>
      </c>
      <c r="K26" s="573" t="str">
        <f t="shared" si="4"/>
        <v/>
      </c>
      <c r="L26" s="174"/>
      <c r="M26" s="175" t="str">
        <f t="shared" si="5"/>
        <v/>
      </c>
      <c r="N26" s="176"/>
      <c r="P26" s="171"/>
      <c r="Q26" s="171"/>
    </row>
    <row r="27" spans="1:17" ht="18" customHeight="1">
      <c r="A27" s="968"/>
      <c r="B27" s="926"/>
      <c r="C27" s="929"/>
      <c r="D27" s="172"/>
      <c r="E27" s="172"/>
      <c r="F27" s="173"/>
      <c r="G27" s="173"/>
      <c r="H27" s="177">
        <f t="shared" si="1"/>
        <v>43467</v>
      </c>
      <c r="I27" s="177">
        <f t="shared" si="2"/>
        <v>0</v>
      </c>
      <c r="J27" s="141" t="str">
        <f t="shared" si="3"/>
        <v/>
      </c>
      <c r="K27" s="573" t="str">
        <f t="shared" si="4"/>
        <v/>
      </c>
      <c r="L27" s="174"/>
      <c r="M27" s="175" t="str">
        <f t="shared" si="5"/>
        <v/>
      </c>
      <c r="N27" s="176"/>
      <c r="P27" s="171"/>
      <c r="Q27" s="171"/>
    </row>
    <row r="28" spans="1:17" ht="18" customHeight="1">
      <c r="A28" s="968"/>
      <c r="B28" s="926"/>
      <c r="C28" s="929"/>
      <c r="D28" s="172"/>
      <c r="E28" s="172"/>
      <c r="F28" s="173"/>
      <c r="G28" s="173"/>
      <c r="H28" s="177">
        <f t="shared" si="1"/>
        <v>43467</v>
      </c>
      <c r="I28" s="177">
        <f t="shared" si="2"/>
        <v>0</v>
      </c>
      <c r="J28" s="141" t="str">
        <f t="shared" si="3"/>
        <v/>
      </c>
      <c r="K28" s="573" t="str">
        <f t="shared" si="4"/>
        <v/>
      </c>
      <c r="L28" s="174"/>
      <c r="M28" s="175" t="str">
        <f t="shared" si="5"/>
        <v/>
      </c>
      <c r="N28" s="176"/>
      <c r="P28" s="171"/>
      <c r="Q28" s="171"/>
    </row>
    <row r="29" spans="1:17" ht="18" customHeight="1">
      <c r="A29" s="968"/>
      <c r="B29" s="926"/>
      <c r="C29" s="929"/>
      <c r="D29" s="172"/>
      <c r="E29" s="172"/>
      <c r="F29" s="173"/>
      <c r="G29" s="173"/>
      <c r="H29" s="177">
        <f t="shared" si="1"/>
        <v>43467</v>
      </c>
      <c r="I29" s="177">
        <f t="shared" si="2"/>
        <v>0</v>
      </c>
      <c r="J29" s="141" t="str">
        <f t="shared" si="3"/>
        <v/>
      </c>
      <c r="K29" s="573" t="str">
        <f t="shared" si="4"/>
        <v/>
      </c>
      <c r="L29" s="174"/>
      <c r="M29" s="175" t="str">
        <f t="shared" si="5"/>
        <v/>
      </c>
      <c r="N29" s="176"/>
      <c r="P29" s="171"/>
      <c r="Q29" s="171"/>
    </row>
    <row r="30" spans="1:17" ht="18" customHeight="1">
      <c r="A30" s="968"/>
      <c r="B30" s="926"/>
      <c r="C30" s="929"/>
      <c r="D30" s="172"/>
      <c r="E30" s="172"/>
      <c r="F30" s="173"/>
      <c r="G30" s="173"/>
      <c r="H30" s="177">
        <f t="shared" si="1"/>
        <v>43467</v>
      </c>
      <c r="I30" s="177">
        <f t="shared" si="2"/>
        <v>0</v>
      </c>
      <c r="J30" s="141" t="str">
        <f t="shared" si="3"/>
        <v/>
      </c>
      <c r="K30" s="573" t="str">
        <f t="shared" si="4"/>
        <v/>
      </c>
      <c r="L30" s="174"/>
      <c r="M30" s="175" t="str">
        <f t="shared" si="5"/>
        <v/>
      </c>
      <c r="N30" s="176"/>
      <c r="P30" s="171"/>
      <c r="Q30" s="171"/>
    </row>
    <row r="31" spans="1:17" ht="18" customHeight="1">
      <c r="A31" s="968"/>
      <c r="B31" s="926"/>
      <c r="C31" s="929"/>
      <c r="D31" s="172"/>
      <c r="E31" s="172"/>
      <c r="F31" s="173"/>
      <c r="G31" s="173"/>
      <c r="H31" s="177">
        <f t="shared" si="1"/>
        <v>43467</v>
      </c>
      <c r="I31" s="177">
        <f t="shared" si="2"/>
        <v>0</v>
      </c>
      <c r="J31" s="141" t="str">
        <f t="shared" si="3"/>
        <v/>
      </c>
      <c r="K31" s="573" t="str">
        <f t="shared" si="4"/>
        <v/>
      </c>
      <c r="L31" s="174"/>
      <c r="M31" s="175" t="str">
        <f t="shared" si="5"/>
        <v/>
      </c>
      <c r="N31" s="176"/>
      <c r="P31" s="171"/>
      <c r="Q31" s="171"/>
    </row>
    <row r="32" spans="1:17" ht="18" customHeight="1">
      <c r="A32" s="968"/>
      <c r="B32" s="926"/>
      <c r="C32" s="929"/>
      <c r="D32" s="172"/>
      <c r="E32" s="172"/>
      <c r="F32" s="173"/>
      <c r="G32" s="173"/>
      <c r="H32" s="177">
        <f t="shared" si="1"/>
        <v>43467</v>
      </c>
      <c r="I32" s="177">
        <f t="shared" si="2"/>
        <v>0</v>
      </c>
      <c r="J32" s="141" t="str">
        <f t="shared" si="3"/>
        <v/>
      </c>
      <c r="K32" s="573" t="str">
        <f t="shared" si="4"/>
        <v/>
      </c>
      <c r="L32" s="174"/>
      <c r="M32" s="175" t="str">
        <f t="shared" si="5"/>
        <v/>
      </c>
      <c r="N32" s="176"/>
      <c r="P32" s="171"/>
      <c r="Q32" s="171"/>
    </row>
    <row r="33" spans="1:17" ht="18" customHeight="1">
      <c r="A33" s="968"/>
      <c r="B33" s="926"/>
      <c r="C33" s="929"/>
      <c r="D33" s="172"/>
      <c r="E33" s="172"/>
      <c r="F33" s="173"/>
      <c r="G33" s="173"/>
      <c r="H33" s="177">
        <f t="shared" si="1"/>
        <v>43467</v>
      </c>
      <c r="I33" s="177">
        <f t="shared" si="2"/>
        <v>0</v>
      </c>
      <c r="J33" s="141" t="str">
        <f t="shared" si="3"/>
        <v/>
      </c>
      <c r="K33" s="573" t="str">
        <f t="shared" si="4"/>
        <v/>
      </c>
      <c r="L33" s="174"/>
      <c r="M33" s="175" t="str">
        <f t="shared" si="5"/>
        <v/>
      </c>
      <c r="N33" s="176"/>
      <c r="P33" s="171"/>
      <c r="Q33" s="171"/>
    </row>
    <row r="34" spans="1:17" ht="18" customHeight="1">
      <c r="A34" s="968"/>
      <c r="B34" s="926"/>
      <c r="C34" s="929"/>
      <c r="D34" s="172"/>
      <c r="E34" s="172"/>
      <c r="F34" s="173"/>
      <c r="G34" s="173"/>
      <c r="H34" s="177">
        <f t="shared" si="1"/>
        <v>43467</v>
      </c>
      <c r="I34" s="177">
        <f t="shared" si="2"/>
        <v>0</v>
      </c>
      <c r="J34" s="141" t="str">
        <f t="shared" si="3"/>
        <v/>
      </c>
      <c r="K34" s="573" t="str">
        <f t="shared" si="4"/>
        <v/>
      </c>
      <c r="L34" s="174"/>
      <c r="M34" s="175" t="str">
        <f t="shared" si="5"/>
        <v/>
      </c>
      <c r="N34" s="176"/>
      <c r="P34" s="171"/>
      <c r="Q34" s="171"/>
    </row>
    <row r="35" spans="1:17" ht="18" customHeight="1">
      <c r="A35" s="968"/>
      <c r="B35" s="926"/>
      <c r="C35" s="929"/>
      <c r="D35" s="172"/>
      <c r="E35" s="172"/>
      <c r="F35" s="173"/>
      <c r="G35" s="173"/>
      <c r="H35" s="177">
        <f t="shared" si="1"/>
        <v>43467</v>
      </c>
      <c r="I35" s="177">
        <f t="shared" si="2"/>
        <v>0</v>
      </c>
      <c r="J35" s="141" t="str">
        <f t="shared" si="3"/>
        <v/>
      </c>
      <c r="K35" s="573" t="str">
        <f t="shared" si="4"/>
        <v/>
      </c>
      <c r="L35" s="174"/>
      <c r="M35" s="175" t="str">
        <f t="shared" si="5"/>
        <v/>
      </c>
      <c r="N35" s="178"/>
    </row>
    <row r="36" spans="1:17" ht="18" customHeight="1">
      <c r="A36" s="968"/>
      <c r="B36" s="926"/>
      <c r="C36" s="917" t="s">
        <v>135</v>
      </c>
      <c r="D36" s="917"/>
      <c r="E36" s="917"/>
      <c r="F36" s="917"/>
      <c r="G36" s="917"/>
      <c r="H36" s="917"/>
      <c r="I36" s="917"/>
      <c r="J36" s="917"/>
      <c r="K36" s="917"/>
      <c r="L36" s="917"/>
      <c r="M36" s="636">
        <f>SUM(M16:M35)</f>
        <v>14818078.458412763</v>
      </c>
      <c r="N36" s="178"/>
    </row>
    <row r="37" spans="1:17" ht="18" customHeight="1">
      <c r="A37" s="968"/>
      <c r="B37" s="926"/>
      <c r="C37" s="918" t="s">
        <v>664</v>
      </c>
      <c r="D37" s="172"/>
      <c r="E37" s="172"/>
      <c r="F37" s="173">
        <v>43845</v>
      </c>
      <c r="G37" s="173">
        <v>44136</v>
      </c>
      <c r="H37" s="177">
        <f t="shared" ref="H37:H56" si="6">IF(F37&lt;=$I$6,$I$6,F37)</f>
        <v>43845</v>
      </c>
      <c r="I37" s="177">
        <f t="shared" ref="I37:I56" si="7">IF(G37&lt;=$I$7,G37,$I$7)</f>
        <v>44136</v>
      </c>
      <c r="J37" s="141">
        <f t="shared" ref="J37:J56" si="8">IF(F37="","",G37-F37+1)</f>
        <v>292</v>
      </c>
      <c r="K37" s="573">
        <f t="shared" ref="K37:K56" si="9">IF(F37="","",I37-H37+1)</f>
        <v>292</v>
      </c>
      <c r="L37" s="174">
        <v>3014100</v>
      </c>
      <c r="M37" s="175">
        <f t="shared" ref="M37:M56" si="10">IF(F37="","",L37*K37/J37)</f>
        <v>3014100</v>
      </c>
      <c r="N37" s="178"/>
    </row>
    <row r="38" spans="1:17" ht="18" customHeight="1">
      <c r="A38" s="968"/>
      <c r="B38" s="926"/>
      <c r="C38" s="919"/>
      <c r="D38" s="172"/>
      <c r="E38" s="172"/>
      <c r="F38" s="173">
        <v>43846</v>
      </c>
      <c r="G38" s="173">
        <v>44591</v>
      </c>
      <c r="H38" s="177">
        <f t="shared" si="6"/>
        <v>43846</v>
      </c>
      <c r="I38" s="177">
        <f t="shared" si="7"/>
        <v>44562</v>
      </c>
      <c r="J38" s="141">
        <f t="shared" si="8"/>
        <v>746</v>
      </c>
      <c r="K38" s="573">
        <f t="shared" si="9"/>
        <v>717</v>
      </c>
      <c r="L38" s="174">
        <v>8609000</v>
      </c>
      <c r="M38" s="175">
        <f t="shared" si="10"/>
        <v>8274333.7801608583</v>
      </c>
      <c r="N38" s="178"/>
    </row>
    <row r="39" spans="1:17" ht="18" customHeight="1">
      <c r="A39" s="968"/>
      <c r="B39" s="926"/>
      <c r="C39" s="919"/>
      <c r="D39" s="172"/>
      <c r="E39" s="172"/>
      <c r="F39" s="173">
        <v>43847</v>
      </c>
      <c r="G39" s="173">
        <v>44138</v>
      </c>
      <c r="H39" s="177">
        <f t="shared" si="6"/>
        <v>43847</v>
      </c>
      <c r="I39" s="177">
        <f t="shared" si="7"/>
        <v>44138</v>
      </c>
      <c r="J39" s="141">
        <f t="shared" si="8"/>
        <v>292</v>
      </c>
      <c r="K39" s="573">
        <f t="shared" si="9"/>
        <v>292</v>
      </c>
      <c r="L39" s="174">
        <v>279500</v>
      </c>
      <c r="M39" s="175">
        <f t="shared" si="10"/>
        <v>279500</v>
      </c>
      <c r="N39" s="178"/>
    </row>
    <row r="40" spans="1:17" ht="18" customHeight="1">
      <c r="A40" s="968"/>
      <c r="B40" s="926"/>
      <c r="C40" s="919"/>
      <c r="D40" s="172"/>
      <c r="E40" s="172"/>
      <c r="F40" s="173">
        <v>43848</v>
      </c>
      <c r="G40" s="173">
        <v>44139</v>
      </c>
      <c r="H40" s="177">
        <f t="shared" si="6"/>
        <v>43848</v>
      </c>
      <c r="I40" s="177">
        <f t="shared" si="7"/>
        <v>44139</v>
      </c>
      <c r="J40" s="141">
        <f t="shared" si="8"/>
        <v>292</v>
      </c>
      <c r="K40" s="573">
        <f t="shared" si="9"/>
        <v>292</v>
      </c>
      <c r="L40" s="174">
        <v>186600</v>
      </c>
      <c r="M40" s="175">
        <f t="shared" si="10"/>
        <v>186600</v>
      </c>
      <c r="N40" s="178"/>
    </row>
    <row r="41" spans="1:17" ht="18" customHeight="1">
      <c r="A41" s="968"/>
      <c r="B41" s="926"/>
      <c r="C41" s="919"/>
      <c r="D41" s="172"/>
      <c r="E41" s="172"/>
      <c r="F41" s="173">
        <v>43849</v>
      </c>
      <c r="G41" s="173">
        <v>44140</v>
      </c>
      <c r="H41" s="177">
        <f t="shared" si="6"/>
        <v>43849</v>
      </c>
      <c r="I41" s="177">
        <f t="shared" si="7"/>
        <v>44140</v>
      </c>
      <c r="J41" s="141">
        <f t="shared" si="8"/>
        <v>292</v>
      </c>
      <c r="K41" s="573">
        <f t="shared" si="9"/>
        <v>292</v>
      </c>
      <c r="L41" s="174">
        <v>145600</v>
      </c>
      <c r="M41" s="175">
        <f t="shared" si="10"/>
        <v>145600</v>
      </c>
      <c r="N41" s="178"/>
    </row>
    <row r="42" spans="1:17" ht="18" customHeight="1">
      <c r="A42" s="968"/>
      <c r="B42" s="926"/>
      <c r="C42" s="919"/>
      <c r="D42" s="172"/>
      <c r="E42" s="172"/>
      <c r="F42" s="173">
        <v>43850</v>
      </c>
      <c r="G42" s="173">
        <v>44141</v>
      </c>
      <c r="H42" s="177">
        <f t="shared" si="6"/>
        <v>43850</v>
      </c>
      <c r="I42" s="177">
        <f t="shared" si="7"/>
        <v>44141</v>
      </c>
      <c r="J42" s="141">
        <f t="shared" si="8"/>
        <v>292</v>
      </c>
      <c r="K42" s="573">
        <f t="shared" si="9"/>
        <v>292</v>
      </c>
      <c r="L42" s="174">
        <v>162400</v>
      </c>
      <c r="M42" s="175">
        <f t="shared" si="10"/>
        <v>162400</v>
      </c>
      <c r="N42" s="178"/>
    </row>
    <row r="43" spans="1:17" ht="18" customHeight="1">
      <c r="A43" s="968"/>
      <c r="B43" s="926"/>
      <c r="C43" s="919"/>
      <c r="D43" s="172"/>
      <c r="E43" s="172"/>
      <c r="F43" s="173">
        <v>43851</v>
      </c>
      <c r="G43" s="173">
        <v>44142</v>
      </c>
      <c r="H43" s="177">
        <f t="shared" si="6"/>
        <v>43851</v>
      </c>
      <c r="I43" s="177">
        <f t="shared" si="7"/>
        <v>44142</v>
      </c>
      <c r="J43" s="141">
        <f t="shared" si="8"/>
        <v>292</v>
      </c>
      <c r="K43" s="573">
        <f t="shared" si="9"/>
        <v>292</v>
      </c>
      <c r="L43" s="174">
        <v>467100</v>
      </c>
      <c r="M43" s="175">
        <f t="shared" si="10"/>
        <v>467100</v>
      </c>
      <c r="N43" s="178"/>
    </row>
    <row r="44" spans="1:17" ht="18" customHeight="1">
      <c r="A44" s="968"/>
      <c r="B44" s="926"/>
      <c r="C44" s="919"/>
      <c r="D44" s="172"/>
      <c r="E44" s="172"/>
      <c r="F44" s="173">
        <v>43852</v>
      </c>
      <c r="G44" s="173">
        <v>44143</v>
      </c>
      <c r="H44" s="177">
        <f t="shared" si="6"/>
        <v>43852</v>
      </c>
      <c r="I44" s="177">
        <f t="shared" si="7"/>
        <v>44143</v>
      </c>
      <c r="J44" s="141">
        <f t="shared" si="8"/>
        <v>292</v>
      </c>
      <c r="K44" s="573">
        <f t="shared" si="9"/>
        <v>292</v>
      </c>
      <c r="L44" s="174">
        <v>49500</v>
      </c>
      <c r="M44" s="175">
        <f t="shared" si="10"/>
        <v>49500</v>
      </c>
      <c r="N44" s="178"/>
    </row>
    <row r="45" spans="1:17" ht="18" customHeight="1">
      <c r="A45" s="968"/>
      <c r="B45" s="926"/>
      <c r="C45" s="919"/>
      <c r="D45" s="172"/>
      <c r="E45" s="172"/>
      <c r="F45" s="173"/>
      <c r="G45" s="173"/>
      <c r="H45" s="177">
        <f t="shared" si="6"/>
        <v>43467</v>
      </c>
      <c r="I45" s="177">
        <f t="shared" si="7"/>
        <v>0</v>
      </c>
      <c r="J45" s="141" t="str">
        <f t="shared" si="8"/>
        <v/>
      </c>
      <c r="K45" s="573" t="str">
        <f t="shared" si="9"/>
        <v/>
      </c>
      <c r="L45" s="174"/>
      <c r="M45" s="175" t="str">
        <f t="shared" si="10"/>
        <v/>
      </c>
      <c r="N45" s="178"/>
    </row>
    <row r="46" spans="1:17" ht="18" customHeight="1">
      <c r="A46" s="968"/>
      <c r="B46" s="926"/>
      <c r="C46" s="919"/>
      <c r="D46" s="172"/>
      <c r="E46" s="172"/>
      <c r="F46" s="173"/>
      <c r="G46" s="173"/>
      <c r="H46" s="177">
        <f t="shared" si="6"/>
        <v>43467</v>
      </c>
      <c r="I46" s="177">
        <f t="shared" si="7"/>
        <v>0</v>
      </c>
      <c r="J46" s="141" t="str">
        <f t="shared" si="8"/>
        <v/>
      </c>
      <c r="K46" s="573" t="str">
        <f t="shared" si="9"/>
        <v/>
      </c>
      <c r="L46" s="174"/>
      <c r="M46" s="175" t="str">
        <f t="shared" si="10"/>
        <v/>
      </c>
      <c r="N46" s="178"/>
    </row>
    <row r="47" spans="1:17" ht="18" customHeight="1">
      <c r="A47" s="968"/>
      <c r="B47" s="926"/>
      <c r="C47" s="919"/>
      <c r="D47" s="172"/>
      <c r="E47" s="172"/>
      <c r="F47" s="173"/>
      <c r="G47" s="173"/>
      <c r="H47" s="177">
        <f t="shared" si="6"/>
        <v>43467</v>
      </c>
      <c r="I47" s="177">
        <f t="shared" si="7"/>
        <v>0</v>
      </c>
      <c r="J47" s="141" t="str">
        <f t="shared" si="8"/>
        <v/>
      </c>
      <c r="K47" s="573" t="str">
        <f t="shared" si="9"/>
        <v/>
      </c>
      <c r="L47" s="174"/>
      <c r="M47" s="175" t="str">
        <f t="shared" si="10"/>
        <v/>
      </c>
      <c r="N47" s="178"/>
    </row>
    <row r="48" spans="1:17" ht="18" customHeight="1">
      <c r="A48" s="968"/>
      <c r="B48" s="926"/>
      <c r="C48" s="919"/>
      <c r="D48" s="172"/>
      <c r="E48" s="172"/>
      <c r="F48" s="173"/>
      <c r="G48" s="173"/>
      <c r="H48" s="177">
        <f t="shared" si="6"/>
        <v>43467</v>
      </c>
      <c r="I48" s="177">
        <f t="shared" si="7"/>
        <v>0</v>
      </c>
      <c r="J48" s="141" t="str">
        <f t="shared" si="8"/>
        <v/>
      </c>
      <c r="K48" s="573" t="str">
        <f t="shared" si="9"/>
        <v/>
      </c>
      <c r="L48" s="174"/>
      <c r="M48" s="175" t="str">
        <f t="shared" si="10"/>
        <v/>
      </c>
      <c r="N48" s="178"/>
    </row>
    <row r="49" spans="1:23" ht="18" customHeight="1">
      <c r="A49" s="968"/>
      <c r="B49" s="926"/>
      <c r="C49" s="919"/>
      <c r="D49" s="172"/>
      <c r="E49" s="172"/>
      <c r="F49" s="173"/>
      <c r="G49" s="173"/>
      <c r="H49" s="177">
        <f t="shared" si="6"/>
        <v>43467</v>
      </c>
      <c r="I49" s="177">
        <f t="shared" si="7"/>
        <v>0</v>
      </c>
      <c r="J49" s="141" t="str">
        <f t="shared" si="8"/>
        <v/>
      </c>
      <c r="K49" s="573" t="str">
        <f t="shared" si="9"/>
        <v/>
      </c>
      <c r="L49" s="174"/>
      <c r="M49" s="175" t="str">
        <f t="shared" si="10"/>
        <v/>
      </c>
      <c r="N49" s="178"/>
    </row>
    <row r="50" spans="1:23" ht="18" customHeight="1">
      <c r="A50" s="968"/>
      <c r="B50" s="926"/>
      <c r="C50" s="919"/>
      <c r="D50" s="172"/>
      <c r="E50" s="172"/>
      <c r="F50" s="173"/>
      <c r="G50" s="173"/>
      <c r="H50" s="177">
        <f t="shared" si="6"/>
        <v>43467</v>
      </c>
      <c r="I50" s="177">
        <f t="shared" si="7"/>
        <v>0</v>
      </c>
      <c r="J50" s="141" t="str">
        <f t="shared" si="8"/>
        <v/>
      </c>
      <c r="K50" s="573" t="str">
        <f t="shared" si="9"/>
        <v/>
      </c>
      <c r="L50" s="174"/>
      <c r="M50" s="175" t="str">
        <f t="shared" si="10"/>
        <v/>
      </c>
      <c r="N50" s="178"/>
    </row>
    <row r="51" spans="1:23" ht="18" customHeight="1">
      <c r="A51" s="968"/>
      <c r="B51" s="926"/>
      <c r="C51" s="919"/>
      <c r="D51" s="172"/>
      <c r="E51" s="172"/>
      <c r="F51" s="173"/>
      <c r="G51" s="173"/>
      <c r="H51" s="177">
        <f t="shared" si="6"/>
        <v>43467</v>
      </c>
      <c r="I51" s="177">
        <f t="shared" si="7"/>
        <v>0</v>
      </c>
      <c r="J51" s="141" t="str">
        <f t="shared" si="8"/>
        <v/>
      </c>
      <c r="K51" s="573" t="str">
        <f t="shared" si="9"/>
        <v/>
      </c>
      <c r="L51" s="174"/>
      <c r="M51" s="175" t="str">
        <f t="shared" si="10"/>
        <v/>
      </c>
      <c r="N51" s="178"/>
    </row>
    <row r="52" spans="1:23" ht="18" customHeight="1">
      <c r="A52" s="968"/>
      <c r="B52" s="926"/>
      <c r="C52" s="919"/>
      <c r="D52" s="172"/>
      <c r="E52" s="172"/>
      <c r="F52" s="173"/>
      <c r="G52" s="173"/>
      <c r="H52" s="177">
        <f t="shared" si="6"/>
        <v>43467</v>
      </c>
      <c r="I52" s="177">
        <f t="shared" si="7"/>
        <v>0</v>
      </c>
      <c r="J52" s="141" t="str">
        <f t="shared" si="8"/>
        <v/>
      </c>
      <c r="K52" s="573" t="str">
        <f t="shared" si="9"/>
        <v/>
      </c>
      <c r="L52" s="174"/>
      <c r="M52" s="175" t="str">
        <f t="shared" si="10"/>
        <v/>
      </c>
      <c r="N52" s="178"/>
    </row>
    <row r="53" spans="1:23" ht="18" customHeight="1">
      <c r="A53" s="968"/>
      <c r="B53" s="926"/>
      <c r="C53" s="919"/>
      <c r="D53" s="172"/>
      <c r="E53" s="172"/>
      <c r="F53" s="173"/>
      <c r="G53" s="173"/>
      <c r="H53" s="177">
        <f t="shared" si="6"/>
        <v>43467</v>
      </c>
      <c r="I53" s="177">
        <f t="shared" si="7"/>
        <v>0</v>
      </c>
      <c r="J53" s="141" t="str">
        <f t="shared" si="8"/>
        <v/>
      </c>
      <c r="K53" s="573" t="str">
        <f t="shared" si="9"/>
        <v/>
      </c>
      <c r="L53" s="174"/>
      <c r="M53" s="175" t="str">
        <f t="shared" si="10"/>
        <v/>
      </c>
      <c r="N53" s="178"/>
    </row>
    <row r="54" spans="1:23" ht="18" customHeight="1">
      <c r="A54" s="968"/>
      <c r="B54" s="926"/>
      <c r="C54" s="919"/>
      <c r="D54" s="172"/>
      <c r="E54" s="172"/>
      <c r="F54" s="173"/>
      <c r="G54" s="173"/>
      <c r="H54" s="177">
        <f t="shared" si="6"/>
        <v>43467</v>
      </c>
      <c r="I54" s="177">
        <f t="shared" si="7"/>
        <v>0</v>
      </c>
      <c r="J54" s="141" t="str">
        <f t="shared" si="8"/>
        <v/>
      </c>
      <c r="K54" s="573" t="str">
        <f t="shared" si="9"/>
        <v/>
      </c>
      <c r="L54" s="174"/>
      <c r="M54" s="175" t="str">
        <f t="shared" si="10"/>
        <v/>
      </c>
      <c r="N54" s="178"/>
    </row>
    <row r="55" spans="1:23" ht="18" customHeight="1">
      <c r="A55" s="968"/>
      <c r="B55" s="926"/>
      <c r="C55" s="919"/>
      <c r="D55" s="172"/>
      <c r="E55" s="172"/>
      <c r="F55" s="173"/>
      <c r="G55" s="173"/>
      <c r="H55" s="177">
        <f t="shared" si="6"/>
        <v>43467</v>
      </c>
      <c r="I55" s="177">
        <f t="shared" si="7"/>
        <v>0</v>
      </c>
      <c r="J55" s="141" t="str">
        <f t="shared" si="8"/>
        <v/>
      </c>
      <c r="K55" s="573" t="str">
        <f t="shared" si="9"/>
        <v/>
      </c>
      <c r="L55" s="174"/>
      <c r="M55" s="175" t="str">
        <f t="shared" si="10"/>
        <v/>
      </c>
      <c r="N55" s="178"/>
    </row>
    <row r="56" spans="1:23" ht="18" customHeight="1">
      <c r="A56" s="968"/>
      <c r="B56" s="926"/>
      <c r="C56" s="919"/>
      <c r="D56" s="172"/>
      <c r="E56" s="172"/>
      <c r="F56" s="173"/>
      <c r="G56" s="173"/>
      <c r="H56" s="177">
        <f t="shared" si="6"/>
        <v>43467</v>
      </c>
      <c r="I56" s="177">
        <f t="shared" si="7"/>
        <v>0</v>
      </c>
      <c r="J56" s="141" t="str">
        <f t="shared" si="8"/>
        <v/>
      </c>
      <c r="K56" s="573" t="str">
        <f t="shared" si="9"/>
        <v/>
      </c>
      <c r="L56" s="174"/>
      <c r="M56" s="175" t="str">
        <f t="shared" si="10"/>
        <v/>
      </c>
      <c r="N56" s="178"/>
    </row>
    <row r="57" spans="1:23" ht="18" customHeight="1">
      <c r="A57" s="969"/>
      <c r="B57" s="927"/>
      <c r="C57" s="916" t="s">
        <v>135</v>
      </c>
      <c r="D57" s="916"/>
      <c r="E57" s="916"/>
      <c r="F57" s="916"/>
      <c r="G57" s="916"/>
      <c r="H57" s="916"/>
      <c r="I57" s="916"/>
      <c r="J57" s="916"/>
      <c r="K57" s="916"/>
      <c r="L57" s="916"/>
      <c r="M57" s="639">
        <f>SUM(M37:M56)*0.7</f>
        <v>8805393.6461126003</v>
      </c>
      <c r="N57" s="178"/>
    </row>
    <row r="58" spans="1:23" ht="18" customHeight="1">
      <c r="A58" s="7"/>
    </row>
    <row r="59" spans="1:23" ht="18" customHeight="1">
      <c r="A59" s="33"/>
      <c r="B59" s="33"/>
      <c r="C59" s="33"/>
      <c r="D59" s="33"/>
      <c r="E59" s="33"/>
      <c r="F59" s="33"/>
      <c r="G59" s="33"/>
      <c r="H59" s="33"/>
      <c r="I59" s="33"/>
      <c r="J59" s="33"/>
      <c r="K59" s="571"/>
      <c r="L59" s="159"/>
      <c r="M59" s="180" t="s">
        <v>186</v>
      </c>
      <c r="O59" s="181"/>
      <c r="P59" s="181"/>
      <c r="Q59" s="181"/>
      <c r="R59" s="181"/>
      <c r="S59" s="181"/>
      <c r="T59" s="181"/>
      <c r="U59" s="181"/>
      <c r="V59" s="181"/>
      <c r="W59" s="181"/>
    </row>
    <row r="60" spans="1:23" ht="18" customHeight="1">
      <c r="A60" s="930" t="str">
        <f>A14</f>
        <v>건설사업관리
용역업자회사명</v>
      </c>
      <c r="B60" s="919" t="s">
        <v>187</v>
      </c>
      <c r="C60" s="919"/>
      <c r="D60" s="919" t="s">
        <v>188</v>
      </c>
      <c r="E60" s="919" t="s">
        <v>189</v>
      </c>
      <c r="F60" s="932" t="s">
        <v>203</v>
      </c>
      <c r="G60" s="932"/>
      <c r="H60" s="932" t="s">
        <v>191</v>
      </c>
      <c r="I60" s="932"/>
      <c r="J60" s="933" t="s">
        <v>192</v>
      </c>
      <c r="K60" s="935" t="s">
        <v>193</v>
      </c>
      <c r="L60" s="937" t="s">
        <v>194</v>
      </c>
      <c r="M60" s="920" t="s">
        <v>195</v>
      </c>
      <c r="N60" s="922" t="s">
        <v>204</v>
      </c>
      <c r="O60" s="181"/>
      <c r="P60" s="181"/>
      <c r="Q60" s="181"/>
      <c r="R60" s="181"/>
      <c r="S60" s="181"/>
      <c r="T60" s="181"/>
      <c r="U60" s="181"/>
      <c r="V60" s="181"/>
      <c r="W60" s="181"/>
    </row>
    <row r="61" spans="1:23" ht="18" customHeight="1" thickBot="1">
      <c r="A61" s="941"/>
      <c r="B61" s="919"/>
      <c r="C61" s="919"/>
      <c r="D61" s="919"/>
      <c r="E61" s="919"/>
      <c r="F61" s="170" t="s">
        <v>198</v>
      </c>
      <c r="G61" s="170" t="s">
        <v>199</v>
      </c>
      <c r="H61" s="170" t="s">
        <v>198</v>
      </c>
      <c r="I61" s="170" t="s">
        <v>199</v>
      </c>
      <c r="J61" s="934"/>
      <c r="K61" s="936"/>
      <c r="L61" s="938"/>
      <c r="M61" s="921"/>
      <c r="N61" s="923"/>
    </row>
    <row r="62" spans="1:23" ht="29.25" customHeight="1">
      <c r="A62" s="924" t="str">
        <f>A6</f>
        <v>주관사풀네임</v>
      </c>
      <c r="B62" s="925" t="s">
        <v>205</v>
      </c>
      <c r="C62" s="928" t="s">
        <v>201</v>
      </c>
      <c r="D62" s="909"/>
      <c r="E62" s="909"/>
      <c r="F62" s="173">
        <v>43977</v>
      </c>
      <c r="G62" s="173">
        <v>44927</v>
      </c>
      <c r="H62" s="177">
        <f>IF(F62&lt;=$I$6,$I$6,F62)</f>
        <v>43977</v>
      </c>
      <c r="I62" s="177">
        <f>IF(G62&lt;=$I$7,G62,$I$7)</f>
        <v>44562</v>
      </c>
      <c r="J62" s="182">
        <f t="shared" ref="J62:J80" si="11">IF(F62="","",G62-F62+1)</f>
        <v>951</v>
      </c>
      <c r="K62" s="569">
        <f t="shared" ref="K62:K80" si="12">IF(F62="","",I62-H62+1)</f>
        <v>586</v>
      </c>
      <c r="L62" s="174">
        <f>183600+1800+1800+1800+18000</f>
        <v>207000</v>
      </c>
      <c r="M62" s="141">
        <f>IF(F62="","",L62*K62/J62)</f>
        <v>127552.05047318611</v>
      </c>
      <c r="N62" s="176"/>
      <c r="O62" s="945" t="s">
        <v>438</v>
      </c>
      <c r="P62" s="946"/>
      <c r="Q62" s="946"/>
      <c r="R62" s="946"/>
      <c r="S62" s="946"/>
      <c r="T62" s="946"/>
      <c r="U62" s="946"/>
      <c r="V62" s="946"/>
      <c r="W62" s="947"/>
    </row>
    <row r="63" spans="1:23" ht="34.5" customHeight="1" thickBot="1">
      <c r="A63" s="924"/>
      <c r="B63" s="926"/>
      <c r="C63" s="929"/>
      <c r="D63" s="910"/>
      <c r="E63" s="910"/>
      <c r="F63" s="913"/>
      <c r="G63" s="914"/>
      <c r="H63" s="914"/>
      <c r="I63" s="914"/>
      <c r="J63" s="914"/>
      <c r="K63" s="915"/>
      <c r="L63" s="174"/>
      <c r="M63" s="141">
        <f>L63</f>
        <v>0</v>
      </c>
      <c r="N63" s="176"/>
      <c r="O63" s="948" t="s">
        <v>439</v>
      </c>
      <c r="P63" s="949"/>
      <c r="Q63" s="949"/>
      <c r="R63" s="949"/>
      <c r="S63" s="949"/>
      <c r="T63" s="949"/>
      <c r="U63" s="949"/>
      <c r="V63" s="949"/>
      <c r="W63" s="950"/>
    </row>
    <row r="64" spans="1:23" ht="26.25" customHeight="1">
      <c r="A64" s="924"/>
      <c r="B64" s="926"/>
      <c r="C64" s="929"/>
      <c r="D64" s="909"/>
      <c r="E64" s="909"/>
      <c r="F64" s="173"/>
      <c r="G64" s="173"/>
      <c r="H64" s="177">
        <f>IF(F64&lt;=$I$6,$I$6,F64)</f>
        <v>43467</v>
      </c>
      <c r="I64" s="177">
        <f>IF(G64&lt;=$I$7,G64,$I$7)</f>
        <v>0</v>
      </c>
      <c r="J64" s="182" t="str">
        <f t="shared" si="11"/>
        <v/>
      </c>
      <c r="K64" s="569" t="str">
        <f t="shared" si="12"/>
        <v/>
      </c>
      <c r="L64" s="174"/>
      <c r="M64" s="141" t="str">
        <f>IF(F64="","",L64*K64/J64)</f>
        <v/>
      </c>
      <c r="N64" s="176"/>
      <c r="O64" s="951" t="s">
        <v>558</v>
      </c>
      <c r="P64" s="952"/>
      <c r="Q64" s="952"/>
      <c r="R64" s="952"/>
      <c r="S64" s="953"/>
      <c r="T64" s="344"/>
      <c r="U64" s="110"/>
      <c r="V64" s="110"/>
      <c r="W64" s="110"/>
    </row>
    <row r="65" spans="1:23" ht="18" customHeight="1">
      <c r="A65" s="924"/>
      <c r="B65" s="926"/>
      <c r="C65" s="929"/>
      <c r="D65" s="910"/>
      <c r="E65" s="910"/>
      <c r="F65" s="913"/>
      <c r="G65" s="914"/>
      <c r="H65" s="914"/>
      <c r="I65" s="914"/>
      <c r="J65" s="914"/>
      <c r="K65" s="915"/>
      <c r="L65" s="174"/>
      <c r="M65" s="141">
        <f>L65</f>
        <v>0</v>
      </c>
      <c r="N65" s="176"/>
      <c r="O65" s="954"/>
      <c r="P65" s="955"/>
      <c r="Q65" s="955"/>
      <c r="R65" s="955"/>
      <c r="S65" s="956"/>
      <c r="T65" s="344"/>
      <c r="U65" s="110"/>
      <c r="V65" s="110"/>
      <c r="W65" s="110"/>
    </row>
    <row r="66" spans="1:23" ht="18" customHeight="1">
      <c r="A66" s="924"/>
      <c r="B66" s="926"/>
      <c r="C66" s="929"/>
      <c r="D66" s="909"/>
      <c r="E66" s="909"/>
      <c r="F66" s="173"/>
      <c r="G66" s="173"/>
      <c r="H66" s="177">
        <f>IF(F66&lt;=$I$6,$I$6,F66)</f>
        <v>43467</v>
      </c>
      <c r="I66" s="177">
        <f>IF(G66&lt;=$I$7,G66,$I$7)</f>
        <v>0</v>
      </c>
      <c r="J66" s="182" t="str">
        <f t="shared" si="11"/>
        <v/>
      </c>
      <c r="K66" s="569" t="str">
        <f t="shared" si="12"/>
        <v/>
      </c>
      <c r="L66" s="174"/>
      <c r="M66" s="141" t="str">
        <f>IF(F66="","",L66*K66/J66)</f>
        <v/>
      </c>
      <c r="N66" s="176"/>
      <c r="O66" s="954"/>
      <c r="P66" s="955"/>
      <c r="Q66" s="955"/>
      <c r="R66" s="955"/>
      <c r="S66" s="956"/>
      <c r="T66" s="344"/>
      <c r="U66" s="110"/>
      <c r="V66" s="110"/>
      <c r="W66" s="110"/>
    </row>
    <row r="67" spans="1:23" ht="18" customHeight="1">
      <c r="A67" s="924"/>
      <c r="B67" s="926"/>
      <c r="C67" s="929"/>
      <c r="D67" s="910"/>
      <c r="E67" s="910"/>
      <c r="F67" s="913"/>
      <c r="G67" s="914"/>
      <c r="H67" s="914"/>
      <c r="I67" s="914"/>
      <c r="J67" s="914"/>
      <c r="K67" s="915"/>
      <c r="L67" s="174"/>
      <c r="M67" s="141">
        <f>L67</f>
        <v>0</v>
      </c>
      <c r="N67" s="176"/>
      <c r="O67" s="954"/>
      <c r="P67" s="955"/>
      <c r="Q67" s="955"/>
      <c r="R67" s="955"/>
      <c r="S67" s="956"/>
      <c r="T67" s="344"/>
      <c r="U67" s="110"/>
      <c r="V67" s="110"/>
      <c r="W67" s="110"/>
    </row>
    <row r="68" spans="1:23" ht="18" customHeight="1">
      <c r="A68" s="924"/>
      <c r="B68" s="926"/>
      <c r="C68" s="929"/>
      <c r="D68" s="909"/>
      <c r="E68" s="909"/>
      <c r="F68" s="173"/>
      <c r="G68" s="173"/>
      <c r="H68" s="177">
        <f>IF(F68&lt;=$I$6,$I$6,F68)</f>
        <v>43467</v>
      </c>
      <c r="I68" s="177">
        <f>IF(G68&lt;=$I$7,G68,$I$7)</f>
        <v>0</v>
      </c>
      <c r="J68" s="182" t="str">
        <f t="shared" si="11"/>
        <v/>
      </c>
      <c r="K68" s="569" t="str">
        <f t="shared" si="12"/>
        <v/>
      </c>
      <c r="L68" s="174"/>
      <c r="M68" s="141" t="str">
        <f>IF(F68="","",L68*K68/J68)</f>
        <v/>
      </c>
      <c r="N68" s="176"/>
      <c r="O68" s="954"/>
      <c r="P68" s="955"/>
      <c r="Q68" s="955"/>
      <c r="R68" s="955"/>
      <c r="S68" s="956"/>
      <c r="T68" s="344"/>
      <c r="U68" s="110"/>
      <c r="V68" s="110"/>
      <c r="W68" s="110"/>
    </row>
    <row r="69" spans="1:23" ht="18" customHeight="1">
      <c r="A69" s="924"/>
      <c r="B69" s="926"/>
      <c r="C69" s="929"/>
      <c r="D69" s="910"/>
      <c r="E69" s="910"/>
      <c r="F69" s="913"/>
      <c r="G69" s="914"/>
      <c r="H69" s="914"/>
      <c r="I69" s="914"/>
      <c r="J69" s="914"/>
      <c r="K69" s="915"/>
      <c r="L69" s="174"/>
      <c r="M69" s="141">
        <f>L69</f>
        <v>0</v>
      </c>
      <c r="N69" s="176"/>
      <c r="O69" s="954"/>
      <c r="P69" s="955"/>
      <c r="Q69" s="955"/>
      <c r="R69" s="955"/>
      <c r="S69" s="956"/>
      <c r="T69" s="344"/>
      <c r="U69" s="110"/>
      <c r="V69" s="110"/>
      <c r="W69" s="110"/>
    </row>
    <row r="70" spans="1:23" ht="18" customHeight="1">
      <c r="A70" s="924"/>
      <c r="B70" s="926"/>
      <c r="C70" s="929"/>
      <c r="D70" s="909"/>
      <c r="E70" s="909"/>
      <c r="F70" s="173"/>
      <c r="G70" s="173"/>
      <c r="H70" s="177">
        <f>IF(F70&lt;=$I$6,$I$6,F70)</f>
        <v>43467</v>
      </c>
      <c r="I70" s="177">
        <f>IF(G70&lt;=$I$7,G70,$I$7)</f>
        <v>0</v>
      </c>
      <c r="J70" s="182" t="str">
        <f t="shared" si="11"/>
        <v/>
      </c>
      <c r="K70" s="569" t="str">
        <f t="shared" si="12"/>
        <v/>
      </c>
      <c r="L70" s="174"/>
      <c r="M70" s="141" t="str">
        <f>IF(F70="","",L70*K70/J70)</f>
        <v/>
      </c>
      <c r="N70" s="176"/>
      <c r="O70" s="954"/>
      <c r="P70" s="955"/>
      <c r="Q70" s="955"/>
      <c r="R70" s="955"/>
      <c r="S70" s="956"/>
      <c r="T70" s="344"/>
      <c r="U70" s="110"/>
      <c r="V70" s="110"/>
      <c r="W70" s="110"/>
    </row>
    <row r="71" spans="1:23" ht="18" customHeight="1" thickBot="1">
      <c r="A71" s="924"/>
      <c r="B71" s="926"/>
      <c r="C71" s="929"/>
      <c r="D71" s="910"/>
      <c r="E71" s="910"/>
      <c r="F71" s="913"/>
      <c r="G71" s="914"/>
      <c r="H71" s="914"/>
      <c r="I71" s="914"/>
      <c r="J71" s="914"/>
      <c r="K71" s="915"/>
      <c r="L71" s="174"/>
      <c r="M71" s="141">
        <f>L71</f>
        <v>0</v>
      </c>
      <c r="N71" s="176"/>
      <c r="O71" s="957"/>
      <c r="P71" s="958"/>
      <c r="Q71" s="958"/>
      <c r="R71" s="958"/>
      <c r="S71" s="959"/>
      <c r="T71" s="344"/>
      <c r="U71" s="110"/>
      <c r="V71" s="110"/>
      <c r="W71" s="110"/>
    </row>
    <row r="72" spans="1:23" ht="18" customHeight="1">
      <c r="A72" s="924"/>
      <c r="B72" s="926"/>
      <c r="C72" s="929"/>
      <c r="D72" s="909"/>
      <c r="E72" s="909"/>
      <c r="F72" s="173"/>
      <c r="G72" s="173"/>
      <c r="H72" s="177">
        <f>IF(F72&lt;=$I$6,$I$6,F72)</f>
        <v>43467</v>
      </c>
      <c r="I72" s="177">
        <f>IF(G72&lt;=$I$7,G72,$I$7)</f>
        <v>0</v>
      </c>
      <c r="J72" s="182" t="str">
        <f t="shared" si="11"/>
        <v/>
      </c>
      <c r="K72" s="569" t="str">
        <f t="shared" si="12"/>
        <v/>
      </c>
      <c r="L72" s="174"/>
      <c r="M72" s="141" t="str">
        <f>IF(F72="","",L72*K72/J72)</f>
        <v/>
      </c>
      <c r="N72" s="176"/>
    </row>
    <row r="73" spans="1:23" ht="18" customHeight="1">
      <c r="A73" s="924"/>
      <c r="B73" s="926"/>
      <c r="C73" s="929"/>
      <c r="D73" s="910"/>
      <c r="E73" s="910"/>
      <c r="F73" s="913"/>
      <c r="G73" s="914"/>
      <c r="H73" s="914"/>
      <c r="I73" s="914"/>
      <c r="J73" s="914"/>
      <c r="K73" s="915"/>
      <c r="L73" s="174"/>
      <c r="M73" s="141">
        <f>L73</f>
        <v>0</v>
      </c>
      <c r="N73" s="176"/>
    </row>
    <row r="74" spans="1:23" ht="18" customHeight="1">
      <c r="A74" s="924"/>
      <c r="B74" s="926"/>
      <c r="C74" s="929"/>
      <c r="D74" s="909"/>
      <c r="E74" s="909"/>
      <c r="F74" s="173"/>
      <c r="G74" s="173"/>
      <c r="H74" s="177">
        <f>IF(F74&lt;=$I$6,$I$6,F74)</f>
        <v>43467</v>
      </c>
      <c r="I74" s="177">
        <f>IF(G74&lt;=$I$7,G74,$I$7)</f>
        <v>0</v>
      </c>
      <c r="J74" s="182" t="str">
        <f t="shared" si="11"/>
        <v/>
      </c>
      <c r="K74" s="569" t="str">
        <f t="shared" si="12"/>
        <v/>
      </c>
      <c r="L74" s="174"/>
      <c r="M74" s="141" t="str">
        <f t="shared" ref="M74:M80" si="13">IF(F74="","",L74*K74/J74)</f>
        <v/>
      </c>
      <c r="N74" s="176"/>
    </row>
    <row r="75" spans="1:23" ht="18" customHeight="1">
      <c r="A75" s="924"/>
      <c r="B75" s="926"/>
      <c r="C75" s="929"/>
      <c r="D75" s="910"/>
      <c r="E75" s="910"/>
      <c r="F75" s="913"/>
      <c r="G75" s="914"/>
      <c r="H75" s="914"/>
      <c r="I75" s="914"/>
      <c r="J75" s="914"/>
      <c r="K75" s="915"/>
      <c r="L75" s="174"/>
      <c r="M75" s="141">
        <f>L75</f>
        <v>0</v>
      </c>
      <c r="N75" s="176"/>
    </row>
    <row r="76" spans="1:23" ht="18" customHeight="1">
      <c r="A76" s="924"/>
      <c r="B76" s="926"/>
      <c r="C76" s="929"/>
      <c r="D76" s="909"/>
      <c r="E76" s="909"/>
      <c r="F76" s="173"/>
      <c r="G76" s="173"/>
      <c r="H76" s="177">
        <f>IF(F76&lt;=$I$6,$I$6,F76)</f>
        <v>43467</v>
      </c>
      <c r="I76" s="177">
        <f>IF(G76&lt;=$I$7,G76,$I$7)</f>
        <v>0</v>
      </c>
      <c r="J76" s="182" t="str">
        <f t="shared" si="11"/>
        <v/>
      </c>
      <c r="K76" s="569" t="str">
        <f t="shared" si="12"/>
        <v/>
      </c>
      <c r="L76" s="174"/>
      <c r="M76" s="141" t="str">
        <f t="shared" si="13"/>
        <v/>
      </c>
      <c r="N76" s="176"/>
    </row>
    <row r="77" spans="1:23" ht="18" customHeight="1">
      <c r="A77" s="924"/>
      <c r="B77" s="926"/>
      <c r="C77" s="929"/>
      <c r="D77" s="910"/>
      <c r="E77" s="910"/>
      <c r="F77" s="913"/>
      <c r="G77" s="914"/>
      <c r="H77" s="914"/>
      <c r="I77" s="914"/>
      <c r="J77" s="914"/>
      <c r="K77" s="915"/>
      <c r="L77" s="174"/>
      <c r="M77" s="141">
        <f>L77</f>
        <v>0</v>
      </c>
      <c r="N77" s="176"/>
    </row>
    <row r="78" spans="1:23" ht="18" customHeight="1">
      <c r="A78" s="924"/>
      <c r="B78" s="926"/>
      <c r="C78" s="929"/>
      <c r="D78" s="909"/>
      <c r="E78" s="909"/>
      <c r="F78" s="173"/>
      <c r="G78" s="173"/>
      <c r="H78" s="177">
        <f>IF(F78&lt;=$I$6,$I$6,F78)</f>
        <v>43467</v>
      </c>
      <c r="I78" s="177">
        <f>IF(G78&lt;=$I$7,G78,$I$7)</f>
        <v>0</v>
      </c>
      <c r="J78" s="182" t="str">
        <f t="shared" si="11"/>
        <v/>
      </c>
      <c r="K78" s="569" t="str">
        <f t="shared" si="12"/>
        <v/>
      </c>
      <c r="L78" s="174"/>
      <c r="M78" s="141" t="str">
        <f t="shared" si="13"/>
        <v/>
      </c>
      <c r="N78" s="176"/>
    </row>
    <row r="79" spans="1:23" ht="18" customHeight="1">
      <c r="A79" s="924"/>
      <c r="B79" s="926"/>
      <c r="C79" s="929"/>
      <c r="D79" s="910"/>
      <c r="E79" s="910"/>
      <c r="F79" s="913"/>
      <c r="G79" s="914"/>
      <c r="H79" s="914"/>
      <c r="I79" s="914"/>
      <c r="J79" s="914"/>
      <c r="K79" s="915"/>
      <c r="L79" s="174"/>
      <c r="M79" s="141">
        <f>L79</f>
        <v>0</v>
      </c>
      <c r="N79" s="176"/>
    </row>
    <row r="80" spans="1:23" ht="18" customHeight="1">
      <c r="A80" s="924"/>
      <c r="B80" s="926"/>
      <c r="C80" s="929"/>
      <c r="D80" s="909"/>
      <c r="E80" s="909"/>
      <c r="F80" s="173"/>
      <c r="G80" s="173"/>
      <c r="H80" s="177">
        <f>IF(F80&lt;=$I$6,$I$6,F80)</f>
        <v>43467</v>
      </c>
      <c r="I80" s="177">
        <f>IF(G80&lt;=$I$7,G80,$I$7)</f>
        <v>0</v>
      </c>
      <c r="J80" s="182" t="str">
        <f t="shared" si="11"/>
        <v/>
      </c>
      <c r="K80" s="569" t="str">
        <f t="shared" si="12"/>
        <v/>
      </c>
      <c r="L80" s="174"/>
      <c r="M80" s="141" t="str">
        <f t="shared" si="13"/>
        <v/>
      </c>
      <c r="N80" s="176"/>
    </row>
    <row r="81" spans="1:14" ht="18" customHeight="1">
      <c r="A81" s="924"/>
      <c r="B81" s="926"/>
      <c r="C81" s="929"/>
      <c r="D81" s="910"/>
      <c r="E81" s="910"/>
      <c r="F81" s="913"/>
      <c r="G81" s="914"/>
      <c r="H81" s="914"/>
      <c r="I81" s="914"/>
      <c r="J81" s="914"/>
      <c r="K81" s="915"/>
      <c r="L81" s="174"/>
      <c r="M81" s="141">
        <f>L81</f>
        <v>0</v>
      </c>
      <c r="N81" s="178"/>
    </row>
    <row r="82" spans="1:14" ht="18" customHeight="1">
      <c r="A82" s="924"/>
      <c r="B82" s="926"/>
      <c r="C82" s="917" t="s">
        <v>135</v>
      </c>
      <c r="D82" s="917"/>
      <c r="E82" s="917"/>
      <c r="F82" s="917"/>
      <c r="G82" s="917"/>
      <c r="H82" s="917"/>
      <c r="I82" s="917"/>
      <c r="J82" s="917"/>
      <c r="K82" s="917"/>
      <c r="L82" s="917"/>
      <c r="M82" s="636">
        <f>SUM(M62:M81)</f>
        <v>127552.05047318611</v>
      </c>
      <c r="N82" s="178"/>
    </row>
    <row r="83" spans="1:14" ht="18" customHeight="1">
      <c r="A83" s="924"/>
      <c r="B83" s="926"/>
      <c r="C83" s="918" t="s">
        <v>202</v>
      </c>
      <c r="D83" s="909"/>
      <c r="E83" s="909"/>
      <c r="F83" s="173">
        <v>43831</v>
      </c>
      <c r="G83" s="173">
        <v>44165</v>
      </c>
      <c r="H83" s="177">
        <f>IF(F83&lt;=$I$6,$I$6,F83)</f>
        <v>43831</v>
      </c>
      <c r="I83" s="177">
        <f>IF(G83&lt;=$I$7,G83,$I$7)</f>
        <v>44165</v>
      </c>
      <c r="J83" s="182">
        <f>IF(F83="","",G83-F83+1)</f>
        <v>335</v>
      </c>
      <c r="K83" s="569">
        <f>IF(F83="","",I83-H83+1)</f>
        <v>335</v>
      </c>
      <c r="L83" s="174">
        <f>183600+1800+1800+1800+18000</f>
        <v>207000</v>
      </c>
      <c r="M83" s="141">
        <f>IF(F83="","",L83*K83/J83)</f>
        <v>207000</v>
      </c>
      <c r="N83" s="178"/>
    </row>
    <row r="84" spans="1:14" ht="18" customHeight="1">
      <c r="A84" s="924"/>
      <c r="B84" s="926"/>
      <c r="C84" s="919"/>
      <c r="D84" s="910"/>
      <c r="E84" s="910"/>
      <c r="F84" s="913"/>
      <c r="G84" s="914"/>
      <c r="H84" s="914"/>
      <c r="I84" s="914"/>
      <c r="J84" s="914"/>
      <c r="K84" s="915"/>
      <c r="L84" s="174"/>
      <c r="M84" s="141">
        <f>L84</f>
        <v>0</v>
      </c>
      <c r="N84" s="178"/>
    </row>
    <row r="85" spans="1:14" ht="18" customHeight="1">
      <c r="A85" s="924"/>
      <c r="B85" s="926"/>
      <c r="C85" s="919"/>
      <c r="D85" s="909"/>
      <c r="E85" s="909"/>
      <c r="F85" s="173"/>
      <c r="G85" s="173"/>
      <c r="H85" s="177">
        <f>IF(F85&lt;=$I$6,$I$6,F85)</f>
        <v>43467</v>
      </c>
      <c r="I85" s="177">
        <f>IF(G85&lt;=$I$7,G85,$I$7)</f>
        <v>0</v>
      </c>
      <c r="J85" s="182" t="str">
        <f>IF(F85="","",G85-F85+1)</f>
        <v/>
      </c>
      <c r="K85" s="569" t="str">
        <f>IF(F85="","",I85-H85+1)</f>
        <v/>
      </c>
      <c r="L85" s="174"/>
      <c r="M85" s="141" t="str">
        <f>IF(F85="","",L85*K85/J85)</f>
        <v/>
      </c>
      <c r="N85" s="178"/>
    </row>
    <row r="86" spans="1:14" ht="18" customHeight="1">
      <c r="A86" s="924"/>
      <c r="B86" s="926"/>
      <c r="C86" s="919"/>
      <c r="D86" s="910"/>
      <c r="E86" s="910"/>
      <c r="F86" s="913"/>
      <c r="G86" s="914"/>
      <c r="H86" s="914"/>
      <c r="I86" s="914"/>
      <c r="J86" s="914"/>
      <c r="K86" s="915"/>
      <c r="L86" s="174"/>
      <c r="M86" s="141">
        <f>L86</f>
        <v>0</v>
      </c>
      <c r="N86" s="178"/>
    </row>
    <row r="87" spans="1:14" ht="18" customHeight="1">
      <c r="A87" s="924"/>
      <c r="B87" s="926"/>
      <c r="C87" s="919"/>
      <c r="D87" s="909"/>
      <c r="E87" s="909"/>
      <c r="F87" s="173"/>
      <c r="G87" s="173"/>
      <c r="H87" s="177">
        <f>IF(F87&lt;=$I$6,$I$6,F87)</f>
        <v>43467</v>
      </c>
      <c r="I87" s="177">
        <f>IF(G87&lt;=$I$7,G87,$I$7)</f>
        <v>0</v>
      </c>
      <c r="J87" s="182" t="str">
        <f>IF(F87="","",G87-F87+1)</f>
        <v/>
      </c>
      <c r="K87" s="569" t="str">
        <f>IF(F87="","",I87-H87+1)</f>
        <v/>
      </c>
      <c r="L87" s="174"/>
      <c r="M87" s="141" t="str">
        <f>IF(F87="","",L87*K87/J87)</f>
        <v/>
      </c>
      <c r="N87" s="178"/>
    </row>
    <row r="88" spans="1:14" ht="18" customHeight="1">
      <c r="A88" s="924"/>
      <c r="B88" s="926"/>
      <c r="C88" s="919"/>
      <c r="D88" s="910"/>
      <c r="E88" s="910"/>
      <c r="F88" s="913"/>
      <c r="G88" s="914"/>
      <c r="H88" s="914"/>
      <c r="I88" s="914"/>
      <c r="J88" s="914"/>
      <c r="K88" s="915"/>
      <c r="L88" s="174"/>
      <c r="M88" s="141">
        <f>L88</f>
        <v>0</v>
      </c>
      <c r="N88" s="178"/>
    </row>
    <row r="89" spans="1:14" ht="18" customHeight="1">
      <c r="A89" s="924"/>
      <c r="B89" s="926"/>
      <c r="C89" s="919"/>
      <c r="D89" s="909"/>
      <c r="E89" s="909"/>
      <c r="F89" s="173"/>
      <c r="G89" s="173"/>
      <c r="H89" s="177">
        <f>IF(F89&lt;=$I$6,$I$6,F89)</f>
        <v>43467</v>
      </c>
      <c r="I89" s="177">
        <f>IF(G89&lt;=$I$7,G89,$I$7)</f>
        <v>0</v>
      </c>
      <c r="J89" s="182" t="str">
        <f>IF(F89="","",G89-F89+1)</f>
        <v/>
      </c>
      <c r="K89" s="569" t="str">
        <f>IF(F89="","",I89-H89+1)</f>
        <v/>
      </c>
      <c r="L89" s="174"/>
      <c r="M89" s="141" t="str">
        <f>IF(F89="","",L89*K89/J89)</f>
        <v/>
      </c>
      <c r="N89" s="178"/>
    </row>
    <row r="90" spans="1:14" ht="18" customHeight="1">
      <c r="A90" s="924"/>
      <c r="B90" s="926"/>
      <c r="C90" s="919"/>
      <c r="D90" s="910"/>
      <c r="E90" s="910"/>
      <c r="F90" s="913"/>
      <c r="G90" s="914"/>
      <c r="H90" s="914"/>
      <c r="I90" s="914"/>
      <c r="J90" s="914"/>
      <c r="K90" s="915"/>
      <c r="L90" s="174"/>
      <c r="M90" s="141">
        <f>L90</f>
        <v>0</v>
      </c>
      <c r="N90" s="178"/>
    </row>
    <row r="91" spans="1:14" ht="18" customHeight="1">
      <c r="A91" s="924"/>
      <c r="B91" s="926"/>
      <c r="C91" s="919"/>
      <c r="D91" s="909"/>
      <c r="E91" s="909"/>
      <c r="F91" s="173"/>
      <c r="G91" s="173"/>
      <c r="H91" s="177">
        <f>IF(F91&lt;=$I$6,$I$6,F91)</f>
        <v>43467</v>
      </c>
      <c r="I91" s="177">
        <f>IF(G91&lt;=$I$7,G91,$I$7)</f>
        <v>0</v>
      </c>
      <c r="J91" s="182" t="str">
        <f>IF(F91="","",G91-F91+1)</f>
        <v/>
      </c>
      <c r="K91" s="569" t="str">
        <f>IF(F91="","",I91-H91+1)</f>
        <v/>
      </c>
      <c r="L91" s="174"/>
      <c r="M91" s="141" t="str">
        <f>IF(F91="","",L91*K91/J91)</f>
        <v/>
      </c>
      <c r="N91" s="178"/>
    </row>
    <row r="92" spans="1:14" ht="18" customHeight="1">
      <c r="A92" s="924"/>
      <c r="B92" s="926"/>
      <c r="C92" s="919"/>
      <c r="D92" s="910"/>
      <c r="E92" s="910"/>
      <c r="F92" s="913"/>
      <c r="G92" s="914"/>
      <c r="H92" s="914"/>
      <c r="I92" s="914"/>
      <c r="J92" s="914"/>
      <c r="K92" s="915"/>
      <c r="L92" s="174"/>
      <c r="M92" s="141">
        <f>L92</f>
        <v>0</v>
      </c>
      <c r="N92" s="178"/>
    </row>
    <row r="93" spans="1:14" ht="18" customHeight="1">
      <c r="A93" s="924"/>
      <c r="B93" s="926"/>
      <c r="C93" s="919"/>
      <c r="D93" s="909"/>
      <c r="E93" s="909"/>
      <c r="F93" s="173"/>
      <c r="G93" s="173"/>
      <c r="H93" s="177">
        <f>IF(F93&lt;=$I$6,$I$6,F93)</f>
        <v>43467</v>
      </c>
      <c r="I93" s="177">
        <f>IF(G93&lt;=$I$7,G93,$I$7)</f>
        <v>0</v>
      </c>
      <c r="J93" s="182" t="str">
        <f>IF(F93="","",G93-F93+1)</f>
        <v/>
      </c>
      <c r="K93" s="569" t="str">
        <f>IF(F93="","",I93-H93+1)</f>
        <v/>
      </c>
      <c r="L93" s="174"/>
      <c r="M93" s="141" t="str">
        <f>IF(F93="","",L93*K93/J93)</f>
        <v/>
      </c>
      <c r="N93" s="638"/>
    </row>
    <row r="94" spans="1:14" ht="18" customHeight="1">
      <c r="A94" s="924"/>
      <c r="B94" s="926"/>
      <c r="C94" s="919"/>
      <c r="D94" s="910"/>
      <c r="E94" s="910"/>
      <c r="F94" s="913"/>
      <c r="G94" s="914"/>
      <c r="H94" s="914"/>
      <c r="I94" s="914"/>
      <c r="J94" s="914"/>
      <c r="K94" s="915"/>
      <c r="L94" s="174"/>
      <c r="M94" s="141">
        <f>L94</f>
        <v>0</v>
      </c>
      <c r="N94" s="178"/>
    </row>
    <row r="95" spans="1:14" ht="18" customHeight="1">
      <c r="A95" s="924"/>
      <c r="B95" s="926"/>
      <c r="C95" s="919"/>
      <c r="D95" s="909"/>
      <c r="E95" s="909"/>
      <c r="F95" s="173"/>
      <c r="G95" s="173"/>
      <c r="H95" s="177">
        <f>IF(F95&lt;=$I$6,$I$6,F95)</f>
        <v>43467</v>
      </c>
      <c r="I95" s="177">
        <f>IF(G95&lt;=$I$7,G95,$I$7)</f>
        <v>0</v>
      </c>
      <c r="J95" s="182" t="str">
        <f>IF(F95="","",G95-F95+1)</f>
        <v/>
      </c>
      <c r="K95" s="569" t="str">
        <f>IF(F95="","",I95-H95+1)</f>
        <v/>
      </c>
      <c r="L95" s="174"/>
      <c r="M95" s="141" t="str">
        <f t="shared" ref="M95:M101" si="14">IF(F95="","",L95*K95/J95)</f>
        <v/>
      </c>
      <c r="N95" s="178"/>
    </row>
    <row r="96" spans="1:14" ht="18" customHeight="1">
      <c r="A96" s="924"/>
      <c r="B96" s="926"/>
      <c r="C96" s="919"/>
      <c r="D96" s="910"/>
      <c r="E96" s="910"/>
      <c r="F96" s="913"/>
      <c r="G96" s="914"/>
      <c r="H96" s="914"/>
      <c r="I96" s="914"/>
      <c r="J96" s="914"/>
      <c r="K96" s="915"/>
      <c r="L96" s="174"/>
      <c r="M96" s="141">
        <f>L96</f>
        <v>0</v>
      </c>
      <c r="N96" s="178"/>
    </row>
    <row r="97" spans="1:256" ht="18" customHeight="1">
      <c r="A97" s="924"/>
      <c r="B97" s="926"/>
      <c r="C97" s="919"/>
      <c r="D97" s="909"/>
      <c r="E97" s="909"/>
      <c r="F97" s="173"/>
      <c r="G97" s="173"/>
      <c r="H97" s="177">
        <f>IF(F97&lt;=$I$6,$I$6,F97)</f>
        <v>43467</v>
      </c>
      <c r="I97" s="177">
        <f>IF(G97&lt;=$I$7,G97,$I$7)</f>
        <v>0</v>
      </c>
      <c r="J97" s="182" t="str">
        <f>IF(F97="","",G97-F97+1)</f>
        <v/>
      </c>
      <c r="K97" s="569" t="str">
        <f>IF(F97="","",I97-H97+1)</f>
        <v/>
      </c>
      <c r="L97" s="174"/>
      <c r="M97" s="141" t="str">
        <f t="shared" si="14"/>
        <v/>
      </c>
      <c r="N97" s="178"/>
    </row>
    <row r="98" spans="1:256" ht="18" customHeight="1">
      <c r="A98" s="924"/>
      <c r="B98" s="926"/>
      <c r="C98" s="919"/>
      <c r="D98" s="910"/>
      <c r="E98" s="910"/>
      <c r="F98" s="913"/>
      <c r="G98" s="914"/>
      <c r="H98" s="914"/>
      <c r="I98" s="914"/>
      <c r="J98" s="914"/>
      <c r="K98" s="915"/>
      <c r="L98" s="174"/>
      <c r="M98" s="141">
        <f>L98</f>
        <v>0</v>
      </c>
      <c r="N98" s="178"/>
    </row>
    <row r="99" spans="1:256" ht="18" customHeight="1">
      <c r="A99" s="924"/>
      <c r="B99" s="926"/>
      <c r="C99" s="919"/>
      <c r="D99" s="909"/>
      <c r="E99" s="909"/>
      <c r="F99" s="173"/>
      <c r="G99" s="173"/>
      <c r="H99" s="177">
        <f>IF(F99&lt;=$I$6,$I$6,F99)</f>
        <v>43467</v>
      </c>
      <c r="I99" s="177">
        <f>IF(G99&lt;=$I$7,G99,$I$7)</f>
        <v>0</v>
      </c>
      <c r="J99" s="182" t="str">
        <f>IF(F99="","",G99-F99+1)</f>
        <v/>
      </c>
      <c r="K99" s="569" t="str">
        <f>IF(F99="","",I99-H99+1)</f>
        <v/>
      </c>
      <c r="L99" s="174"/>
      <c r="M99" s="141" t="str">
        <f t="shared" si="14"/>
        <v/>
      </c>
      <c r="N99" s="178"/>
    </row>
    <row r="100" spans="1:256" ht="18" customHeight="1">
      <c r="A100" s="924"/>
      <c r="B100" s="926"/>
      <c r="C100" s="919"/>
      <c r="D100" s="910"/>
      <c r="E100" s="910"/>
      <c r="F100" s="913"/>
      <c r="G100" s="914"/>
      <c r="H100" s="914"/>
      <c r="I100" s="914"/>
      <c r="J100" s="914"/>
      <c r="K100" s="915"/>
      <c r="L100" s="174"/>
      <c r="M100" s="141">
        <f>L100</f>
        <v>0</v>
      </c>
      <c r="N100" s="178"/>
    </row>
    <row r="101" spans="1:256" ht="18" customHeight="1">
      <c r="A101" s="924"/>
      <c r="B101" s="926"/>
      <c r="C101" s="919"/>
      <c r="D101" s="909"/>
      <c r="E101" s="909"/>
      <c r="F101" s="173"/>
      <c r="G101" s="173"/>
      <c r="H101" s="177">
        <f>IF(F101&lt;=$I$6,$I$6,F101)</f>
        <v>43467</v>
      </c>
      <c r="I101" s="177">
        <f>IF(G101&lt;=$I$7,G101,$I$7)</f>
        <v>0</v>
      </c>
      <c r="J101" s="182" t="str">
        <f>IF(F101="","",G101-F101+1)</f>
        <v/>
      </c>
      <c r="K101" s="569" t="str">
        <f>IF(F101="","",I101-H101+1)</f>
        <v/>
      </c>
      <c r="L101" s="174"/>
      <c r="M101" s="141" t="str">
        <f t="shared" si="14"/>
        <v/>
      </c>
      <c r="N101" s="178"/>
    </row>
    <row r="102" spans="1:256" ht="18" customHeight="1">
      <c r="A102" s="924"/>
      <c r="B102" s="926"/>
      <c r="C102" s="919"/>
      <c r="D102" s="910"/>
      <c r="E102" s="910"/>
      <c r="F102" s="913"/>
      <c r="G102" s="914"/>
      <c r="H102" s="914"/>
      <c r="I102" s="914"/>
      <c r="J102" s="914"/>
      <c r="K102" s="915"/>
      <c r="L102" s="174"/>
      <c r="M102" s="141">
        <f>L102</f>
        <v>0</v>
      </c>
      <c r="N102" s="178"/>
    </row>
    <row r="103" spans="1:256" ht="18" customHeight="1">
      <c r="A103" s="924"/>
      <c r="B103" s="927"/>
      <c r="C103" s="916" t="s">
        <v>206</v>
      </c>
      <c r="D103" s="916"/>
      <c r="E103" s="916"/>
      <c r="F103" s="916"/>
      <c r="G103" s="916"/>
      <c r="H103" s="916"/>
      <c r="I103" s="916"/>
      <c r="J103" s="916"/>
      <c r="K103" s="916"/>
      <c r="L103" s="916"/>
      <c r="M103" s="637">
        <f>SUM(M83:M102)*0.7</f>
        <v>144900</v>
      </c>
      <c r="N103" s="178"/>
    </row>
    <row r="104" spans="1:256" ht="18" customHeight="1">
      <c r="A104" s="7"/>
      <c r="B104" s="7"/>
      <c r="C104" s="7"/>
      <c r="D104" s="7"/>
      <c r="E104" s="7"/>
      <c r="F104" s="7"/>
      <c r="G104" s="7"/>
      <c r="H104" s="7"/>
      <c r="I104" s="7"/>
      <c r="J104" s="7"/>
      <c r="K104" s="574"/>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7"/>
      <c r="EN104" s="7"/>
      <c r="EO104" s="7"/>
      <c r="EP104" s="7"/>
      <c r="EQ104" s="7"/>
      <c r="ER104" s="7"/>
      <c r="ES104" s="7"/>
      <c r="ET104" s="7"/>
      <c r="EU104" s="7"/>
      <c r="EV104" s="7"/>
      <c r="EW104" s="7"/>
      <c r="EX104" s="7"/>
      <c r="EY104" s="7"/>
      <c r="EZ104" s="7"/>
      <c r="FA104" s="7"/>
      <c r="FB104" s="7"/>
      <c r="FC104" s="7"/>
      <c r="FD104" s="7"/>
      <c r="FE104" s="7"/>
      <c r="FF104" s="7"/>
      <c r="FG104" s="7"/>
      <c r="FH104" s="7"/>
      <c r="FI104" s="7"/>
      <c r="FJ104" s="7"/>
      <c r="FK104" s="7"/>
      <c r="FL104" s="7"/>
      <c r="FM104" s="7"/>
      <c r="FN104" s="7"/>
      <c r="FO104" s="7"/>
      <c r="FP104" s="7"/>
      <c r="FQ104" s="7"/>
      <c r="FR104" s="7"/>
      <c r="FS104" s="7"/>
      <c r="FT104" s="7"/>
      <c r="FU104" s="7"/>
      <c r="FV104" s="7"/>
      <c r="FW104" s="7"/>
      <c r="FX104" s="7"/>
      <c r="FY104" s="7"/>
      <c r="FZ104" s="7"/>
      <c r="GA104" s="7"/>
      <c r="GB104" s="7"/>
      <c r="GC104" s="7"/>
      <c r="GD104" s="7"/>
      <c r="GE104" s="7"/>
      <c r="GF104" s="7"/>
      <c r="GG104" s="7"/>
      <c r="GH104" s="7"/>
      <c r="GI104" s="7"/>
      <c r="GJ104" s="7"/>
      <c r="GK104" s="7"/>
      <c r="GL104" s="7"/>
      <c r="GM104" s="7"/>
      <c r="GN104" s="7"/>
      <c r="GO104" s="7"/>
      <c r="GP104" s="7"/>
      <c r="GQ104" s="7"/>
      <c r="GR104" s="7"/>
      <c r="GS104" s="7"/>
      <c r="GT104" s="7"/>
      <c r="GU104" s="7"/>
      <c r="GV104" s="7"/>
      <c r="GW104" s="7"/>
      <c r="GX104" s="7"/>
      <c r="GY104" s="7"/>
      <c r="GZ104" s="7"/>
      <c r="HA104" s="7"/>
      <c r="HB104" s="7"/>
      <c r="HC104" s="7"/>
      <c r="HD104" s="7"/>
      <c r="HE104" s="7"/>
      <c r="HF104" s="7"/>
      <c r="HG104" s="7"/>
      <c r="HH104" s="7"/>
      <c r="HI104" s="7"/>
      <c r="HJ104" s="7"/>
      <c r="HK104" s="7"/>
      <c r="HL104" s="7"/>
      <c r="HM104" s="7"/>
      <c r="HN104" s="7"/>
      <c r="HO104" s="7"/>
      <c r="HP104" s="7"/>
      <c r="HQ104" s="7"/>
      <c r="HR104" s="7"/>
      <c r="HS104" s="7"/>
      <c r="HT104" s="7"/>
      <c r="HU104" s="7"/>
      <c r="HV104" s="7"/>
      <c r="HW104" s="7"/>
      <c r="HX104" s="7"/>
      <c r="HY104" s="7"/>
      <c r="HZ104" s="7"/>
      <c r="IA104" s="7"/>
      <c r="IB104" s="7"/>
      <c r="IC104" s="7"/>
      <c r="ID104" s="7"/>
      <c r="IE104" s="7"/>
      <c r="IF104" s="7"/>
      <c r="IG104" s="7"/>
      <c r="IH104" s="7"/>
      <c r="II104" s="7"/>
      <c r="IJ104" s="7"/>
      <c r="IK104" s="7"/>
      <c r="IL104" s="7"/>
      <c r="IM104" s="7"/>
      <c r="IN104" s="7"/>
      <c r="IO104" s="7"/>
      <c r="IP104" s="7"/>
      <c r="IQ104" s="7"/>
      <c r="IR104" s="7"/>
      <c r="IS104" s="7"/>
      <c r="IT104" s="7"/>
      <c r="IU104" s="7"/>
      <c r="IV104" s="7"/>
    </row>
    <row r="105" spans="1:256" ht="18" customHeight="1"/>
    <row r="106" spans="1:256" ht="22.5" customHeight="1">
      <c r="A106" s="939" t="s">
        <v>207</v>
      </c>
      <c r="B106" s="939"/>
      <c r="C106" s="939"/>
      <c r="E106" s="940" t="str">
        <f>A7</f>
        <v>㈜01엔지니어링건축사사무소</v>
      </c>
      <c r="F106" s="940"/>
      <c r="G106" s="940"/>
      <c r="H106" s="940"/>
      <c r="I106" s="940"/>
      <c r="J106" s="940"/>
      <c r="K106" s="940"/>
    </row>
    <row r="107" spans="1:256" ht="15" customHeight="1">
      <c r="A107" s="930" t="str">
        <f>A14</f>
        <v>건설사업관리
용역업자회사명</v>
      </c>
      <c r="B107" s="919" t="s">
        <v>208</v>
      </c>
      <c r="C107" s="919"/>
      <c r="D107" s="919" t="s">
        <v>209</v>
      </c>
      <c r="E107" s="919" t="s">
        <v>210</v>
      </c>
      <c r="F107" s="932" t="s">
        <v>211</v>
      </c>
      <c r="G107" s="932"/>
      <c r="H107" s="932" t="s">
        <v>212</v>
      </c>
      <c r="I107" s="932"/>
      <c r="J107" s="933" t="s">
        <v>213</v>
      </c>
      <c r="K107" s="935" t="s">
        <v>214</v>
      </c>
      <c r="L107" s="937" t="s">
        <v>215</v>
      </c>
      <c r="M107" s="920" t="s">
        <v>216</v>
      </c>
      <c r="N107" s="922" t="s">
        <v>217</v>
      </c>
    </row>
    <row r="108" spans="1:256" ht="15" customHeight="1">
      <c r="A108" s="931"/>
      <c r="B108" s="919"/>
      <c r="C108" s="919"/>
      <c r="D108" s="919"/>
      <c r="E108" s="919"/>
      <c r="F108" s="170" t="s">
        <v>218</v>
      </c>
      <c r="G108" s="170" t="s">
        <v>219</v>
      </c>
      <c r="H108" s="170" t="s">
        <v>220</v>
      </c>
      <c r="I108" s="170" t="s">
        <v>221</v>
      </c>
      <c r="J108" s="934"/>
      <c r="K108" s="936"/>
      <c r="L108" s="938"/>
      <c r="M108" s="921"/>
      <c r="N108" s="923"/>
    </row>
    <row r="109" spans="1:256" ht="15" customHeight="1">
      <c r="A109" s="924" t="str">
        <f>A7</f>
        <v>㈜01엔지니어링건축사사무소</v>
      </c>
      <c r="B109" s="925" t="s">
        <v>222</v>
      </c>
      <c r="C109" s="928" t="s">
        <v>223</v>
      </c>
      <c r="D109" s="172"/>
      <c r="E109" s="172"/>
      <c r="F109" s="173">
        <v>43477</v>
      </c>
      <c r="G109" s="173">
        <v>44591</v>
      </c>
      <c r="H109" s="177">
        <f t="shared" ref="H109:H128" si="15">IF(F109&lt;=$I$6,$I$6,F109)</f>
        <v>43477</v>
      </c>
      <c r="I109" s="177">
        <f t="shared" ref="I109:I128" si="16">IF(G109&lt;=$I$7,G109,$I$7)</f>
        <v>44562</v>
      </c>
      <c r="J109" s="182">
        <f t="shared" ref="J109:J128" si="17">IF(F109="","",G109-F109+1)</f>
        <v>1115</v>
      </c>
      <c r="K109" s="569">
        <f t="shared" ref="K109:K128" si="18">IF(F109="","",I109-H109+1)</f>
        <v>1086</v>
      </c>
      <c r="L109" s="174">
        <v>784123</v>
      </c>
      <c r="M109" s="141">
        <f t="shared" ref="M109:M128" si="19">IF(F109="","",L109*K109/J109)</f>
        <v>763728.76950672641</v>
      </c>
      <c r="N109" s="176"/>
    </row>
    <row r="110" spans="1:256" ht="15" customHeight="1">
      <c r="A110" s="924"/>
      <c r="B110" s="926"/>
      <c r="C110" s="929"/>
      <c r="D110" s="172"/>
      <c r="E110" s="172"/>
      <c r="F110" s="173"/>
      <c r="G110" s="173"/>
      <c r="H110" s="177">
        <f t="shared" si="15"/>
        <v>43467</v>
      </c>
      <c r="I110" s="177">
        <f t="shared" si="16"/>
        <v>0</v>
      </c>
      <c r="J110" s="182" t="str">
        <f t="shared" si="17"/>
        <v/>
      </c>
      <c r="K110" s="569" t="str">
        <f t="shared" si="18"/>
        <v/>
      </c>
      <c r="L110" s="174"/>
      <c r="M110" s="141" t="str">
        <f t="shared" si="19"/>
        <v/>
      </c>
      <c r="N110" s="176"/>
    </row>
    <row r="111" spans="1:256" ht="15" customHeight="1">
      <c r="A111" s="924"/>
      <c r="B111" s="926"/>
      <c r="C111" s="929"/>
      <c r="D111" s="172"/>
      <c r="E111" s="172"/>
      <c r="F111" s="173"/>
      <c r="G111" s="173"/>
      <c r="H111" s="177">
        <f t="shared" si="15"/>
        <v>43467</v>
      </c>
      <c r="I111" s="177">
        <f t="shared" si="16"/>
        <v>0</v>
      </c>
      <c r="J111" s="182" t="str">
        <f t="shared" si="17"/>
        <v/>
      </c>
      <c r="K111" s="569" t="str">
        <f t="shared" si="18"/>
        <v/>
      </c>
      <c r="L111" s="174"/>
      <c r="M111" s="141" t="str">
        <f t="shared" si="19"/>
        <v/>
      </c>
      <c r="N111" s="176"/>
    </row>
    <row r="112" spans="1:256" ht="15" customHeight="1">
      <c r="A112" s="924"/>
      <c r="B112" s="926"/>
      <c r="C112" s="929"/>
      <c r="D112" s="172"/>
      <c r="E112" s="172"/>
      <c r="F112" s="173"/>
      <c r="G112" s="173"/>
      <c r="H112" s="177">
        <f t="shared" si="15"/>
        <v>43467</v>
      </c>
      <c r="I112" s="177">
        <f t="shared" si="16"/>
        <v>0</v>
      </c>
      <c r="J112" s="182" t="str">
        <f t="shared" si="17"/>
        <v/>
      </c>
      <c r="K112" s="569" t="str">
        <f t="shared" si="18"/>
        <v/>
      </c>
      <c r="L112" s="174"/>
      <c r="M112" s="141" t="str">
        <f t="shared" si="19"/>
        <v/>
      </c>
      <c r="N112" s="176"/>
    </row>
    <row r="113" spans="1:14" ht="15" customHeight="1">
      <c r="A113" s="924"/>
      <c r="B113" s="926"/>
      <c r="C113" s="929"/>
      <c r="D113" s="172"/>
      <c r="E113" s="172"/>
      <c r="F113" s="173"/>
      <c r="G113" s="173"/>
      <c r="H113" s="177">
        <f t="shared" si="15"/>
        <v>43467</v>
      </c>
      <c r="I113" s="177">
        <f t="shared" si="16"/>
        <v>0</v>
      </c>
      <c r="J113" s="182" t="str">
        <f t="shared" si="17"/>
        <v/>
      </c>
      <c r="K113" s="569" t="str">
        <f t="shared" si="18"/>
        <v/>
      </c>
      <c r="L113" s="174"/>
      <c r="M113" s="141" t="str">
        <f t="shared" si="19"/>
        <v/>
      </c>
      <c r="N113" s="176"/>
    </row>
    <row r="114" spans="1:14" ht="15" customHeight="1">
      <c r="A114" s="924"/>
      <c r="B114" s="926"/>
      <c r="C114" s="929"/>
      <c r="D114" s="172"/>
      <c r="E114" s="172"/>
      <c r="F114" s="173"/>
      <c r="G114" s="173"/>
      <c r="H114" s="177">
        <f t="shared" si="15"/>
        <v>43467</v>
      </c>
      <c r="I114" s="177">
        <f t="shared" si="16"/>
        <v>0</v>
      </c>
      <c r="J114" s="182" t="str">
        <f t="shared" si="17"/>
        <v/>
      </c>
      <c r="K114" s="569" t="str">
        <f t="shared" si="18"/>
        <v/>
      </c>
      <c r="L114" s="174"/>
      <c r="M114" s="141" t="str">
        <f t="shared" si="19"/>
        <v/>
      </c>
      <c r="N114" s="176"/>
    </row>
    <row r="115" spans="1:14" ht="15" customHeight="1">
      <c r="A115" s="924"/>
      <c r="B115" s="926"/>
      <c r="C115" s="929"/>
      <c r="D115" s="172"/>
      <c r="E115" s="172"/>
      <c r="F115" s="173"/>
      <c r="G115" s="173"/>
      <c r="H115" s="177">
        <f t="shared" si="15"/>
        <v>43467</v>
      </c>
      <c r="I115" s="177">
        <f t="shared" si="16"/>
        <v>0</v>
      </c>
      <c r="J115" s="182" t="str">
        <f t="shared" si="17"/>
        <v/>
      </c>
      <c r="K115" s="569" t="str">
        <f t="shared" si="18"/>
        <v/>
      </c>
      <c r="L115" s="174"/>
      <c r="M115" s="141" t="str">
        <f t="shared" si="19"/>
        <v/>
      </c>
      <c r="N115" s="176"/>
    </row>
    <row r="116" spans="1:14" ht="15" customHeight="1">
      <c r="A116" s="924"/>
      <c r="B116" s="926"/>
      <c r="C116" s="929"/>
      <c r="D116" s="172"/>
      <c r="E116" s="172"/>
      <c r="F116" s="173"/>
      <c r="G116" s="173"/>
      <c r="H116" s="177">
        <f t="shared" si="15"/>
        <v>43467</v>
      </c>
      <c r="I116" s="177">
        <f t="shared" si="16"/>
        <v>0</v>
      </c>
      <c r="J116" s="182" t="str">
        <f t="shared" si="17"/>
        <v/>
      </c>
      <c r="K116" s="569" t="str">
        <f t="shared" si="18"/>
        <v/>
      </c>
      <c r="L116" s="174"/>
      <c r="M116" s="141" t="str">
        <f t="shared" si="19"/>
        <v/>
      </c>
      <c r="N116" s="176"/>
    </row>
    <row r="117" spans="1:14" ht="15" customHeight="1">
      <c r="A117" s="924"/>
      <c r="B117" s="926"/>
      <c r="C117" s="929"/>
      <c r="D117" s="172"/>
      <c r="E117" s="172"/>
      <c r="F117" s="173"/>
      <c r="G117" s="173"/>
      <c r="H117" s="177">
        <f t="shared" si="15"/>
        <v>43467</v>
      </c>
      <c r="I117" s="177">
        <f t="shared" si="16"/>
        <v>0</v>
      </c>
      <c r="J117" s="182" t="str">
        <f t="shared" si="17"/>
        <v/>
      </c>
      <c r="K117" s="569" t="str">
        <f t="shared" si="18"/>
        <v/>
      </c>
      <c r="L117" s="174"/>
      <c r="M117" s="141" t="str">
        <f t="shared" si="19"/>
        <v/>
      </c>
      <c r="N117" s="176"/>
    </row>
    <row r="118" spans="1:14" ht="15" customHeight="1">
      <c r="A118" s="924"/>
      <c r="B118" s="926"/>
      <c r="C118" s="929"/>
      <c r="D118" s="172"/>
      <c r="E118" s="172"/>
      <c r="F118" s="173"/>
      <c r="G118" s="173"/>
      <c r="H118" s="177">
        <f t="shared" si="15"/>
        <v>43467</v>
      </c>
      <c r="I118" s="177">
        <f t="shared" si="16"/>
        <v>0</v>
      </c>
      <c r="J118" s="182" t="str">
        <f t="shared" si="17"/>
        <v/>
      </c>
      <c r="K118" s="569" t="str">
        <f t="shared" si="18"/>
        <v/>
      </c>
      <c r="L118" s="174"/>
      <c r="M118" s="141" t="str">
        <f t="shared" si="19"/>
        <v/>
      </c>
      <c r="N118" s="176"/>
    </row>
    <row r="119" spans="1:14" ht="15" customHeight="1">
      <c r="A119" s="924"/>
      <c r="B119" s="926"/>
      <c r="C119" s="929"/>
      <c r="D119" s="172"/>
      <c r="E119" s="172"/>
      <c r="F119" s="173"/>
      <c r="G119" s="173"/>
      <c r="H119" s="177">
        <f t="shared" si="15"/>
        <v>43467</v>
      </c>
      <c r="I119" s="177">
        <f t="shared" si="16"/>
        <v>0</v>
      </c>
      <c r="J119" s="182" t="str">
        <f t="shared" si="17"/>
        <v/>
      </c>
      <c r="K119" s="569" t="str">
        <f t="shared" si="18"/>
        <v/>
      </c>
      <c r="L119" s="174"/>
      <c r="M119" s="141" t="str">
        <f t="shared" si="19"/>
        <v/>
      </c>
      <c r="N119" s="176"/>
    </row>
    <row r="120" spans="1:14" ht="15" customHeight="1">
      <c r="A120" s="924"/>
      <c r="B120" s="926"/>
      <c r="C120" s="929"/>
      <c r="D120" s="172"/>
      <c r="E120" s="172"/>
      <c r="F120" s="173"/>
      <c r="G120" s="173"/>
      <c r="H120" s="177">
        <f t="shared" si="15"/>
        <v>43467</v>
      </c>
      <c r="I120" s="177">
        <f t="shared" si="16"/>
        <v>0</v>
      </c>
      <c r="J120" s="182" t="str">
        <f t="shared" si="17"/>
        <v/>
      </c>
      <c r="K120" s="569" t="str">
        <f t="shared" si="18"/>
        <v/>
      </c>
      <c r="L120" s="174"/>
      <c r="M120" s="141" t="str">
        <f t="shared" si="19"/>
        <v/>
      </c>
      <c r="N120" s="176"/>
    </row>
    <row r="121" spans="1:14" ht="15" customHeight="1">
      <c r="A121" s="924"/>
      <c r="B121" s="926"/>
      <c r="C121" s="929"/>
      <c r="D121" s="172"/>
      <c r="E121" s="172"/>
      <c r="F121" s="173"/>
      <c r="G121" s="173"/>
      <c r="H121" s="177">
        <f t="shared" si="15"/>
        <v>43467</v>
      </c>
      <c r="I121" s="177">
        <f t="shared" si="16"/>
        <v>0</v>
      </c>
      <c r="J121" s="182" t="str">
        <f t="shared" si="17"/>
        <v/>
      </c>
      <c r="K121" s="569" t="str">
        <f t="shared" si="18"/>
        <v/>
      </c>
      <c r="L121" s="174"/>
      <c r="M121" s="141" t="str">
        <f t="shared" si="19"/>
        <v/>
      </c>
      <c r="N121" s="176"/>
    </row>
    <row r="122" spans="1:14" ht="15" customHeight="1">
      <c r="A122" s="924"/>
      <c r="B122" s="926"/>
      <c r="C122" s="929"/>
      <c r="D122" s="172"/>
      <c r="E122" s="172"/>
      <c r="F122" s="173"/>
      <c r="G122" s="173"/>
      <c r="H122" s="177">
        <f t="shared" si="15"/>
        <v>43467</v>
      </c>
      <c r="I122" s="177">
        <f t="shared" si="16"/>
        <v>0</v>
      </c>
      <c r="J122" s="182" t="str">
        <f t="shared" si="17"/>
        <v/>
      </c>
      <c r="K122" s="569" t="str">
        <f t="shared" si="18"/>
        <v/>
      </c>
      <c r="L122" s="174"/>
      <c r="M122" s="141" t="str">
        <f t="shared" si="19"/>
        <v/>
      </c>
      <c r="N122" s="176"/>
    </row>
    <row r="123" spans="1:14" ht="15" customHeight="1">
      <c r="A123" s="924"/>
      <c r="B123" s="926"/>
      <c r="C123" s="929"/>
      <c r="D123" s="172"/>
      <c r="E123" s="172"/>
      <c r="F123" s="173"/>
      <c r="G123" s="173"/>
      <c r="H123" s="177">
        <f t="shared" si="15"/>
        <v>43467</v>
      </c>
      <c r="I123" s="177">
        <f t="shared" si="16"/>
        <v>0</v>
      </c>
      <c r="J123" s="182" t="str">
        <f t="shared" si="17"/>
        <v/>
      </c>
      <c r="K123" s="569" t="str">
        <f t="shared" si="18"/>
        <v/>
      </c>
      <c r="L123" s="174"/>
      <c r="M123" s="141" t="str">
        <f t="shared" si="19"/>
        <v/>
      </c>
      <c r="N123" s="176"/>
    </row>
    <row r="124" spans="1:14" ht="15" customHeight="1">
      <c r="A124" s="924"/>
      <c r="B124" s="926"/>
      <c r="C124" s="929"/>
      <c r="D124" s="172"/>
      <c r="E124" s="172"/>
      <c r="F124" s="173"/>
      <c r="G124" s="173"/>
      <c r="H124" s="177">
        <f t="shared" si="15"/>
        <v>43467</v>
      </c>
      <c r="I124" s="177">
        <f t="shared" si="16"/>
        <v>0</v>
      </c>
      <c r="J124" s="182" t="str">
        <f t="shared" si="17"/>
        <v/>
      </c>
      <c r="K124" s="569" t="str">
        <f t="shared" si="18"/>
        <v/>
      </c>
      <c r="L124" s="174"/>
      <c r="M124" s="141" t="str">
        <f t="shared" si="19"/>
        <v/>
      </c>
      <c r="N124" s="176"/>
    </row>
    <row r="125" spans="1:14" ht="15" customHeight="1">
      <c r="A125" s="924"/>
      <c r="B125" s="926"/>
      <c r="C125" s="929"/>
      <c r="D125" s="172"/>
      <c r="E125" s="172"/>
      <c r="F125" s="173"/>
      <c r="G125" s="173"/>
      <c r="H125" s="177">
        <f t="shared" si="15"/>
        <v>43467</v>
      </c>
      <c r="I125" s="177">
        <f t="shared" si="16"/>
        <v>0</v>
      </c>
      <c r="J125" s="182" t="str">
        <f t="shared" si="17"/>
        <v/>
      </c>
      <c r="K125" s="569" t="str">
        <f t="shared" si="18"/>
        <v/>
      </c>
      <c r="L125" s="174"/>
      <c r="M125" s="141" t="str">
        <f t="shared" si="19"/>
        <v/>
      </c>
      <c r="N125" s="176"/>
    </row>
    <row r="126" spans="1:14" ht="15" customHeight="1">
      <c r="A126" s="924"/>
      <c r="B126" s="926"/>
      <c r="C126" s="929"/>
      <c r="D126" s="172"/>
      <c r="E126" s="172"/>
      <c r="F126" s="173"/>
      <c r="G126" s="173"/>
      <c r="H126" s="177">
        <f t="shared" si="15"/>
        <v>43467</v>
      </c>
      <c r="I126" s="177">
        <f t="shared" si="16"/>
        <v>0</v>
      </c>
      <c r="J126" s="182" t="str">
        <f t="shared" si="17"/>
        <v/>
      </c>
      <c r="K126" s="569" t="str">
        <f t="shared" si="18"/>
        <v/>
      </c>
      <c r="L126" s="174"/>
      <c r="M126" s="141" t="str">
        <f t="shared" si="19"/>
        <v/>
      </c>
      <c r="N126" s="176"/>
    </row>
    <row r="127" spans="1:14" ht="15" customHeight="1">
      <c r="A127" s="924"/>
      <c r="B127" s="926"/>
      <c r="C127" s="929"/>
      <c r="D127" s="172"/>
      <c r="E127" s="172"/>
      <c r="F127" s="173"/>
      <c r="G127" s="173"/>
      <c r="H127" s="177">
        <f t="shared" si="15"/>
        <v>43467</v>
      </c>
      <c r="I127" s="177">
        <f t="shared" si="16"/>
        <v>0</v>
      </c>
      <c r="J127" s="182" t="str">
        <f t="shared" si="17"/>
        <v/>
      </c>
      <c r="K127" s="569" t="str">
        <f t="shared" si="18"/>
        <v/>
      </c>
      <c r="L127" s="174"/>
      <c r="M127" s="141" t="str">
        <f t="shared" si="19"/>
        <v/>
      </c>
      <c r="N127" s="176"/>
    </row>
    <row r="128" spans="1:14" ht="15" customHeight="1">
      <c r="A128" s="924"/>
      <c r="B128" s="926"/>
      <c r="C128" s="929"/>
      <c r="D128" s="172"/>
      <c r="E128" s="172"/>
      <c r="F128" s="173"/>
      <c r="G128" s="173"/>
      <c r="H128" s="177">
        <f t="shared" si="15"/>
        <v>43467</v>
      </c>
      <c r="I128" s="177">
        <f t="shared" si="16"/>
        <v>0</v>
      </c>
      <c r="J128" s="182" t="str">
        <f t="shared" si="17"/>
        <v/>
      </c>
      <c r="K128" s="569" t="str">
        <f t="shared" si="18"/>
        <v/>
      </c>
      <c r="L128" s="174"/>
      <c r="M128" s="141" t="str">
        <f t="shared" si="19"/>
        <v/>
      </c>
      <c r="N128" s="178"/>
    </row>
    <row r="129" spans="1:14" ht="15" customHeight="1">
      <c r="A129" s="924"/>
      <c r="B129" s="926"/>
      <c r="C129" s="917" t="s">
        <v>206</v>
      </c>
      <c r="D129" s="917"/>
      <c r="E129" s="917"/>
      <c r="F129" s="917"/>
      <c r="G129" s="917"/>
      <c r="H129" s="917"/>
      <c r="I129" s="917"/>
      <c r="J129" s="917"/>
      <c r="K129" s="917"/>
      <c r="L129" s="917"/>
      <c r="M129" s="179">
        <f>SUM(M109:M128)</f>
        <v>763728.76950672641</v>
      </c>
      <c r="N129" s="178"/>
    </row>
    <row r="130" spans="1:14" ht="15" customHeight="1">
      <c r="A130" s="924"/>
      <c r="B130" s="926"/>
      <c r="C130" s="918" t="s">
        <v>224</v>
      </c>
      <c r="D130" s="172"/>
      <c r="E130" s="172"/>
      <c r="F130" s="173"/>
      <c r="G130" s="173"/>
      <c r="H130" s="177">
        <f t="shared" ref="H130:H149" si="20">IF(F130&lt;=$I$6,$I$6,F130)</f>
        <v>43467</v>
      </c>
      <c r="I130" s="177">
        <f t="shared" ref="I130:I149" si="21">IF(G130&lt;=$I$7,G130,$I$7)</f>
        <v>0</v>
      </c>
      <c r="J130" s="182" t="str">
        <f t="shared" ref="J130:J149" si="22">IF(F130="","",G130-F130+1)</f>
        <v/>
      </c>
      <c r="K130" s="569" t="str">
        <f t="shared" ref="K130:K149" si="23">IF(F130="","",I130-H130+1)</f>
        <v/>
      </c>
      <c r="L130" s="174">
        <v>784123</v>
      </c>
      <c r="M130" s="141" t="str">
        <f t="shared" ref="M130:M149" si="24">IF(F130="","",L130*K130/J130)</f>
        <v/>
      </c>
      <c r="N130" s="178"/>
    </row>
    <row r="131" spans="1:14" ht="15" customHeight="1">
      <c r="A131" s="924"/>
      <c r="B131" s="926"/>
      <c r="C131" s="919"/>
      <c r="D131" s="172"/>
      <c r="E131" s="172"/>
      <c r="F131" s="173"/>
      <c r="G131" s="173"/>
      <c r="H131" s="177">
        <f t="shared" si="20"/>
        <v>43467</v>
      </c>
      <c r="I131" s="177">
        <f t="shared" si="21"/>
        <v>0</v>
      </c>
      <c r="J131" s="182" t="str">
        <f t="shared" si="22"/>
        <v/>
      </c>
      <c r="K131" s="569" t="str">
        <f t="shared" si="23"/>
        <v/>
      </c>
      <c r="L131" s="174"/>
      <c r="M131" s="141" t="str">
        <f t="shared" si="24"/>
        <v/>
      </c>
      <c r="N131" s="178"/>
    </row>
    <row r="132" spans="1:14" ht="15" customHeight="1">
      <c r="A132" s="924"/>
      <c r="B132" s="926"/>
      <c r="C132" s="919"/>
      <c r="D132" s="172"/>
      <c r="E132" s="172"/>
      <c r="F132" s="173"/>
      <c r="G132" s="173"/>
      <c r="H132" s="177">
        <f t="shared" si="20"/>
        <v>43467</v>
      </c>
      <c r="I132" s="177">
        <f t="shared" si="21"/>
        <v>0</v>
      </c>
      <c r="J132" s="182" t="str">
        <f t="shared" si="22"/>
        <v/>
      </c>
      <c r="K132" s="569" t="str">
        <f t="shared" si="23"/>
        <v/>
      </c>
      <c r="L132" s="174"/>
      <c r="M132" s="141" t="str">
        <f t="shared" si="24"/>
        <v/>
      </c>
      <c r="N132" s="178"/>
    </row>
    <row r="133" spans="1:14" ht="15" customHeight="1">
      <c r="A133" s="924"/>
      <c r="B133" s="926"/>
      <c r="C133" s="919"/>
      <c r="D133" s="172"/>
      <c r="E133" s="172"/>
      <c r="F133" s="173"/>
      <c r="G133" s="173"/>
      <c r="H133" s="177">
        <f t="shared" si="20"/>
        <v>43467</v>
      </c>
      <c r="I133" s="177">
        <f t="shared" si="21"/>
        <v>0</v>
      </c>
      <c r="J133" s="182" t="str">
        <f t="shared" si="22"/>
        <v/>
      </c>
      <c r="K133" s="569" t="str">
        <f t="shared" si="23"/>
        <v/>
      </c>
      <c r="L133" s="174"/>
      <c r="M133" s="141" t="str">
        <f t="shared" si="24"/>
        <v/>
      </c>
      <c r="N133" s="178"/>
    </row>
    <row r="134" spans="1:14" ht="15" customHeight="1">
      <c r="A134" s="924"/>
      <c r="B134" s="926"/>
      <c r="C134" s="919"/>
      <c r="D134" s="172"/>
      <c r="E134" s="172"/>
      <c r="F134" s="173"/>
      <c r="G134" s="173"/>
      <c r="H134" s="177">
        <f t="shared" si="20"/>
        <v>43467</v>
      </c>
      <c r="I134" s="177">
        <f t="shared" si="21"/>
        <v>0</v>
      </c>
      <c r="J134" s="182" t="str">
        <f t="shared" si="22"/>
        <v/>
      </c>
      <c r="K134" s="569" t="str">
        <f t="shared" si="23"/>
        <v/>
      </c>
      <c r="L134" s="174"/>
      <c r="M134" s="141" t="str">
        <f t="shared" si="24"/>
        <v/>
      </c>
      <c r="N134" s="178"/>
    </row>
    <row r="135" spans="1:14" ht="15" customHeight="1">
      <c r="A135" s="924"/>
      <c r="B135" s="926"/>
      <c r="C135" s="919"/>
      <c r="D135" s="172"/>
      <c r="E135" s="172"/>
      <c r="F135" s="173"/>
      <c r="G135" s="173"/>
      <c r="H135" s="177">
        <f t="shared" si="20"/>
        <v>43467</v>
      </c>
      <c r="I135" s="177">
        <f t="shared" si="21"/>
        <v>0</v>
      </c>
      <c r="J135" s="182" t="str">
        <f t="shared" si="22"/>
        <v/>
      </c>
      <c r="K135" s="569" t="str">
        <f t="shared" si="23"/>
        <v/>
      </c>
      <c r="L135" s="174"/>
      <c r="M135" s="141" t="str">
        <f t="shared" si="24"/>
        <v/>
      </c>
      <c r="N135" s="178"/>
    </row>
    <row r="136" spans="1:14" ht="15" customHeight="1">
      <c r="A136" s="924"/>
      <c r="B136" s="926"/>
      <c r="C136" s="919"/>
      <c r="D136" s="172"/>
      <c r="E136" s="172"/>
      <c r="F136" s="173"/>
      <c r="G136" s="173"/>
      <c r="H136" s="177">
        <f t="shared" si="20"/>
        <v>43467</v>
      </c>
      <c r="I136" s="177">
        <f t="shared" si="21"/>
        <v>0</v>
      </c>
      <c r="J136" s="182" t="str">
        <f t="shared" si="22"/>
        <v/>
      </c>
      <c r="K136" s="569" t="str">
        <f t="shared" si="23"/>
        <v/>
      </c>
      <c r="L136" s="174"/>
      <c r="M136" s="141" t="str">
        <f t="shared" si="24"/>
        <v/>
      </c>
      <c r="N136" s="178"/>
    </row>
    <row r="137" spans="1:14" ht="15" customHeight="1">
      <c r="A137" s="924"/>
      <c r="B137" s="926"/>
      <c r="C137" s="919"/>
      <c r="D137" s="172"/>
      <c r="E137" s="172"/>
      <c r="F137" s="173"/>
      <c r="G137" s="173"/>
      <c r="H137" s="177">
        <f t="shared" si="20"/>
        <v>43467</v>
      </c>
      <c r="I137" s="177">
        <f t="shared" si="21"/>
        <v>0</v>
      </c>
      <c r="J137" s="182" t="str">
        <f t="shared" si="22"/>
        <v/>
      </c>
      <c r="K137" s="569" t="str">
        <f t="shared" si="23"/>
        <v/>
      </c>
      <c r="L137" s="174"/>
      <c r="M137" s="141" t="str">
        <f t="shared" si="24"/>
        <v/>
      </c>
      <c r="N137" s="178"/>
    </row>
    <row r="138" spans="1:14" ht="15" customHeight="1">
      <c r="A138" s="924"/>
      <c r="B138" s="926"/>
      <c r="C138" s="919"/>
      <c r="D138" s="172"/>
      <c r="E138" s="172"/>
      <c r="F138" s="173"/>
      <c r="G138" s="173"/>
      <c r="H138" s="177">
        <f t="shared" si="20"/>
        <v>43467</v>
      </c>
      <c r="I138" s="177">
        <f t="shared" si="21"/>
        <v>0</v>
      </c>
      <c r="J138" s="182" t="str">
        <f t="shared" si="22"/>
        <v/>
      </c>
      <c r="K138" s="569" t="str">
        <f t="shared" si="23"/>
        <v/>
      </c>
      <c r="L138" s="174"/>
      <c r="M138" s="141" t="str">
        <f t="shared" si="24"/>
        <v/>
      </c>
      <c r="N138" s="178"/>
    </row>
    <row r="139" spans="1:14" ht="15" customHeight="1">
      <c r="A139" s="924"/>
      <c r="B139" s="926"/>
      <c r="C139" s="919"/>
      <c r="D139" s="172"/>
      <c r="E139" s="172"/>
      <c r="F139" s="173"/>
      <c r="G139" s="173"/>
      <c r="H139" s="177">
        <f t="shared" si="20"/>
        <v>43467</v>
      </c>
      <c r="I139" s="177">
        <f t="shared" si="21"/>
        <v>0</v>
      </c>
      <c r="J139" s="182" t="str">
        <f t="shared" si="22"/>
        <v/>
      </c>
      <c r="K139" s="569" t="str">
        <f t="shared" si="23"/>
        <v/>
      </c>
      <c r="L139" s="174"/>
      <c r="M139" s="141" t="str">
        <f t="shared" si="24"/>
        <v/>
      </c>
      <c r="N139" s="178"/>
    </row>
    <row r="140" spans="1:14" ht="15" customHeight="1">
      <c r="A140" s="924"/>
      <c r="B140" s="926"/>
      <c r="C140" s="919"/>
      <c r="D140" s="172"/>
      <c r="E140" s="172"/>
      <c r="F140" s="173"/>
      <c r="G140" s="173"/>
      <c r="H140" s="177">
        <f t="shared" si="20"/>
        <v>43467</v>
      </c>
      <c r="I140" s="177">
        <f t="shared" si="21"/>
        <v>0</v>
      </c>
      <c r="J140" s="182" t="str">
        <f t="shared" si="22"/>
        <v/>
      </c>
      <c r="K140" s="569" t="str">
        <f t="shared" si="23"/>
        <v/>
      </c>
      <c r="L140" s="174"/>
      <c r="M140" s="141" t="str">
        <f t="shared" si="24"/>
        <v/>
      </c>
      <c r="N140" s="178"/>
    </row>
    <row r="141" spans="1:14" ht="15" customHeight="1">
      <c r="A141" s="924"/>
      <c r="B141" s="926"/>
      <c r="C141" s="919"/>
      <c r="D141" s="172"/>
      <c r="E141" s="172"/>
      <c r="F141" s="173"/>
      <c r="G141" s="173"/>
      <c r="H141" s="177">
        <f t="shared" si="20"/>
        <v>43467</v>
      </c>
      <c r="I141" s="177">
        <f t="shared" si="21"/>
        <v>0</v>
      </c>
      <c r="J141" s="182" t="str">
        <f t="shared" si="22"/>
        <v/>
      </c>
      <c r="K141" s="569" t="str">
        <f t="shared" si="23"/>
        <v/>
      </c>
      <c r="L141" s="174"/>
      <c r="M141" s="141" t="str">
        <f t="shared" si="24"/>
        <v/>
      </c>
      <c r="N141" s="178"/>
    </row>
    <row r="142" spans="1:14" ht="15" customHeight="1">
      <c r="A142" s="924"/>
      <c r="B142" s="926"/>
      <c r="C142" s="919"/>
      <c r="D142" s="172"/>
      <c r="E142" s="172"/>
      <c r="F142" s="173"/>
      <c r="G142" s="173"/>
      <c r="H142" s="177">
        <f t="shared" si="20"/>
        <v>43467</v>
      </c>
      <c r="I142" s="177">
        <f t="shared" si="21"/>
        <v>0</v>
      </c>
      <c r="J142" s="182" t="str">
        <f t="shared" si="22"/>
        <v/>
      </c>
      <c r="K142" s="569" t="str">
        <f t="shared" si="23"/>
        <v/>
      </c>
      <c r="L142" s="174"/>
      <c r="M142" s="141" t="str">
        <f t="shared" si="24"/>
        <v/>
      </c>
      <c r="N142" s="178"/>
    </row>
    <row r="143" spans="1:14" ht="15" customHeight="1">
      <c r="A143" s="924"/>
      <c r="B143" s="926"/>
      <c r="C143" s="919"/>
      <c r="D143" s="172"/>
      <c r="E143" s="172"/>
      <c r="F143" s="173"/>
      <c r="G143" s="173"/>
      <c r="H143" s="177">
        <f t="shared" si="20"/>
        <v>43467</v>
      </c>
      <c r="I143" s="177">
        <f t="shared" si="21"/>
        <v>0</v>
      </c>
      <c r="J143" s="182" t="str">
        <f t="shared" si="22"/>
        <v/>
      </c>
      <c r="K143" s="569" t="str">
        <f t="shared" si="23"/>
        <v/>
      </c>
      <c r="L143" s="174"/>
      <c r="M143" s="141" t="str">
        <f t="shared" si="24"/>
        <v/>
      </c>
      <c r="N143" s="178"/>
    </row>
    <row r="144" spans="1:14" ht="15" customHeight="1">
      <c r="A144" s="924"/>
      <c r="B144" s="926"/>
      <c r="C144" s="919"/>
      <c r="D144" s="172"/>
      <c r="E144" s="172"/>
      <c r="F144" s="173"/>
      <c r="G144" s="173"/>
      <c r="H144" s="177">
        <f t="shared" si="20"/>
        <v>43467</v>
      </c>
      <c r="I144" s="177">
        <f t="shared" si="21"/>
        <v>0</v>
      </c>
      <c r="J144" s="182" t="str">
        <f t="shared" si="22"/>
        <v/>
      </c>
      <c r="K144" s="569" t="str">
        <f t="shared" si="23"/>
        <v/>
      </c>
      <c r="L144" s="174"/>
      <c r="M144" s="141" t="str">
        <f t="shared" si="24"/>
        <v/>
      </c>
      <c r="N144" s="178"/>
    </row>
    <row r="145" spans="1:14" ht="15" customHeight="1">
      <c r="A145" s="924"/>
      <c r="B145" s="926"/>
      <c r="C145" s="919"/>
      <c r="D145" s="172"/>
      <c r="E145" s="172"/>
      <c r="F145" s="173"/>
      <c r="G145" s="173"/>
      <c r="H145" s="177">
        <f t="shared" si="20"/>
        <v>43467</v>
      </c>
      <c r="I145" s="177">
        <f t="shared" si="21"/>
        <v>0</v>
      </c>
      <c r="J145" s="182" t="str">
        <f t="shared" si="22"/>
        <v/>
      </c>
      <c r="K145" s="569" t="str">
        <f t="shared" si="23"/>
        <v/>
      </c>
      <c r="L145" s="174"/>
      <c r="M145" s="141" t="str">
        <f t="shared" si="24"/>
        <v/>
      </c>
      <c r="N145" s="178"/>
    </row>
    <row r="146" spans="1:14" ht="15" customHeight="1">
      <c r="A146" s="924"/>
      <c r="B146" s="926"/>
      <c r="C146" s="919"/>
      <c r="D146" s="172"/>
      <c r="E146" s="172"/>
      <c r="F146" s="173"/>
      <c r="G146" s="173"/>
      <c r="H146" s="177">
        <f t="shared" si="20"/>
        <v>43467</v>
      </c>
      <c r="I146" s="177">
        <f t="shared" si="21"/>
        <v>0</v>
      </c>
      <c r="J146" s="182" t="str">
        <f t="shared" si="22"/>
        <v/>
      </c>
      <c r="K146" s="569" t="str">
        <f t="shared" si="23"/>
        <v/>
      </c>
      <c r="L146" s="174"/>
      <c r="M146" s="141" t="str">
        <f t="shared" si="24"/>
        <v/>
      </c>
      <c r="N146" s="178"/>
    </row>
    <row r="147" spans="1:14" ht="15" customHeight="1">
      <c r="A147" s="924"/>
      <c r="B147" s="926"/>
      <c r="C147" s="919"/>
      <c r="D147" s="172"/>
      <c r="E147" s="172"/>
      <c r="F147" s="173"/>
      <c r="G147" s="173"/>
      <c r="H147" s="177">
        <f t="shared" si="20"/>
        <v>43467</v>
      </c>
      <c r="I147" s="177">
        <f t="shared" si="21"/>
        <v>0</v>
      </c>
      <c r="J147" s="182" t="str">
        <f t="shared" si="22"/>
        <v/>
      </c>
      <c r="K147" s="569" t="str">
        <f t="shared" si="23"/>
        <v/>
      </c>
      <c r="L147" s="174"/>
      <c r="M147" s="141" t="str">
        <f t="shared" si="24"/>
        <v/>
      </c>
      <c r="N147" s="178"/>
    </row>
    <row r="148" spans="1:14" ht="15" customHeight="1">
      <c r="A148" s="924"/>
      <c r="B148" s="926"/>
      <c r="C148" s="919"/>
      <c r="D148" s="172"/>
      <c r="E148" s="172"/>
      <c r="F148" s="173"/>
      <c r="G148" s="173"/>
      <c r="H148" s="177">
        <f t="shared" si="20"/>
        <v>43467</v>
      </c>
      <c r="I148" s="177">
        <f t="shared" si="21"/>
        <v>0</v>
      </c>
      <c r="J148" s="182" t="str">
        <f t="shared" si="22"/>
        <v/>
      </c>
      <c r="K148" s="569" t="str">
        <f t="shared" si="23"/>
        <v/>
      </c>
      <c r="L148" s="174"/>
      <c r="M148" s="141" t="str">
        <f t="shared" si="24"/>
        <v/>
      </c>
      <c r="N148" s="178"/>
    </row>
    <row r="149" spans="1:14" ht="15" customHeight="1">
      <c r="A149" s="924"/>
      <c r="B149" s="926"/>
      <c r="C149" s="919"/>
      <c r="D149" s="172"/>
      <c r="E149" s="172"/>
      <c r="F149" s="173"/>
      <c r="G149" s="173"/>
      <c r="H149" s="177">
        <f t="shared" si="20"/>
        <v>43467</v>
      </c>
      <c r="I149" s="177">
        <f t="shared" si="21"/>
        <v>0</v>
      </c>
      <c r="J149" s="182" t="str">
        <f t="shared" si="22"/>
        <v/>
      </c>
      <c r="K149" s="569" t="str">
        <f t="shared" si="23"/>
        <v/>
      </c>
      <c r="L149" s="174"/>
      <c r="M149" s="141" t="str">
        <f t="shared" si="24"/>
        <v/>
      </c>
      <c r="N149" s="178"/>
    </row>
    <row r="150" spans="1:14" ht="15" customHeight="1">
      <c r="A150" s="924"/>
      <c r="B150" s="927"/>
      <c r="C150" s="916" t="s">
        <v>206</v>
      </c>
      <c r="D150" s="916"/>
      <c r="E150" s="916"/>
      <c r="F150" s="916"/>
      <c r="G150" s="916"/>
      <c r="H150" s="916"/>
      <c r="I150" s="916"/>
      <c r="J150" s="916"/>
      <c r="K150" s="916"/>
      <c r="L150" s="916"/>
      <c r="M150" s="183">
        <f>SUM(M130:M149)*0.7</f>
        <v>0</v>
      </c>
      <c r="N150" s="178"/>
    </row>
    <row r="151" spans="1:14" ht="15" customHeight="1"/>
    <row r="152" spans="1:14" ht="15" customHeight="1">
      <c r="A152" s="930" t="str">
        <f>A14</f>
        <v>건설사업관리
용역업자회사명</v>
      </c>
      <c r="B152" s="919" t="s">
        <v>208</v>
      </c>
      <c r="C152" s="919"/>
      <c r="D152" s="919" t="s">
        <v>209</v>
      </c>
      <c r="E152" s="919" t="s">
        <v>210</v>
      </c>
      <c r="F152" s="932" t="s">
        <v>225</v>
      </c>
      <c r="G152" s="932"/>
      <c r="H152" s="932" t="s">
        <v>212</v>
      </c>
      <c r="I152" s="932"/>
      <c r="J152" s="933" t="s">
        <v>213</v>
      </c>
      <c r="K152" s="935" t="s">
        <v>214</v>
      </c>
      <c r="L152" s="937" t="s">
        <v>215</v>
      </c>
      <c r="M152" s="920" t="s">
        <v>216</v>
      </c>
      <c r="N152" s="922" t="s">
        <v>217</v>
      </c>
    </row>
    <row r="153" spans="1:14" ht="15" customHeight="1">
      <c r="A153" s="931"/>
      <c r="B153" s="919"/>
      <c r="C153" s="919"/>
      <c r="D153" s="919"/>
      <c r="E153" s="919"/>
      <c r="F153" s="170" t="s">
        <v>218</v>
      </c>
      <c r="G153" s="170" t="s">
        <v>226</v>
      </c>
      <c r="H153" s="170" t="s">
        <v>220</v>
      </c>
      <c r="I153" s="170" t="s">
        <v>221</v>
      </c>
      <c r="J153" s="934"/>
      <c r="K153" s="936"/>
      <c r="L153" s="938"/>
      <c r="M153" s="921"/>
      <c r="N153" s="923"/>
    </row>
    <row r="154" spans="1:14" ht="15" customHeight="1">
      <c r="A154" s="924" t="str">
        <f>A7</f>
        <v>㈜01엔지니어링건축사사무소</v>
      </c>
      <c r="B154" s="925" t="s">
        <v>227</v>
      </c>
      <c r="C154" s="928" t="s">
        <v>223</v>
      </c>
      <c r="D154" s="909"/>
      <c r="E154" s="909"/>
      <c r="F154" s="173">
        <v>43466</v>
      </c>
      <c r="G154" s="173">
        <v>44165</v>
      </c>
      <c r="H154" s="177">
        <f>IF(F154&lt;=$I$6,$I$6,F154)</f>
        <v>43467</v>
      </c>
      <c r="I154" s="177">
        <f>IF(G154&lt;=$I$7,G154,$I$7)</f>
        <v>44165</v>
      </c>
      <c r="J154" s="182">
        <f>IF(F154="","",G154-F154+1)</f>
        <v>700</v>
      </c>
      <c r="K154" s="569">
        <f>IF(F154="","",I154-H154+1)</f>
        <v>699</v>
      </c>
      <c r="L154" s="174">
        <f>183600+1800+1800+1800+18000</f>
        <v>207000</v>
      </c>
      <c r="M154" s="141">
        <f>IF(F154="","",L154*K154/J154)</f>
        <v>206704.28571428571</v>
      </c>
      <c r="N154" s="911"/>
    </row>
    <row r="155" spans="1:14" ht="15" customHeight="1">
      <c r="A155" s="924"/>
      <c r="B155" s="926"/>
      <c r="C155" s="929"/>
      <c r="D155" s="910"/>
      <c r="E155" s="910"/>
      <c r="F155" s="913"/>
      <c r="G155" s="914"/>
      <c r="H155" s="914"/>
      <c r="I155" s="914"/>
      <c r="J155" s="914"/>
      <c r="K155" s="915"/>
      <c r="L155" s="174"/>
      <c r="M155" s="141">
        <f>L155</f>
        <v>0</v>
      </c>
      <c r="N155" s="912"/>
    </row>
    <row r="156" spans="1:14" ht="15" customHeight="1">
      <c r="A156" s="924"/>
      <c r="B156" s="926"/>
      <c r="C156" s="929"/>
      <c r="D156" s="909"/>
      <c r="E156" s="909"/>
      <c r="F156" s="173"/>
      <c r="G156" s="173"/>
      <c r="H156" s="177">
        <f>IF(F156&lt;=$I$6,$I$6,F156)</f>
        <v>43467</v>
      </c>
      <c r="I156" s="177">
        <f>IF(G156&lt;=$I$7,G156,$I$7)</f>
        <v>0</v>
      </c>
      <c r="J156" s="182" t="str">
        <f>IF(F156="","",G156-F156+1)</f>
        <v/>
      </c>
      <c r="K156" s="569" t="str">
        <f>IF(F156="","",I156-H156+1)</f>
        <v/>
      </c>
      <c r="L156" s="174"/>
      <c r="M156" s="141" t="str">
        <f>IF(F156="","",L156*K156/J156)</f>
        <v/>
      </c>
      <c r="N156" s="911"/>
    </row>
    <row r="157" spans="1:14" ht="15" customHeight="1">
      <c r="A157" s="924"/>
      <c r="B157" s="926"/>
      <c r="C157" s="929"/>
      <c r="D157" s="910"/>
      <c r="E157" s="910"/>
      <c r="F157" s="913"/>
      <c r="G157" s="914"/>
      <c r="H157" s="914"/>
      <c r="I157" s="914"/>
      <c r="J157" s="914"/>
      <c r="K157" s="915"/>
      <c r="L157" s="174"/>
      <c r="M157" s="141">
        <f>L157</f>
        <v>0</v>
      </c>
      <c r="N157" s="912"/>
    </row>
    <row r="158" spans="1:14" ht="15" customHeight="1">
      <c r="A158" s="924"/>
      <c r="B158" s="926"/>
      <c r="C158" s="929"/>
      <c r="D158" s="909"/>
      <c r="E158" s="909"/>
      <c r="F158" s="173"/>
      <c r="G158" s="173"/>
      <c r="H158" s="177">
        <f>IF(F158&lt;=$I$6,$I$6,F158)</f>
        <v>43467</v>
      </c>
      <c r="I158" s="177">
        <f>IF(G158&lt;=$I$7,G158,$I$7)</f>
        <v>0</v>
      </c>
      <c r="J158" s="182" t="str">
        <f>IF(F158="","",G158-F158+1)</f>
        <v/>
      </c>
      <c r="K158" s="569" t="str">
        <f>IF(F158="","",I158-H158+1)</f>
        <v/>
      </c>
      <c r="L158" s="174"/>
      <c r="M158" s="141" t="str">
        <f>IF(F158="","",L158*K158/J158)</f>
        <v/>
      </c>
      <c r="N158" s="911"/>
    </row>
    <row r="159" spans="1:14" ht="15" customHeight="1">
      <c r="A159" s="924"/>
      <c r="B159" s="926"/>
      <c r="C159" s="929"/>
      <c r="D159" s="910"/>
      <c r="E159" s="910"/>
      <c r="F159" s="913"/>
      <c r="G159" s="914"/>
      <c r="H159" s="914"/>
      <c r="I159" s="914"/>
      <c r="J159" s="914"/>
      <c r="K159" s="915"/>
      <c r="L159" s="174"/>
      <c r="M159" s="141">
        <f>L159</f>
        <v>0</v>
      </c>
      <c r="N159" s="912"/>
    </row>
    <row r="160" spans="1:14" ht="15" customHeight="1">
      <c r="A160" s="924"/>
      <c r="B160" s="926"/>
      <c r="C160" s="929"/>
      <c r="D160" s="909"/>
      <c r="E160" s="909"/>
      <c r="F160" s="173"/>
      <c r="G160" s="173"/>
      <c r="H160" s="177">
        <f>IF(F160&lt;=$I$6,$I$6,F160)</f>
        <v>43467</v>
      </c>
      <c r="I160" s="177">
        <f>IF(G160&lt;=$I$7,G160,$I$7)</f>
        <v>0</v>
      </c>
      <c r="J160" s="182" t="str">
        <f>IF(F160="","",G160-F160+1)</f>
        <v/>
      </c>
      <c r="K160" s="569" t="str">
        <f>IF(F160="","",I160-H160+1)</f>
        <v/>
      </c>
      <c r="L160" s="174"/>
      <c r="M160" s="141" t="str">
        <f>IF(F160="","",L160*K160/J160)</f>
        <v/>
      </c>
      <c r="N160" s="911"/>
    </row>
    <row r="161" spans="1:14" ht="15" customHeight="1">
      <c r="A161" s="924"/>
      <c r="B161" s="926"/>
      <c r="C161" s="929"/>
      <c r="D161" s="910"/>
      <c r="E161" s="910"/>
      <c r="F161" s="913"/>
      <c r="G161" s="914"/>
      <c r="H161" s="914"/>
      <c r="I161" s="914"/>
      <c r="J161" s="914"/>
      <c r="K161" s="915"/>
      <c r="L161" s="174"/>
      <c r="M161" s="141">
        <f>L161</f>
        <v>0</v>
      </c>
      <c r="N161" s="912"/>
    </row>
    <row r="162" spans="1:14" ht="15" customHeight="1">
      <c r="A162" s="924"/>
      <c r="B162" s="926"/>
      <c r="C162" s="929"/>
      <c r="D162" s="909"/>
      <c r="E162" s="909"/>
      <c r="F162" s="173"/>
      <c r="G162" s="173"/>
      <c r="H162" s="177">
        <f>IF(F162&lt;=$I$6,$I$6,F162)</f>
        <v>43467</v>
      </c>
      <c r="I162" s="177">
        <f>IF(G162&lt;=$I$7,G162,$I$7)</f>
        <v>0</v>
      </c>
      <c r="J162" s="182" t="str">
        <f>IF(F162="","",G162-F162+1)</f>
        <v/>
      </c>
      <c r="K162" s="569" t="str">
        <f>IF(F162="","",I162-H162+1)</f>
        <v/>
      </c>
      <c r="L162" s="174"/>
      <c r="M162" s="141" t="str">
        <f>IF(F162="","",L162*K162/J162)</f>
        <v/>
      </c>
      <c r="N162" s="911"/>
    </row>
    <row r="163" spans="1:14" ht="15" customHeight="1">
      <c r="A163" s="924"/>
      <c r="B163" s="926"/>
      <c r="C163" s="929"/>
      <c r="D163" s="910"/>
      <c r="E163" s="910"/>
      <c r="F163" s="913"/>
      <c r="G163" s="914"/>
      <c r="H163" s="914"/>
      <c r="I163" s="914"/>
      <c r="J163" s="914"/>
      <c r="K163" s="915"/>
      <c r="L163" s="174"/>
      <c r="M163" s="141">
        <f>L163</f>
        <v>0</v>
      </c>
      <c r="N163" s="912"/>
    </row>
    <row r="164" spans="1:14" ht="15" customHeight="1">
      <c r="A164" s="924"/>
      <c r="B164" s="926"/>
      <c r="C164" s="929"/>
      <c r="D164" s="909"/>
      <c r="E164" s="909"/>
      <c r="F164" s="173"/>
      <c r="G164" s="173"/>
      <c r="H164" s="177">
        <f>IF(F164&lt;=$I$6,$I$6,F164)</f>
        <v>43467</v>
      </c>
      <c r="I164" s="177">
        <f>IF(G164&lt;=$I$7,G164,$I$7)</f>
        <v>0</v>
      </c>
      <c r="J164" s="182" t="str">
        <f>IF(F164="","",G164-F164+1)</f>
        <v/>
      </c>
      <c r="K164" s="569" t="str">
        <f>IF(F164="","",I164-H164+1)</f>
        <v/>
      </c>
      <c r="L164" s="174"/>
      <c r="M164" s="141" t="str">
        <f>IF(F164="","",L164*K164/J164)</f>
        <v/>
      </c>
      <c r="N164" s="911"/>
    </row>
    <row r="165" spans="1:14" ht="15" customHeight="1">
      <c r="A165" s="924"/>
      <c r="B165" s="926"/>
      <c r="C165" s="929"/>
      <c r="D165" s="910"/>
      <c r="E165" s="910"/>
      <c r="F165" s="913"/>
      <c r="G165" s="914"/>
      <c r="H165" s="914"/>
      <c r="I165" s="914"/>
      <c r="J165" s="914"/>
      <c r="K165" s="915"/>
      <c r="L165" s="174"/>
      <c r="M165" s="141">
        <f>L165</f>
        <v>0</v>
      </c>
      <c r="N165" s="912"/>
    </row>
    <row r="166" spans="1:14" ht="15" customHeight="1">
      <c r="A166" s="924"/>
      <c r="B166" s="926"/>
      <c r="C166" s="929"/>
      <c r="D166" s="909"/>
      <c r="E166" s="909"/>
      <c r="F166" s="173"/>
      <c r="G166" s="173"/>
      <c r="H166" s="177">
        <f>IF(F166&lt;=$I$6,$I$6,F166)</f>
        <v>43467</v>
      </c>
      <c r="I166" s="177">
        <f>IF(G166&lt;=$I$7,G166,$I$7)</f>
        <v>0</v>
      </c>
      <c r="J166" s="182" t="str">
        <f>IF(F166="","",G166-F166+1)</f>
        <v/>
      </c>
      <c r="K166" s="569" t="str">
        <f>IF(F166="","",I166-H166+1)</f>
        <v/>
      </c>
      <c r="L166" s="174"/>
      <c r="M166" s="141" t="str">
        <f t="shared" ref="M166:M172" si="25">IF(F166="","",L166*K166/J166)</f>
        <v/>
      </c>
      <c r="N166" s="911"/>
    </row>
    <row r="167" spans="1:14" ht="15" customHeight="1">
      <c r="A167" s="924"/>
      <c r="B167" s="926"/>
      <c r="C167" s="929"/>
      <c r="D167" s="910"/>
      <c r="E167" s="910"/>
      <c r="F167" s="913"/>
      <c r="G167" s="914"/>
      <c r="H167" s="914"/>
      <c r="I167" s="914"/>
      <c r="J167" s="914"/>
      <c r="K167" s="915"/>
      <c r="L167" s="174"/>
      <c r="M167" s="141">
        <f>L167</f>
        <v>0</v>
      </c>
      <c r="N167" s="912"/>
    </row>
    <row r="168" spans="1:14" ht="15" customHeight="1">
      <c r="A168" s="924"/>
      <c r="B168" s="926"/>
      <c r="C168" s="929"/>
      <c r="D168" s="909"/>
      <c r="E168" s="909"/>
      <c r="F168" s="173"/>
      <c r="G168" s="173"/>
      <c r="H168" s="177">
        <f>IF(F168&lt;=$I$6,$I$6,F168)</f>
        <v>43467</v>
      </c>
      <c r="I168" s="177">
        <f>IF(G168&lt;=$I$7,G168,$I$7)</f>
        <v>0</v>
      </c>
      <c r="J168" s="182" t="str">
        <f>IF(F168="","",G168-F168+1)</f>
        <v/>
      </c>
      <c r="K168" s="569" t="str">
        <f>IF(F168="","",I168-H168+1)</f>
        <v/>
      </c>
      <c r="L168" s="174"/>
      <c r="M168" s="141" t="str">
        <f t="shared" si="25"/>
        <v/>
      </c>
      <c r="N168" s="911"/>
    </row>
    <row r="169" spans="1:14" ht="15" customHeight="1">
      <c r="A169" s="924"/>
      <c r="B169" s="926"/>
      <c r="C169" s="929"/>
      <c r="D169" s="910"/>
      <c r="E169" s="910"/>
      <c r="F169" s="913"/>
      <c r="G169" s="914"/>
      <c r="H169" s="914"/>
      <c r="I169" s="914"/>
      <c r="J169" s="914"/>
      <c r="K169" s="915"/>
      <c r="L169" s="174"/>
      <c r="M169" s="141">
        <f>L169</f>
        <v>0</v>
      </c>
      <c r="N169" s="912"/>
    </row>
    <row r="170" spans="1:14" ht="15" customHeight="1">
      <c r="A170" s="924"/>
      <c r="B170" s="926"/>
      <c r="C170" s="929"/>
      <c r="D170" s="909"/>
      <c r="E170" s="909"/>
      <c r="F170" s="173"/>
      <c r="G170" s="173"/>
      <c r="H170" s="177">
        <f>IF(F170&lt;=$I$6,$I$6,F170)</f>
        <v>43467</v>
      </c>
      <c r="I170" s="177">
        <f>IF(G170&lt;=$I$7,G170,$I$7)</f>
        <v>0</v>
      </c>
      <c r="J170" s="182" t="str">
        <f>IF(F170="","",G170-F170+1)</f>
        <v/>
      </c>
      <c r="K170" s="569" t="str">
        <f>IF(F170="","",I170-H170+1)</f>
        <v/>
      </c>
      <c r="L170" s="174"/>
      <c r="M170" s="141" t="str">
        <f t="shared" si="25"/>
        <v/>
      </c>
      <c r="N170" s="911"/>
    </row>
    <row r="171" spans="1:14" ht="15" customHeight="1">
      <c r="A171" s="924"/>
      <c r="B171" s="926"/>
      <c r="C171" s="929"/>
      <c r="D171" s="910"/>
      <c r="E171" s="910"/>
      <c r="F171" s="913"/>
      <c r="G171" s="914"/>
      <c r="H171" s="914"/>
      <c r="I171" s="914"/>
      <c r="J171" s="914"/>
      <c r="K171" s="915"/>
      <c r="L171" s="174"/>
      <c r="M171" s="141">
        <f>L171</f>
        <v>0</v>
      </c>
      <c r="N171" s="912"/>
    </row>
    <row r="172" spans="1:14" ht="15" customHeight="1">
      <c r="A172" s="924"/>
      <c r="B172" s="926"/>
      <c r="C172" s="929"/>
      <c r="D172" s="909"/>
      <c r="E172" s="909"/>
      <c r="F172" s="173"/>
      <c r="G172" s="173"/>
      <c r="H172" s="177">
        <f>IF(F172&lt;=$I$6,$I$6,F172)</f>
        <v>43467</v>
      </c>
      <c r="I172" s="177">
        <f>IF(G172&lt;=$I$7,G172,$I$7)</f>
        <v>0</v>
      </c>
      <c r="J172" s="182" t="str">
        <f>IF(F172="","",G172-F172+1)</f>
        <v/>
      </c>
      <c r="K172" s="569" t="str">
        <f>IF(F172="","",I172-H172+1)</f>
        <v/>
      </c>
      <c r="L172" s="174"/>
      <c r="M172" s="141" t="str">
        <f t="shared" si="25"/>
        <v/>
      </c>
      <c r="N172" s="911"/>
    </row>
    <row r="173" spans="1:14" ht="15" customHeight="1">
      <c r="A173" s="924"/>
      <c r="B173" s="926"/>
      <c r="C173" s="929"/>
      <c r="D173" s="910"/>
      <c r="E173" s="910"/>
      <c r="F173" s="913"/>
      <c r="G173" s="914"/>
      <c r="H173" s="914"/>
      <c r="I173" s="914"/>
      <c r="J173" s="914"/>
      <c r="K173" s="915"/>
      <c r="L173" s="174"/>
      <c r="M173" s="141">
        <f>L173</f>
        <v>0</v>
      </c>
      <c r="N173" s="912"/>
    </row>
    <row r="174" spans="1:14" ht="15" customHeight="1">
      <c r="A174" s="924"/>
      <c r="B174" s="926"/>
      <c r="C174" s="917" t="s">
        <v>206</v>
      </c>
      <c r="D174" s="917"/>
      <c r="E174" s="917"/>
      <c r="F174" s="917"/>
      <c r="G174" s="917"/>
      <c r="H174" s="917"/>
      <c r="I174" s="917"/>
      <c r="J174" s="917"/>
      <c r="K174" s="917"/>
      <c r="L174" s="917"/>
      <c r="M174" s="179">
        <f>SUM(M154:M173)</f>
        <v>206704.28571428571</v>
      </c>
      <c r="N174" s="178"/>
    </row>
    <row r="175" spans="1:14" ht="15" customHeight="1">
      <c r="A175" s="924"/>
      <c r="B175" s="926"/>
      <c r="C175" s="918" t="s">
        <v>224</v>
      </c>
      <c r="D175" s="909"/>
      <c r="E175" s="909"/>
      <c r="F175" s="173">
        <v>43831</v>
      </c>
      <c r="G175" s="173">
        <v>44620</v>
      </c>
      <c r="H175" s="177">
        <f>IF(F175&lt;=$I$6,$I$6,F175)</f>
        <v>43831</v>
      </c>
      <c r="I175" s="177">
        <f>IF(G175&lt;=$I$7,G175,$I$7)</f>
        <v>44562</v>
      </c>
      <c r="J175" s="182">
        <f>IF(F175="","",G175-F175+1)</f>
        <v>790</v>
      </c>
      <c r="K175" s="569">
        <f>IF(F175="","",I175-H175+1)</f>
        <v>732</v>
      </c>
      <c r="L175" s="174">
        <f>183600+1800+1800+1800+18000</f>
        <v>207000</v>
      </c>
      <c r="M175" s="141">
        <f>IF(F175="","",L175*K175/J175)</f>
        <v>191802.53164556963</v>
      </c>
      <c r="N175" s="911"/>
    </row>
    <row r="176" spans="1:14" ht="15" customHeight="1">
      <c r="A176" s="924"/>
      <c r="B176" s="926"/>
      <c r="C176" s="919"/>
      <c r="D176" s="910"/>
      <c r="E176" s="910"/>
      <c r="F176" s="913"/>
      <c r="G176" s="914"/>
      <c r="H176" s="914"/>
      <c r="I176" s="914"/>
      <c r="J176" s="914"/>
      <c r="K176" s="915"/>
      <c r="L176" s="174"/>
      <c r="M176" s="141">
        <f>L176</f>
        <v>0</v>
      </c>
      <c r="N176" s="912"/>
    </row>
    <row r="177" spans="1:14" ht="15" customHeight="1">
      <c r="A177" s="924"/>
      <c r="B177" s="926"/>
      <c r="C177" s="919"/>
      <c r="D177" s="909"/>
      <c r="E177" s="909"/>
      <c r="F177" s="173"/>
      <c r="G177" s="173"/>
      <c r="H177" s="177">
        <f>IF(F177&lt;=$I$6,$I$6,F177)</f>
        <v>43467</v>
      </c>
      <c r="I177" s="177">
        <f>IF(G177&lt;=$I$7,G177,$I$7)</f>
        <v>0</v>
      </c>
      <c r="J177" s="182" t="str">
        <f>IF(F177="","",G177-F177+1)</f>
        <v/>
      </c>
      <c r="K177" s="569" t="str">
        <f>IF(F177="","",I177-H177+1)</f>
        <v/>
      </c>
      <c r="L177" s="174"/>
      <c r="M177" s="141" t="str">
        <f>IF(F177="","",L177*K177/J177)</f>
        <v/>
      </c>
      <c r="N177" s="911"/>
    </row>
    <row r="178" spans="1:14" ht="15" customHeight="1">
      <c r="A178" s="924"/>
      <c r="B178" s="926"/>
      <c r="C178" s="919"/>
      <c r="D178" s="910"/>
      <c r="E178" s="910"/>
      <c r="F178" s="913"/>
      <c r="G178" s="914"/>
      <c r="H178" s="914"/>
      <c r="I178" s="914"/>
      <c r="J178" s="914"/>
      <c r="K178" s="915"/>
      <c r="L178" s="174"/>
      <c r="M178" s="141">
        <f>L178</f>
        <v>0</v>
      </c>
      <c r="N178" s="912"/>
    </row>
    <row r="179" spans="1:14" ht="15" customHeight="1">
      <c r="A179" s="924"/>
      <c r="B179" s="926"/>
      <c r="C179" s="919"/>
      <c r="D179" s="909"/>
      <c r="E179" s="909"/>
      <c r="F179" s="173"/>
      <c r="G179" s="173"/>
      <c r="H179" s="177">
        <f>IF(F179&lt;=$I$6,$I$6,F179)</f>
        <v>43467</v>
      </c>
      <c r="I179" s="177">
        <f>IF(G179&lt;=$I$7,G179,$I$7)</f>
        <v>0</v>
      </c>
      <c r="J179" s="182" t="str">
        <f>IF(F179="","",G179-F179+1)</f>
        <v/>
      </c>
      <c r="K179" s="569" t="str">
        <f>IF(F179="","",I179-H179+1)</f>
        <v/>
      </c>
      <c r="L179" s="174"/>
      <c r="M179" s="141" t="str">
        <f>IF(F179="","",L179*K179/J179)</f>
        <v/>
      </c>
      <c r="N179" s="911"/>
    </row>
    <row r="180" spans="1:14" ht="15" customHeight="1">
      <c r="A180" s="924"/>
      <c r="B180" s="926"/>
      <c r="C180" s="919"/>
      <c r="D180" s="910"/>
      <c r="E180" s="910"/>
      <c r="F180" s="913"/>
      <c r="G180" s="914"/>
      <c r="H180" s="914"/>
      <c r="I180" s="914"/>
      <c r="J180" s="914"/>
      <c r="K180" s="915"/>
      <c r="L180" s="174"/>
      <c r="M180" s="141">
        <f>L180</f>
        <v>0</v>
      </c>
      <c r="N180" s="912"/>
    </row>
    <row r="181" spans="1:14" ht="15" customHeight="1">
      <c r="A181" s="924"/>
      <c r="B181" s="926"/>
      <c r="C181" s="919"/>
      <c r="D181" s="909"/>
      <c r="E181" s="909"/>
      <c r="F181" s="173"/>
      <c r="G181" s="173"/>
      <c r="H181" s="177">
        <f>IF(F181&lt;=$I$6,$I$6,F181)</f>
        <v>43467</v>
      </c>
      <c r="I181" s="177">
        <f>IF(G181&lt;=$I$7,G181,$I$7)</f>
        <v>0</v>
      </c>
      <c r="J181" s="182" t="str">
        <f>IF(F181="","",G181-F181+1)</f>
        <v/>
      </c>
      <c r="K181" s="569" t="str">
        <f>IF(F181="","",I181-H181+1)</f>
        <v/>
      </c>
      <c r="L181" s="174"/>
      <c r="M181" s="141" t="str">
        <f>IF(F181="","",L181*K181/J181)</f>
        <v/>
      </c>
      <c r="N181" s="911"/>
    </row>
    <row r="182" spans="1:14" ht="15" customHeight="1">
      <c r="A182" s="924"/>
      <c r="B182" s="926"/>
      <c r="C182" s="919"/>
      <c r="D182" s="910"/>
      <c r="E182" s="910"/>
      <c r="F182" s="913"/>
      <c r="G182" s="914"/>
      <c r="H182" s="914"/>
      <c r="I182" s="914"/>
      <c r="J182" s="914"/>
      <c r="K182" s="915"/>
      <c r="L182" s="174"/>
      <c r="M182" s="141">
        <f>L182</f>
        <v>0</v>
      </c>
      <c r="N182" s="912"/>
    </row>
    <row r="183" spans="1:14" ht="15" customHeight="1">
      <c r="A183" s="924"/>
      <c r="B183" s="926"/>
      <c r="C183" s="919"/>
      <c r="D183" s="909"/>
      <c r="E183" s="909"/>
      <c r="F183" s="173"/>
      <c r="G183" s="173"/>
      <c r="H183" s="177">
        <f>IF(F183&lt;=$I$6,$I$6,F183)</f>
        <v>43467</v>
      </c>
      <c r="I183" s="177">
        <f>IF(G183&lt;=$I$7,G183,$I$7)</f>
        <v>0</v>
      </c>
      <c r="J183" s="182" t="str">
        <f>IF(F183="","",G183-F183+1)</f>
        <v/>
      </c>
      <c r="K183" s="569" t="str">
        <f>IF(F183="","",I183-H183+1)</f>
        <v/>
      </c>
      <c r="L183" s="174"/>
      <c r="M183" s="141" t="str">
        <f>IF(F183="","",L183*K183/J183)</f>
        <v/>
      </c>
      <c r="N183" s="911"/>
    </row>
    <row r="184" spans="1:14" ht="15" customHeight="1">
      <c r="A184" s="924"/>
      <c r="B184" s="926"/>
      <c r="C184" s="919"/>
      <c r="D184" s="910"/>
      <c r="E184" s="910"/>
      <c r="F184" s="913"/>
      <c r="G184" s="914"/>
      <c r="H184" s="914"/>
      <c r="I184" s="914"/>
      <c r="J184" s="914"/>
      <c r="K184" s="915"/>
      <c r="L184" s="174"/>
      <c r="M184" s="141">
        <f>L184</f>
        <v>0</v>
      </c>
      <c r="N184" s="912"/>
    </row>
    <row r="185" spans="1:14" ht="15" customHeight="1">
      <c r="A185" s="924"/>
      <c r="B185" s="926"/>
      <c r="C185" s="919"/>
      <c r="D185" s="909"/>
      <c r="E185" s="909"/>
      <c r="F185" s="173"/>
      <c r="G185" s="173"/>
      <c r="H185" s="177">
        <f>IF(F185&lt;=$I$6,$I$6,F185)</f>
        <v>43467</v>
      </c>
      <c r="I185" s="177">
        <f>IF(G185&lt;=$I$7,G185,$I$7)</f>
        <v>0</v>
      </c>
      <c r="J185" s="182" t="str">
        <f>IF(F185="","",G185-F185+1)</f>
        <v/>
      </c>
      <c r="K185" s="569" t="str">
        <f>IF(F185="","",I185-H185+1)</f>
        <v/>
      </c>
      <c r="L185" s="174"/>
      <c r="M185" s="141" t="str">
        <f>IF(F185="","",L185*K185/J185)</f>
        <v/>
      </c>
      <c r="N185" s="911"/>
    </row>
    <row r="186" spans="1:14" ht="15" customHeight="1">
      <c r="A186" s="924"/>
      <c r="B186" s="926"/>
      <c r="C186" s="919"/>
      <c r="D186" s="910"/>
      <c r="E186" s="910"/>
      <c r="F186" s="913"/>
      <c r="G186" s="914"/>
      <c r="H186" s="914"/>
      <c r="I186" s="914"/>
      <c r="J186" s="914"/>
      <c r="K186" s="915"/>
      <c r="L186" s="174"/>
      <c r="M186" s="141">
        <f>L186</f>
        <v>0</v>
      </c>
      <c r="N186" s="912"/>
    </row>
    <row r="187" spans="1:14" ht="15" customHeight="1">
      <c r="A187" s="924"/>
      <c r="B187" s="926"/>
      <c r="C187" s="919"/>
      <c r="D187" s="909"/>
      <c r="E187" s="909"/>
      <c r="F187" s="173"/>
      <c r="G187" s="173"/>
      <c r="H187" s="177">
        <f>IF(F187&lt;=$I$6,$I$6,F187)</f>
        <v>43467</v>
      </c>
      <c r="I187" s="177">
        <f>IF(G187&lt;=$I$7,G187,$I$7)</f>
        <v>0</v>
      </c>
      <c r="J187" s="182" t="str">
        <f>IF(F187="","",G187-F187+1)</f>
        <v/>
      </c>
      <c r="K187" s="569" t="str">
        <f>IF(F187="","",I187-H187+1)</f>
        <v/>
      </c>
      <c r="L187" s="174"/>
      <c r="M187" s="141" t="str">
        <f t="shared" ref="M187:M193" si="26">IF(F187="","",L187*K187/J187)</f>
        <v/>
      </c>
      <c r="N187" s="911"/>
    </row>
    <row r="188" spans="1:14" ht="15" customHeight="1">
      <c r="A188" s="924"/>
      <c r="B188" s="926"/>
      <c r="C188" s="919"/>
      <c r="D188" s="910"/>
      <c r="E188" s="910"/>
      <c r="F188" s="913"/>
      <c r="G188" s="914"/>
      <c r="H188" s="914"/>
      <c r="I188" s="914"/>
      <c r="J188" s="914"/>
      <c r="K188" s="915"/>
      <c r="L188" s="174"/>
      <c r="M188" s="141">
        <f>L188</f>
        <v>0</v>
      </c>
      <c r="N188" s="912"/>
    </row>
    <row r="189" spans="1:14" ht="15" customHeight="1">
      <c r="A189" s="924"/>
      <c r="B189" s="926"/>
      <c r="C189" s="919"/>
      <c r="D189" s="909"/>
      <c r="E189" s="909"/>
      <c r="F189" s="173"/>
      <c r="G189" s="173"/>
      <c r="H189" s="177">
        <f>IF(F189&lt;=$I$6,$I$6,F189)</f>
        <v>43467</v>
      </c>
      <c r="I189" s="177">
        <f>IF(G189&lt;=$I$7,G189,$I$7)</f>
        <v>0</v>
      </c>
      <c r="J189" s="182" t="str">
        <f>IF(F189="","",G189-F189+1)</f>
        <v/>
      </c>
      <c r="K189" s="569" t="str">
        <f>IF(F189="","",I189-H189+1)</f>
        <v/>
      </c>
      <c r="L189" s="174"/>
      <c r="M189" s="141" t="str">
        <f t="shared" si="26"/>
        <v/>
      </c>
      <c r="N189" s="911"/>
    </row>
    <row r="190" spans="1:14" ht="15" customHeight="1">
      <c r="A190" s="924"/>
      <c r="B190" s="926"/>
      <c r="C190" s="919"/>
      <c r="D190" s="910"/>
      <c r="E190" s="910"/>
      <c r="F190" s="913"/>
      <c r="G190" s="914"/>
      <c r="H190" s="914"/>
      <c r="I190" s="914"/>
      <c r="J190" s="914"/>
      <c r="K190" s="915"/>
      <c r="L190" s="174"/>
      <c r="M190" s="141">
        <f>L190</f>
        <v>0</v>
      </c>
      <c r="N190" s="912"/>
    </row>
    <row r="191" spans="1:14" ht="15" customHeight="1">
      <c r="A191" s="924"/>
      <c r="B191" s="926"/>
      <c r="C191" s="919"/>
      <c r="D191" s="909"/>
      <c r="E191" s="909"/>
      <c r="F191" s="173"/>
      <c r="G191" s="173"/>
      <c r="H191" s="177">
        <f>IF(F191&lt;=$I$6,$I$6,F191)</f>
        <v>43467</v>
      </c>
      <c r="I191" s="177">
        <f>IF(G191&lt;=$I$7,G191,$I$7)</f>
        <v>0</v>
      </c>
      <c r="J191" s="182" t="str">
        <f>IF(F191="","",G191-F191+1)</f>
        <v/>
      </c>
      <c r="K191" s="569" t="str">
        <f>IF(F191="","",I191-H191+1)</f>
        <v/>
      </c>
      <c r="L191" s="174"/>
      <c r="M191" s="141" t="str">
        <f t="shared" si="26"/>
        <v/>
      </c>
      <c r="N191" s="911"/>
    </row>
    <row r="192" spans="1:14" ht="15" customHeight="1">
      <c r="A192" s="924"/>
      <c r="B192" s="926"/>
      <c r="C192" s="919"/>
      <c r="D192" s="910"/>
      <c r="E192" s="910"/>
      <c r="F192" s="913"/>
      <c r="G192" s="914"/>
      <c r="H192" s="914"/>
      <c r="I192" s="914"/>
      <c r="J192" s="914"/>
      <c r="K192" s="915"/>
      <c r="L192" s="174"/>
      <c r="M192" s="141">
        <f>L192</f>
        <v>0</v>
      </c>
      <c r="N192" s="912"/>
    </row>
    <row r="193" spans="1:20" ht="15" customHeight="1">
      <c r="A193" s="924"/>
      <c r="B193" s="926"/>
      <c r="C193" s="919"/>
      <c r="D193" s="909"/>
      <c r="E193" s="909"/>
      <c r="F193" s="173"/>
      <c r="G193" s="173"/>
      <c r="H193" s="177">
        <f>IF(F193&lt;=$I$6,$I$6,F193)</f>
        <v>43467</v>
      </c>
      <c r="I193" s="177">
        <f>IF(G193&lt;=$I$7,G193,$I$7)</f>
        <v>0</v>
      </c>
      <c r="J193" s="182" t="str">
        <f>IF(F193="","",G193-F193+1)</f>
        <v/>
      </c>
      <c r="K193" s="569" t="str">
        <f>IF(F193="","",I193-H193+1)</f>
        <v/>
      </c>
      <c r="L193" s="174"/>
      <c r="M193" s="141" t="str">
        <f t="shared" si="26"/>
        <v/>
      </c>
      <c r="N193" s="911"/>
    </row>
    <row r="194" spans="1:20" ht="15" customHeight="1">
      <c r="A194" s="924"/>
      <c r="B194" s="926"/>
      <c r="C194" s="919"/>
      <c r="D194" s="910"/>
      <c r="E194" s="910"/>
      <c r="F194" s="913"/>
      <c r="G194" s="914"/>
      <c r="H194" s="914"/>
      <c r="I194" s="914"/>
      <c r="J194" s="914"/>
      <c r="K194" s="915"/>
      <c r="L194" s="174"/>
      <c r="M194" s="141">
        <f>L194</f>
        <v>0</v>
      </c>
      <c r="N194" s="912"/>
    </row>
    <row r="195" spans="1:20" ht="15" customHeight="1">
      <c r="A195" s="924"/>
      <c r="B195" s="927"/>
      <c r="C195" s="916" t="s">
        <v>206</v>
      </c>
      <c r="D195" s="916"/>
      <c r="E195" s="916"/>
      <c r="F195" s="916"/>
      <c r="G195" s="916"/>
      <c r="H195" s="916"/>
      <c r="I195" s="916"/>
      <c r="J195" s="916"/>
      <c r="K195" s="916"/>
      <c r="L195" s="916"/>
      <c r="M195" s="183">
        <f>SUM(M175:M194)*0.7</f>
        <v>134261.77215189874</v>
      </c>
      <c r="N195" s="178"/>
    </row>
    <row r="196" spans="1:20" s="189" customFormat="1" ht="15" customHeight="1">
      <c r="A196" s="184"/>
      <c r="B196" s="185"/>
      <c r="C196" s="186"/>
      <c r="D196" s="186"/>
      <c r="E196" s="186"/>
      <c r="F196" s="186"/>
      <c r="G196" s="186"/>
      <c r="H196" s="186"/>
      <c r="I196" s="186"/>
      <c r="J196" s="186"/>
      <c r="K196" s="575"/>
      <c r="L196" s="186"/>
      <c r="M196" s="187"/>
      <c r="N196" s="188"/>
      <c r="P196" s="190"/>
      <c r="Q196" s="190"/>
      <c r="R196" s="190"/>
      <c r="S196" s="190"/>
      <c r="T196" s="190"/>
    </row>
    <row r="197" spans="1:20" ht="18" customHeight="1"/>
    <row r="198" spans="1:20" ht="26.25" customHeight="1">
      <c r="A198" s="939" t="s">
        <v>228</v>
      </c>
      <c r="B198" s="939"/>
      <c r="C198" s="939"/>
      <c r="E198" s="940" t="str">
        <f>A8</f>
        <v>㈜02엔지니어링건축사사무소</v>
      </c>
      <c r="F198" s="940"/>
      <c r="G198" s="940"/>
      <c r="H198" s="940"/>
      <c r="I198" s="940"/>
      <c r="J198" s="940"/>
      <c r="K198" s="940"/>
    </row>
    <row r="199" spans="1:20" ht="15" customHeight="1">
      <c r="A199" s="930" t="str">
        <f>A14</f>
        <v>건설사업관리
용역업자회사명</v>
      </c>
      <c r="B199" s="919" t="s">
        <v>208</v>
      </c>
      <c r="C199" s="919"/>
      <c r="D199" s="919" t="s">
        <v>209</v>
      </c>
      <c r="E199" s="919" t="s">
        <v>210</v>
      </c>
      <c r="F199" s="932" t="s">
        <v>211</v>
      </c>
      <c r="G199" s="932"/>
      <c r="H199" s="932" t="s">
        <v>212</v>
      </c>
      <c r="I199" s="932"/>
      <c r="J199" s="933" t="s">
        <v>213</v>
      </c>
      <c r="K199" s="935" t="s">
        <v>214</v>
      </c>
      <c r="L199" s="937" t="s">
        <v>215</v>
      </c>
      <c r="M199" s="920" t="s">
        <v>216</v>
      </c>
      <c r="N199" s="922" t="s">
        <v>217</v>
      </c>
    </row>
    <row r="200" spans="1:20" ht="15" customHeight="1">
      <c r="A200" s="931"/>
      <c r="B200" s="919"/>
      <c r="C200" s="919"/>
      <c r="D200" s="919"/>
      <c r="E200" s="919"/>
      <c r="F200" s="170" t="s">
        <v>218</v>
      </c>
      <c r="G200" s="170" t="s">
        <v>219</v>
      </c>
      <c r="H200" s="170" t="s">
        <v>220</v>
      </c>
      <c r="I200" s="170" t="s">
        <v>221</v>
      </c>
      <c r="J200" s="934"/>
      <c r="K200" s="936"/>
      <c r="L200" s="938"/>
      <c r="M200" s="921"/>
      <c r="N200" s="923"/>
    </row>
    <row r="201" spans="1:20" ht="15" customHeight="1">
      <c r="A201" s="924" t="str">
        <f>A8</f>
        <v>㈜02엔지니어링건축사사무소</v>
      </c>
      <c r="B201" s="925" t="s">
        <v>222</v>
      </c>
      <c r="C201" s="928" t="s">
        <v>223</v>
      </c>
      <c r="D201" s="172"/>
      <c r="E201" s="172"/>
      <c r="F201" s="173"/>
      <c r="G201" s="173"/>
      <c r="H201" s="177">
        <f t="shared" ref="H201:H220" si="27">IF(F201&lt;=$I$6,$I$6,F201)</f>
        <v>43467</v>
      </c>
      <c r="I201" s="177">
        <f t="shared" ref="I201:I220" si="28">IF(G201&lt;=$I$7,G201,$I$7)</f>
        <v>0</v>
      </c>
      <c r="J201" s="182" t="str">
        <f t="shared" ref="J201:J220" si="29">IF(F201="","",G201-F201+1)</f>
        <v/>
      </c>
      <c r="K201" s="569" t="str">
        <f t="shared" ref="K201:K220" si="30">IF(F201="","",I201-H201+1)</f>
        <v/>
      </c>
      <c r="L201" s="174">
        <v>784123</v>
      </c>
      <c r="M201" s="141" t="str">
        <f t="shared" ref="M201:M220" si="31">IF(F201="","",L201*K201/J201)</f>
        <v/>
      </c>
      <c r="N201" s="176"/>
    </row>
    <row r="202" spans="1:20" ht="15" customHeight="1">
      <c r="A202" s="924"/>
      <c r="B202" s="926"/>
      <c r="C202" s="929"/>
      <c r="D202" s="172"/>
      <c r="E202" s="172"/>
      <c r="F202" s="173"/>
      <c r="G202" s="173"/>
      <c r="H202" s="177">
        <f t="shared" si="27"/>
        <v>43467</v>
      </c>
      <c r="I202" s="177">
        <f t="shared" si="28"/>
        <v>0</v>
      </c>
      <c r="J202" s="182" t="str">
        <f t="shared" si="29"/>
        <v/>
      </c>
      <c r="K202" s="569" t="str">
        <f t="shared" si="30"/>
        <v/>
      </c>
      <c r="L202" s="174"/>
      <c r="M202" s="141" t="str">
        <f t="shared" si="31"/>
        <v/>
      </c>
      <c r="N202" s="176"/>
    </row>
    <row r="203" spans="1:20" ht="15" customHeight="1">
      <c r="A203" s="924"/>
      <c r="B203" s="926"/>
      <c r="C203" s="929"/>
      <c r="D203" s="172"/>
      <c r="E203" s="172"/>
      <c r="F203" s="173"/>
      <c r="G203" s="173"/>
      <c r="H203" s="177">
        <f t="shared" si="27"/>
        <v>43467</v>
      </c>
      <c r="I203" s="177">
        <f t="shared" si="28"/>
        <v>0</v>
      </c>
      <c r="J203" s="182" t="str">
        <f t="shared" si="29"/>
        <v/>
      </c>
      <c r="K203" s="569" t="str">
        <f t="shared" si="30"/>
        <v/>
      </c>
      <c r="L203" s="174"/>
      <c r="M203" s="141" t="str">
        <f t="shared" si="31"/>
        <v/>
      </c>
      <c r="N203" s="176"/>
    </row>
    <row r="204" spans="1:20" ht="15" customHeight="1">
      <c r="A204" s="924"/>
      <c r="B204" s="926"/>
      <c r="C204" s="929"/>
      <c r="D204" s="172"/>
      <c r="E204" s="172"/>
      <c r="F204" s="173"/>
      <c r="G204" s="173"/>
      <c r="H204" s="177">
        <f t="shared" si="27"/>
        <v>43467</v>
      </c>
      <c r="I204" s="177">
        <f t="shared" si="28"/>
        <v>0</v>
      </c>
      <c r="J204" s="182" t="str">
        <f t="shared" si="29"/>
        <v/>
      </c>
      <c r="K204" s="569" t="str">
        <f t="shared" si="30"/>
        <v/>
      </c>
      <c r="L204" s="174"/>
      <c r="M204" s="141" t="str">
        <f t="shared" si="31"/>
        <v/>
      </c>
      <c r="N204" s="176"/>
    </row>
    <row r="205" spans="1:20" ht="15" customHeight="1">
      <c r="A205" s="924"/>
      <c r="B205" s="926"/>
      <c r="C205" s="929"/>
      <c r="D205" s="172"/>
      <c r="E205" s="172"/>
      <c r="F205" s="173"/>
      <c r="G205" s="173"/>
      <c r="H205" s="177">
        <f t="shared" si="27"/>
        <v>43467</v>
      </c>
      <c r="I205" s="177">
        <f t="shared" si="28"/>
        <v>0</v>
      </c>
      <c r="J205" s="182" t="str">
        <f t="shared" si="29"/>
        <v/>
      </c>
      <c r="K205" s="569" t="str">
        <f t="shared" si="30"/>
        <v/>
      </c>
      <c r="L205" s="174"/>
      <c r="M205" s="141" t="str">
        <f t="shared" si="31"/>
        <v/>
      </c>
      <c r="N205" s="176"/>
    </row>
    <row r="206" spans="1:20" ht="15" customHeight="1">
      <c r="A206" s="924"/>
      <c r="B206" s="926"/>
      <c r="C206" s="929"/>
      <c r="D206" s="172"/>
      <c r="E206" s="172"/>
      <c r="F206" s="173"/>
      <c r="G206" s="173"/>
      <c r="H206" s="177">
        <f t="shared" si="27"/>
        <v>43467</v>
      </c>
      <c r="I206" s="177">
        <f t="shared" si="28"/>
        <v>0</v>
      </c>
      <c r="J206" s="182" t="str">
        <f t="shared" si="29"/>
        <v/>
      </c>
      <c r="K206" s="569" t="str">
        <f t="shared" si="30"/>
        <v/>
      </c>
      <c r="L206" s="174"/>
      <c r="M206" s="141" t="str">
        <f t="shared" si="31"/>
        <v/>
      </c>
      <c r="N206" s="176"/>
    </row>
    <row r="207" spans="1:20" ht="15" customHeight="1">
      <c r="A207" s="924"/>
      <c r="B207" s="926"/>
      <c r="C207" s="929"/>
      <c r="D207" s="172"/>
      <c r="E207" s="172"/>
      <c r="F207" s="173"/>
      <c r="G207" s="173"/>
      <c r="H207" s="177">
        <f t="shared" si="27"/>
        <v>43467</v>
      </c>
      <c r="I207" s="177">
        <f t="shared" si="28"/>
        <v>0</v>
      </c>
      <c r="J207" s="182" t="str">
        <f t="shared" si="29"/>
        <v/>
      </c>
      <c r="K207" s="569" t="str">
        <f t="shared" si="30"/>
        <v/>
      </c>
      <c r="L207" s="174"/>
      <c r="M207" s="141" t="str">
        <f t="shared" si="31"/>
        <v/>
      </c>
      <c r="N207" s="176"/>
    </row>
    <row r="208" spans="1:20" ht="15" customHeight="1">
      <c r="A208" s="924"/>
      <c r="B208" s="926"/>
      <c r="C208" s="929"/>
      <c r="D208" s="172"/>
      <c r="E208" s="172"/>
      <c r="F208" s="173"/>
      <c r="G208" s="173"/>
      <c r="H208" s="177">
        <f t="shared" si="27"/>
        <v>43467</v>
      </c>
      <c r="I208" s="177">
        <f t="shared" si="28"/>
        <v>0</v>
      </c>
      <c r="J208" s="182" t="str">
        <f t="shared" si="29"/>
        <v/>
      </c>
      <c r="K208" s="569" t="str">
        <f t="shared" si="30"/>
        <v/>
      </c>
      <c r="L208" s="174"/>
      <c r="M208" s="141" t="str">
        <f t="shared" si="31"/>
        <v/>
      </c>
      <c r="N208" s="176"/>
    </row>
    <row r="209" spans="1:14" ht="15" customHeight="1">
      <c r="A209" s="924"/>
      <c r="B209" s="926"/>
      <c r="C209" s="929"/>
      <c r="D209" s="172"/>
      <c r="E209" s="172"/>
      <c r="F209" s="173"/>
      <c r="G209" s="173"/>
      <c r="H209" s="177">
        <f t="shared" si="27"/>
        <v>43467</v>
      </c>
      <c r="I209" s="177">
        <f t="shared" si="28"/>
        <v>0</v>
      </c>
      <c r="J209" s="182" t="str">
        <f t="shared" si="29"/>
        <v/>
      </c>
      <c r="K209" s="569" t="str">
        <f t="shared" si="30"/>
        <v/>
      </c>
      <c r="L209" s="174"/>
      <c r="M209" s="141" t="str">
        <f t="shared" si="31"/>
        <v/>
      </c>
      <c r="N209" s="176"/>
    </row>
    <row r="210" spans="1:14" ht="15" customHeight="1">
      <c r="A210" s="924"/>
      <c r="B210" s="926"/>
      <c r="C210" s="929"/>
      <c r="D210" s="172"/>
      <c r="E210" s="172"/>
      <c r="F210" s="173"/>
      <c r="G210" s="173"/>
      <c r="H210" s="177">
        <f t="shared" si="27"/>
        <v>43467</v>
      </c>
      <c r="I210" s="177">
        <f t="shared" si="28"/>
        <v>0</v>
      </c>
      <c r="J210" s="182" t="str">
        <f t="shared" si="29"/>
        <v/>
      </c>
      <c r="K210" s="569" t="str">
        <f t="shared" si="30"/>
        <v/>
      </c>
      <c r="L210" s="174"/>
      <c r="M210" s="141" t="str">
        <f t="shared" si="31"/>
        <v/>
      </c>
      <c r="N210" s="176"/>
    </row>
    <row r="211" spans="1:14" ht="15" customHeight="1">
      <c r="A211" s="924"/>
      <c r="B211" s="926"/>
      <c r="C211" s="929"/>
      <c r="D211" s="172"/>
      <c r="E211" s="172"/>
      <c r="F211" s="173"/>
      <c r="G211" s="173"/>
      <c r="H211" s="177">
        <f t="shared" si="27"/>
        <v>43467</v>
      </c>
      <c r="I211" s="177">
        <f t="shared" si="28"/>
        <v>0</v>
      </c>
      <c r="J211" s="182" t="str">
        <f t="shared" si="29"/>
        <v/>
      </c>
      <c r="K211" s="569" t="str">
        <f t="shared" si="30"/>
        <v/>
      </c>
      <c r="L211" s="174"/>
      <c r="M211" s="141" t="str">
        <f t="shared" si="31"/>
        <v/>
      </c>
      <c r="N211" s="176"/>
    </row>
    <row r="212" spans="1:14" ht="15" customHeight="1">
      <c r="A212" s="924"/>
      <c r="B212" s="926"/>
      <c r="C212" s="929"/>
      <c r="D212" s="172"/>
      <c r="E212" s="172"/>
      <c r="F212" s="173"/>
      <c r="G212" s="173"/>
      <c r="H212" s="177">
        <f t="shared" si="27"/>
        <v>43467</v>
      </c>
      <c r="I212" s="177">
        <f t="shared" si="28"/>
        <v>0</v>
      </c>
      <c r="J212" s="182" t="str">
        <f t="shared" si="29"/>
        <v/>
      </c>
      <c r="K212" s="569" t="str">
        <f t="shared" si="30"/>
        <v/>
      </c>
      <c r="L212" s="174"/>
      <c r="M212" s="141" t="str">
        <f t="shared" si="31"/>
        <v/>
      </c>
      <c r="N212" s="176"/>
    </row>
    <row r="213" spans="1:14" ht="15" customHeight="1">
      <c r="A213" s="924"/>
      <c r="B213" s="926"/>
      <c r="C213" s="929"/>
      <c r="D213" s="172"/>
      <c r="E213" s="172"/>
      <c r="F213" s="173"/>
      <c r="G213" s="173"/>
      <c r="H213" s="177">
        <f t="shared" si="27"/>
        <v>43467</v>
      </c>
      <c r="I213" s="177">
        <f t="shared" si="28"/>
        <v>0</v>
      </c>
      <c r="J213" s="182" t="str">
        <f t="shared" si="29"/>
        <v/>
      </c>
      <c r="K213" s="569" t="str">
        <f t="shared" si="30"/>
        <v/>
      </c>
      <c r="L213" s="174"/>
      <c r="M213" s="141" t="str">
        <f t="shared" si="31"/>
        <v/>
      </c>
      <c r="N213" s="176"/>
    </row>
    <row r="214" spans="1:14" ht="15" customHeight="1">
      <c r="A214" s="924"/>
      <c r="B214" s="926"/>
      <c r="C214" s="929"/>
      <c r="D214" s="172"/>
      <c r="E214" s="172"/>
      <c r="F214" s="173"/>
      <c r="G214" s="173"/>
      <c r="H214" s="177">
        <f t="shared" si="27"/>
        <v>43467</v>
      </c>
      <c r="I214" s="177">
        <f t="shared" si="28"/>
        <v>0</v>
      </c>
      <c r="J214" s="182" t="str">
        <f t="shared" si="29"/>
        <v/>
      </c>
      <c r="K214" s="569" t="str">
        <f t="shared" si="30"/>
        <v/>
      </c>
      <c r="L214" s="174"/>
      <c r="M214" s="141" t="str">
        <f t="shared" si="31"/>
        <v/>
      </c>
      <c r="N214" s="176"/>
    </row>
    <row r="215" spans="1:14" ht="15" customHeight="1">
      <c r="A215" s="924"/>
      <c r="B215" s="926"/>
      <c r="C215" s="929"/>
      <c r="D215" s="172"/>
      <c r="E215" s="172"/>
      <c r="F215" s="173"/>
      <c r="G215" s="173"/>
      <c r="H215" s="177">
        <f t="shared" si="27"/>
        <v>43467</v>
      </c>
      <c r="I215" s="177">
        <f t="shared" si="28"/>
        <v>0</v>
      </c>
      <c r="J215" s="182" t="str">
        <f t="shared" si="29"/>
        <v/>
      </c>
      <c r="K215" s="569" t="str">
        <f t="shared" si="30"/>
        <v/>
      </c>
      <c r="L215" s="174"/>
      <c r="M215" s="141" t="str">
        <f t="shared" si="31"/>
        <v/>
      </c>
      <c r="N215" s="176"/>
    </row>
    <row r="216" spans="1:14" ht="15" customHeight="1">
      <c r="A216" s="924"/>
      <c r="B216" s="926"/>
      <c r="C216" s="929"/>
      <c r="D216" s="172"/>
      <c r="E216" s="172"/>
      <c r="F216" s="173"/>
      <c r="G216" s="173"/>
      <c r="H216" s="177">
        <f t="shared" si="27"/>
        <v>43467</v>
      </c>
      <c r="I216" s="177">
        <f t="shared" si="28"/>
        <v>0</v>
      </c>
      <c r="J216" s="182" t="str">
        <f t="shared" si="29"/>
        <v/>
      </c>
      <c r="K216" s="569" t="str">
        <f t="shared" si="30"/>
        <v/>
      </c>
      <c r="L216" s="174"/>
      <c r="M216" s="141" t="str">
        <f t="shared" si="31"/>
        <v/>
      </c>
      <c r="N216" s="176"/>
    </row>
    <row r="217" spans="1:14" ht="15" customHeight="1">
      <c r="A217" s="924"/>
      <c r="B217" s="926"/>
      <c r="C217" s="929"/>
      <c r="D217" s="172"/>
      <c r="E217" s="172"/>
      <c r="F217" s="173"/>
      <c r="G217" s="173"/>
      <c r="H217" s="177">
        <f t="shared" si="27"/>
        <v>43467</v>
      </c>
      <c r="I217" s="177">
        <f t="shared" si="28"/>
        <v>0</v>
      </c>
      <c r="J217" s="182" t="str">
        <f t="shared" si="29"/>
        <v/>
      </c>
      <c r="K217" s="569" t="str">
        <f t="shared" si="30"/>
        <v/>
      </c>
      <c r="L217" s="174"/>
      <c r="M217" s="141" t="str">
        <f t="shared" si="31"/>
        <v/>
      </c>
      <c r="N217" s="176"/>
    </row>
    <row r="218" spans="1:14" ht="15" customHeight="1">
      <c r="A218" s="924"/>
      <c r="B218" s="926"/>
      <c r="C218" s="929"/>
      <c r="D218" s="172"/>
      <c r="E218" s="172"/>
      <c r="F218" s="173"/>
      <c r="G218" s="173"/>
      <c r="H218" s="177">
        <f t="shared" si="27"/>
        <v>43467</v>
      </c>
      <c r="I218" s="177">
        <f t="shared" si="28"/>
        <v>0</v>
      </c>
      <c r="J218" s="182" t="str">
        <f t="shared" si="29"/>
        <v/>
      </c>
      <c r="K218" s="569" t="str">
        <f t="shared" si="30"/>
        <v/>
      </c>
      <c r="L218" s="174"/>
      <c r="M218" s="141" t="str">
        <f t="shared" si="31"/>
        <v/>
      </c>
      <c r="N218" s="176"/>
    </row>
    <row r="219" spans="1:14" ht="15" customHeight="1">
      <c r="A219" s="924"/>
      <c r="B219" s="926"/>
      <c r="C219" s="929"/>
      <c r="D219" s="172"/>
      <c r="E219" s="172"/>
      <c r="F219" s="173"/>
      <c r="G219" s="173"/>
      <c r="H219" s="177">
        <f t="shared" si="27"/>
        <v>43467</v>
      </c>
      <c r="I219" s="177">
        <f t="shared" si="28"/>
        <v>0</v>
      </c>
      <c r="J219" s="182" t="str">
        <f t="shared" si="29"/>
        <v/>
      </c>
      <c r="K219" s="569" t="str">
        <f t="shared" si="30"/>
        <v/>
      </c>
      <c r="L219" s="174"/>
      <c r="M219" s="141" t="str">
        <f t="shared" si="31"/>
        <v/>
      </c>
      <c r="N219" s="176"/>
    </row>
    <row r="220" spans="1:14" ht="15" customHeight="1">
      <c r="A220" s="924"/>
      <c r="B220" s="926"/>
      <c r="C220" s="929"/>
      <c r="D220" s="172"/>
      <c r="E220" s="172"/>
      <c r="F220" s="173"/>
      <c r="G220" s="173"/>
      <c r="H220" s="177">
        <f t="shared" si="27"/>
        <v>43467</v>
      </c>
      <c r="I220" s="177">
        <f t="shared" si="28"/>
        <v>0</v>
      </c>
      <c r="J220" s="182" t="str">
        <f t="shared" si="29"/>
        <v/>
      </c>
      <c r="K220" s="569" t="str">
        <f t="shared" si="30"/>
        <v/>
      </c>
      <c r="L220" s="174"/>
      <c r="M220" s="141" t="str">
        <f t="shared" si="31"/>
        <v/>
      </c>
      <c r="N220" s="178"/>
    </row>
    <row r="221" spans="1:14" ht="15" customHeight="1">
      <c r="A221" s="924"/>
      <c r="B221" s="926"/>
      <c r="C221" s="917" t="s">
        <v>206</v>
      </c>
      <c r="D221" s="917"/>
      <c r="E221" s="917"/>
      <c r="F221" s="917"/>
      <c r="G221" s="917"/>
      <c r="H221" s="917"/>
      <c r="I221" s="917"/>
      <c r="J221" s="917"/>
      <c r="K221" s="917"/>
      <c r="L221" s="917"/>
      <c r="M221" s="179">
        <f>SUM(M201:M220)</f>
        <v>0</v>
      </c>
      <c r="N221" s="178"/>
    </row>
    <row r="222" spans="1:14" ht="15" customHeight="1">
      <c r="A222" s="924"/>
      <c r="B222" s="926"/>
      <c r="C222" s="918" t="s">
        <v>224</v>
      </c>
      <c r="D222" s="172"/>
      <c r="E222" s="172"/>
      <c r="F222" s="173"/>
      <c r="G222" s="173"/>
      <c r="H222" s="177">
        <f t="shared" ref="H222:H241" si="32">IF(F222&lt;=$I$6,$I$6,F222)</f>
        <v>43467</v>
      </c>
      <c r="I222" s="177">
        <f t="shared" ref="I222:I241" si="33">IF(G222&lt;=$I$7,G222,$I$7)</f>
        <v>0</v>
      </c>
      <c r="J222" s="182" t="str">
        <f t="shared" ref="J222:J241" si="34">IF(F222="","",G222-F222+1)</f>
        <v/>
      </c>
      <c r="K222" s="569" t="str">
        <f t="shared" ref="K222:K241" si="35">IF(F222="","",I222-H222+1)</f>
        <v/>
      </c>
      <c r="L222" s="174">
        <v>784123</v>
      </c>
      <c r="M222" s="141" t="str">
        <f t="shared" ref="M222:M241" si="36">IF(F222="","",L222*K222/J222)</f>
        <v/>
      </c>
      <c r="N222" s="178"/>
    </row>
    <row r="223" spans="1:14" ht="15" customHeight="1">
      <c r="A223" s="924"/>
      <c r="B223" s="926"/>
      <c r="C223" s="919"/>
      <c r="D223" s="172"/>
      <c r="E223" s="172"/>
      <c r="F223" s="173"/>
      <c r="G223" s="173"/>
      <c r="H223" s="177">
        <f t="shared" si="32"/>
        <v>43467</v>
      </c>
      <c r="I223" s="177">
        <f t="shared" si="33"/>
        <v>0</v>
      </c>
      <c r="J223" s="182" t="str">
        <f t="shared" si="34"/>
        <v/>
      </c>
      <c r="K223" s="569" t="str">
        <f t="shared" si="35"/>
        <v/>
      </c>
      <c r="L223" s="174"/>
      <c r="M223" s="141" t="str">
        <f t="shared" si="36"/>
        <v/>
      </c>
      <c r="N223" s="178"/>
    </row>
    <row r="224" spans="1:14" ht="15" customHeight="1">
      <c r="A224" s="924"/>
      <c r="B224" s="926"/>
      <c r="C224" s="919"/>
      <c r="D224" s="172"/>
      <c r="E224" s="172"/>
      <c r="F224" s="173"/>
      <c r="G224" s="173"/>
      <c r="H224" s="177">
        <f t="shared" si="32"/>
        <v>43467</v>
      </c>
      <c r="I224" s="177">
        <f t="shared" si="33"/>
        <v>0</v>
      </c>
      <c r="J224" s="182" t="str">
        <f t="shared" si="34"/>
        <v/>
      </c>
      <c r="K224" s="569" t="str">
        <f t="shared" si="35"/>
        <v/>
      </c>
      <c r="L224" s="174"/>
      <c r="M224" s="141" t="str">
        <f t="shared" si="36"/>
        <v/>
      </c>
      <c r="N224" s="178"/>
    </row>
    <row r="225" spans="1:14" ht="15" customHeight="1">
      <c r="A225" s="924"/>
      <c r="B225" s="926"/>
      <c r="C225" s="919"/>
      <c r="D225" s="172"/>
      <c r="E225" s="172"/>
      <c r="F225" s="173"/>
      <c r="G225" s="173"/>
      <c r="H225" s="177">
        <f t="shared" si="32"/>
        <v>43467</v>
      </c>
      <c r="I225" s="177">
        <f t="shared" si="33"/>
        <v>0</v>
      </c>
      <c r="J225" s="182" t="str">
        <f t="shared" si="34"/>
        <v/>
      </c>
      <c r="K225" s="569" t="str">
        <f t="shared" si="35"/>
        <v/>
      </c>
      <c r="L225" s="174"/>
      <c r="M225" s="141" t="str">
        <f t="shared" si="36"/>
        <v/>
      </c>
      <c r="N225" s="178"/>
    </row>
    <row r="226" spans="1:14" ht="15" customHeight="1">
      <c r="A226" s="924"/>
      <c r="B226" s="926"/>
      <c r="C226" s="919"/>
      <c r="D226" s="172"/>
      <c r="E226" s="172"/>
      <c r="F226" s="173"/>
      <c r="G226" s="173"/>
      <c r="H226" s="177">
        <f t="shared" si="32"/>
        <v>43467</v>
      </c>
      <c r="I226" s="177">
        <f t="shared" si="33"/>
        <v>0</v>
      </c>
      <c r="J226" s="182" t="str">
        <f t="shared" si="34"/>
        <v/>
      </c>
      <c r="K226" s="569" t="str">
        <f t="shared" si="35"/>
        <v/>
      </c>
      <c r="L226" s="174"/>
      <c r="M226" s="141" t="str">
        <f t="shared" si="36"/>
        <v/>
      </c>
      <c r="N226" s="178"/>
    </row>
    <row r="227" spans="1:14" ht="15" customHeight="1">
      <c r="A227" s="924"/>
      <c r="B227" s="926"/>
      <c r="C227" s="919"/>
      <c r="D227" s="172"/>
      <c r="E227" s="172"/>
      <c r="F227" s="173"/>
      <c r="G227" s="173"/>
      <c r="H227" s="177">
        <f t="shared" si="32"/>
        <v>43467</v>
      </c>
      <c r="I227" s="177">
        <f t="shared" si="33"/>
        <v>0</v>
      </c>
      <c r="J227" s="182" t="str">
        <f t="shared" si="34"/>
        <v/>
      </c>
      <c r="K227" s="569" t="str">
        <f t="shared" si="35"/>
        <v/>
      </c>
      <c r="L227" s="174"/>
      <c r="M227" s="141" t="str">
        <f t="shared" si="36"/>
        <v/>
      </c>
      <c r="N227" s="178"/>
    </row>
    <row r="228" spans="1:14" ht="15" customHeight="1">
      <c r="A228" s="924"/>
      <c r="B228" s="926"/>
      <c r="C228" s="919"/>
      <c r="D228" s="172"/>
      <c r="E228" s="172"/>
      <c r="F228" s="173"/>
      <c r="G228" s="173"/>
      <c r="H228" s="177">
        <f t="shared" si="32"/>
        <v>43467</v>
      </c>
      <c r="I228" s="177">
        <f t="shared" si="33"/>
        <v>0</v>
      </c>
      <c r="J228" s="182" t="str">
        <f t="shared" si="34"/>
        <v/>
      </c>
      <c r="K228" s="569" t="str">
        <f t="shared" si="35"/>
        <v/>
      </c>
      <c r="L228" s="174"/>
      <c r="M228" s="141" t="str">
        <f t="shared" si="36"/>
        <v/>
      </c>
      <c r="N228" s="178"/>
    </row>
    <row r="229" spans="1:14" ht="15" customHeight="1">
      <c r="A229" s="924"/>
      <c r="B229" s="926"/>
      <c r="C229" s="919"/>
      <c r="D229" s="172"/>
      <c r="E229" s="172"/>
      <c r="F229" s="173"/>
      <c r="G229" s="173"/>
      <c r="H229" s="177">
        <f t="shared" si="32"/>
        <v>43467</v>
      </c>
      <c r="I229" s="177">
        <f t="shared" si="33"/>
        <v>0</v>
      </c>
      <c r="J229" s="182" t="str">
        <f t="shared" si="34"/>
        <v/>
      </c>
      <c r="K229" s="569" t="str">
        <f t="shared" si="35"/>
        <v/>
      </c>
      <c r="L229" s="174"/>
      <c r="M229" s="141" t="str">
        <f t="shared" si="36"/>
        <v/>
      </c>
      <c r="N229" s="178"/>
    </row>
    <row r="230" spans="1:14" ht="15" customHeight="1">
      <c r="A230" s="924"/>
      <c r="B230" s="926"/>
      <c r="C230" s="919"/>
      <c r="D230" s="172"/>
      <c r="E230" s="172"/>
      <c r="F230" s="173"/>
      <c r="G230" s="173"/>
      <c r="H230" s="177">
        <f t="shared" si="32"/>
        <v>43467</v>
      </c>
      <c r="I230" s="177">
        <f t="shared" si="33"/>
        <v>0</v>
      </c>
      <c r="J230" s="182" t="str">
        <f t="shared" si="34"/>
        <v/>
      </c>
      <c r="K230" s="569" t="str">
        <f t="shared" si="35"/>
        <v/>
      </c>
      <c r="L230" s="174"/>
      <c r="M230" s="141" t="str">
        <f t="shared" si="36"/>
        <v/>
      </c>
      <c r="N230" s="178"/>
    </row>
    <row r="231" spans="1:14" ht="15" customHeight="1">
      <c r="A231" s="924"/>
      <c r="B231" s="926"/>
      <c r="C231" s="919"/>
      <c r="D231" s="172"/>
      <c r="E231" s="172"/>
      <c r="F231" s="173"/>
      <c r="G231" s="173"/>
      <c r="H231" s="177">
        <f t="shared" si="32"/>
        <v>43467</v>
      </c>
      <c r="I231" s="177">
        <f t="shared" si="33"/>
        <v>0</v>
      </c>
      <c r="J231" s="182" t="str">
        <f t="shared" si="34"/>
        <v/>
      </c>
      <c r="K231" s="569" t="str">
        <f t="shared" si="35"/>
        <v/>
      </c>
      <c r="L231" s="174"/>
      <c r="M231" s="141" t="str">
        <f t="shared" si="36"/>
        <v/>
      </c>
      <c r="N231" s="178"/>
    </row>
    <row r="232" spans="1:14" ht="15" customHeight="1">
      <c r="A232" s="924"/>
      <c r="B232" s="926"/>
      <c r="C232" s="919"/>
      <c r="D232" s="172"/>
      <c r="E232" s="172"/>
      <c r="F232" s="173"/>
      <c r="G232" s="173"/>
      <c r="H232" s="177">
        <f t="shared" si="32"/>
        <v>43467</v>
      </c>
      <c r="I232" s="177">
        <f t="shared" si="33"/>
        <v>0</v>
      </c>
      <c r="J232" s="182" t="str">
        <f t="shared" si="34"/>
        <v/>
      </c>
      <c r="K232" s="569" t="str">
        <f t="shared" si="35"/>
        <v/>
      </c>
      <c r="L232" s="174"/>
      <c r="M232" s="141" t="str">
        <f t="shared" si="36"/>
        <v/>
      </c>
      <c r="N232" s="178"/>
    </row>
    <row r="233" spans="1:14" ht="15" customHeight="1">
      <c r="A233" s="924"/>
      <c r="B233" s="926"/>
      <c r="C233" s="919"/>
      <c r="D233" s="172"/>
      <c r="E233" s="172"/>
      <c r="F233" s="173"/>
      <c r="G233" s="173"/>
      <c r="H233" s="177">
        <f t="shared" si="32"/>
        <v>43467</v>
      </c>
      <c r="I233" s="177">
        <f t="shared" si="33"/>
        <v>0</v>
      </c>
      <c r="J233" s="182" t="str">
        <f t="shared" si="34"/>
        <v/>
      </c>
      <c r="K233" s="569" t="str">
        <f t="shared" si="35"/>
        <v/>
      </c>
      <c r="L233" s="174"/>
      <c r="M233" s="141" t="str">
        <f t="shared" si="36"/>
        <v/>
      </c>
      <c r="N233" s="178"/>
    </row>
    <row r="234" spans="1:14" ht="15" customHeight="1">
      <c r="A234" s="924"/>
      <c r="B234" s="926"/>
      <c r="C234" s="919"/>
      <c r="D234" s="172"/>
      <c r="E234" s="172"/>
      <c r="F234" s="173"/>
      <c r="G234" s="173"/>
      <c r="H234" s="177">
        <f t="shared" si="32"/>
        <v>43467</v>
      </c>
      <c r="I234" s="177">
        <f t="shared" si="33"/>
        <v>0</v>
      </c>
      <c r="J234" s="182" t="str">
        <f t="shared" si="34"/>
        <v/>
      </c>
      <c r="K234" s="569" t="str">
        <f t="shared" si="35"/>
        <v/>
      </c>
      <c r="L234" s="174"/>
      <c r="M234" s="141" t="str">
        <f t="shared" si="36"/>
        <v/>
      </c>
      <c r="N234" s="178"/>
    </row>
    <row r="235" spans="1:14" ht="15" customHeight="1">
      <c r="A235" s="924"/>
      <c r="B235" s="926"/>
      <c r="C235" s="919"/>
      <c r="D235" s="172"/>
      <c r="E235" s="172"/>
      <c r="F235" s="173"/>
      <c r="G235" s="173"/>
      <c r="H235" s="177">
        <f t="shared" si="32"/>
        <v>43467</v>
      </c>
      <c r="I235" s="177">
        <f t="shared" si="33"/>
        <v>0</v>
      </c>
      <c r="J235" s="182" t="str">
        <f t="shared" si="34"/>
        <v/>
      </c>
      <c r="K235" s="569" t="str">
        <f t="shared" si="35"/>
        <v/>
      </c>
      <c r="L235" s="174"/>
      <c r="M235" s="141" t="str">
        <f t="shared" si="36"/>
        <v/>
      </c>
      <c r="N235" s="178"/>
    </row>
    <row r="236" spans="1:14" ht="15" customHeight="1">
      <c r="A236" s="924"/>
      <c r="B236" s="926"/>
      <c r="C236" s="919"/>
      <c r="D236" s="172"/>
      <c r="E236" s="172"/>
      <c r="F236" s="173"/>
      <c r="G236" s="173"/>
      <c r="H236" s="177">
        <f t="shared" si="32"/>
        <v>43467</v>
      </c>
      <c r="I236" s="177">
        <f t="shared" si="33"/>
        <v>0</v>
      </c>
      <c r="J236" s="182" t="str">
        <f t="shared" si="34"/>
        <v/>
      </c>
      <c r="K236" s="569" t="str">
        <f t="shared" si="35"/>
        <v/>
      </c>
      <c r="L236" s="174"/>
      <c r="M236" s="141" t="str">
        <f t="shared" si="36"/>
        <v/>
      </c>
      <c r="N236" s="178"/>
    </row>
    <row r="237" spans="1:14" ht="15" customHeight="1">
      <c r="A237" s="924"/>
      <c r="B237" s="926"/>
      <c r="C237" s="919"/>
      <c r="D237" s="172"/>
      <c r="E237" s="172"/>
      <c r="F237" s="173"/>
      <c r="G237" s="173"/>
      <c r="H237" s="177">
        <f t="shared" si="32"/>
        <v>43467</v>
      </c>
      <c r="I237" s="177">
        <f t="shared" si="33"/>
        <v>0</v>
      </c>
      <c r="J237" s="182" t="str">
        <f t="shared" si="34"/>
        <v/>
      </c>
      <c r="K237" s="569" t="str">
        <f t="shared" si="35"/>
        <v/>
      </c>
      <c r="L237" s="174"/>
      <c r="M237" s="141" t="str">
        <f t="shared" si="36"/>
        <v/>
      </c>
      <c r="N237" s="178"/>
    </row>
    <row r="238" spans="1:14" ht="15" customHeight="1">
      <c r="A238" s="924"/>
      <c r="B238" s="926"/>
      <c r="C238" s="919"/>
      <c r="D238" s="172"/>
      <c r="E238" s="172"/>
      <c r="F238" s="173"/>
      <c r="G238" s="173"/>
      <c r="H238" s="177">
        <f t="shared" si="32"/>
        <v>43467</v>
      </c>
      <c r="I238" s="177">
        <f t="shared" si="33"/>
        <v>0</v>
      </c>
      <c r="J238" s="182" t="str">
        <f t="shared" si="34"/>
        <v/>
      </c>
      <c r="K238" s="569" t="str">
        <f t="shared" si="35"/>
        <v/>
      </c>
      <c r="L238" s="174"/>
      <c r="M238" s="141" t="str">
        <f t="shared" si="36"/>
        <v/>
      </c>
      <c r="N238" s="178"/>
    </row>
    <row r="239" spans="1:14" ht="15" customHeight="1">
      <c r="A239" s="924"/>
      <c r="B239" s="926"/>
      <c r="C239" s="919"/>
      <c r="D239" s="172"/>
      <c r="E239" s="172"/>
      <c r="F239" s="173"/>
      <c r="G239" s="173"/>
      <c r="H239" s="177">
        <f t="shared" si="32"/>
        <v>43467</v>
      </c>
      <c r="I239" s="177">
        <f t="shared" si="33"/>
        <v>0</v>
      </c>
      <c r="J239" s="182" t="str">
        <f t="shared" si="34"/>
        <v/>
      </c>
      <c r="K239" s="569" t="str">
        <f t="shared" si="35"/>
        <v/>
      </c>
      <c r="L239" s="174"/>
      <c r="M239" s="141" t="str">
        <f t="shared" si="36"/>
        <v/>
      </c>
      <c r="N239" s="178"/>
    </row>
    <row r="240" spans="1:14" ht="15" customHeight="1">
      <c r="A240" s="924"/>
      <c r="B240" s="926"/>
      <c r="C240" s="919"/>
      <c r="D240" s="172"/>
      <c r="E240" s="172"/>
      <c r="F240" s="173"/>
      <c r="G240" s="173"/>
      <c r="H240" s="177">
        <f t="shared" si="32"/>
        <v>43467</v>
      </c>
      <c r="I240" s="177">
        <f t="shared" si="33"/>
        <v>0</v>
      </c>
      <c r="J240" s="182" t="str">
        <f t="shared" si="34"/>
        <v/>
      </c>
      <c r="K240" s="569" t="str">
        <f t="shared" si="35"/>
        <v/>
      </c>
      <c r="L240" s="174"/>
      <c r="M240" s="141" t="str">
        <f t="shared" si="36"/>
        <v/>
      </c>
      <c r="N240" s="178"/>
    </row>
    <row r="241" spans="1:14" ht="15" customHeight="1">
      <c r="A241" s="924"/>
      <c r="B241" s="926"/>
      <c r="C241" s="919"/>
      <c r="D241" s="172"/>
      <c r="E241" s="172"/>
      <c r="F241" s="173"/>
      <c r="G241" s="173"/>
      <c r="H241" s="177">
        <f t="shared" si="32"/>
        <v>43467</v>
      </c>
      <c r="I241" s="177">
        <f t="shared" si="33"/>
        <v>0</v>
      </c>
      <c r="J241" s="182" t="str">
        <f t="shared" si="34"/>
        <v/>
      </c>
      <c r="K241" s="569" t="str">
        <f t="shared" si="35"/>
        <v/>
      </c>
      <c r="L241" s="174"/>
      <c r="M241" s="141" t="str">
        <f t="shared" si="36"/>
        <v/>
      </c>
      <c r="N241" s="178"/>
    </row>
    <row r="242" spans="1:14" ht="15" customHeight="1">
      <c r="A242" s="924"/>
      <c r="B242" s="927"/>
      <c r="C242" s="916" t="s">
        <v>206</v>
      </c>
      <c r="D242" s="916"/>
      <c r="E242" s="916"/>
      <c r="F242" s="916"/>
      <c r="G242" s="916"/>
      <c r="H242" s="916"/>
      <c r="I242" s="916"/>
      <c r="J242" s="916"/>
      <c r="K242" s="916"/>
      <c r="L242" s="916"/>
      <c r="M242" s="183">
        <f>SUM(M222:M241)*0.7</f>
        <v>0</v>
      </c>
      <c r="N242" s="178"/>
    </row>
    <row r="243" spans="1:14" ht="15" customHeight="1"/>
    <row r="244" spans="1:14" ht="15" customHeight="1">
      <c r="A244" s="930" t="str">
        <f>A14</f>
        <v>건설사업관리
용역업자회사명</v>
      </c>
      <c r="B244" s="919" t="s">
        <v>208</v>
      </c>
      <c r="C244" s="919"/>
      <c r="D244" s="919" t="s">
        <v>209</v>
      </c>
      <c r="E244" s="919" t="s">
        <v>210</v>
      </c>
      <c r="F244" s="932" t="s">
        <v>225</v>
      </c>
      <c r="G244" s="932"/>
      <c r="H244" s="932" t="s">
        <v>212</v>
      </c>
      <c r="I244" s="932"/>
      <c r="J244" s="933" t="s">
        <v>213</v>
      </c>
      <c r="K244" s="935" t="s">
        <v>214</v>
      </c>
      <c r="L244" s="937" t="s">
        <v>215</v>
      </c>
      <c r="M244" s="920" t="s">
        <v>216</v>
      </c>
      <c r="N244" s="922" t="s">
        <v>217</v>
      </c>
    </row>
    <row r="245" spans="1:14" ht="15" customHeight="1">
      <c r="A245" s="931"/>
      <c r="B245" s="919"/>
      <c r="C245" s="919"/>
      <c r="D245" s="919"/>
      <c r="E245" s="919"/>
      <c r="F245" s="170" t="s">
        <v>218</v>
      </c>
      <c r="G245" s="170" t="s">
        <v>226</v>
      </c>
      <c r="H245" s="170" t="s">
        <v>220</v>
      </c>
      <c r="I245" s="170" t="s">
        <v>221</v>
      </c>
      <c r="J245" s="934"/>
      <c r="K245" s="936"/>
      <c r="L245" s="938"/>
      <c r="M245" s="921"/>
      <c r="N245" s="923"/>
    </row>
    <row r="246" spans="1:14" ht="15" customHeight="1">
      <c r="A246" s="924" t="str">
        <f>A8</f>
        <v>㈜02엔지니어링건축사사무소</v>
      </c>
      <c r="B246" s="925" t="s">
        <v>227</v>
      </c>
      <c r="C246" s="928" t="s">
        <v>223</v>
      </c>
      <c r="D246" s="909"/>
      <c r="E246" s="909"/>
      <c r="F246" s="173">
        <v>43466</v>
      </c>
      <c r="G246" s="173">
        <v>44165</v>
      </c>
      <c r="H246" s="177">
        <f>IF(F246&lt;=$I$6,$I$6,F246)</f>
        <v>43467</v>
      </c>
      <c r="I246" s="177">
        <f>IF(G246&lt;=$I$7,G246,$I$7)</f>
        <v>44165</v>
      </c>
      <c r="J246" s="182">
        <f>IF(F246="","",G246-F246+1)</f>
        <v>700</v>
      </c>
      <c r="K246" s="569">
        <f>IF(F246="","",I246-H246+1)</f>
        <v>699</v>
      </c>
      <c r="L246" s="174">
        <f>183600+1800+1800+1800+18000</f>
        <v>207000</v>
      </c>
      <c r="M246" s="141">
        <f>IF(F246="","",L246*K246/J246)</f>
        <v>206704.28571428571</v>
      </c>
      <c r="N246" s="911"/>
    </row>
    <row r="247" spans="1:14" ht="15" customHeight="1">
      <c r="A247" s="924"/>
      <c r="B247" s="926"/>
      <c r="C247" s="929"/>
      <c r="D247" s="910"/>
      <c r="E247" s="910"/>
      <c r="F247" s="913"/>
      <c r="G247" s="914"/>
      <c r="H247" s="914"/>
      <c r="I247" s="914"/>
      <c r="J247" s="914"/>
      <c r="K247" s="915"/>
      <c r="L247" s="174"/>
      <c r="M247" s="141">
        <f>L247</f>
        <v>0</v>
      </c>
      <c r="N247" s="912"/>
    </row>
    <row r="248" spans="1:14" ht="15" customHeight="1">
      <c r="A248" s="924"/>
      <c r="B248" s="926"/>
      <c r="C248" s="929"/>
      <c r="D248" s="909"/>
      <c r="E248" s="909"/>
      <c r="F248" s="173"/>
      <c r="G248" s="173"/>
      <c r="H248" s="177">
        <f>IF(F248&lt;=$I$6,$I$6,F248)</f>
        <v>43467</v>
      </c>
      <c r="I248" s="177">
        <f>IF(G248&lt;=$I$7,G248,$I$7)</f>
        <v>0</v>
      </c>
      <c r="J248" s="182" t="str">
        <f>IF(F248="","",G248-F248+1)</f>
        <v/>
      </c>
      <c r="K248" s="569" t="str">
        <f>IF(F248="","",I248-H248+1)</f>
        <v/>
      </c>
      <c r="L248" s="174"/>
      <c r="M248" s="141" t="str">
        <f>IF(F248="","",L248*K248/J248)</f>
        <v/>
      </c>
      <c r="N248" s="911"/>
    </row>
    <row r="249" spans="1:14" ht="15" customHeight="1">
      <c r="A249" s="924"/>
      <c r="B249" s="926"/>
      <c r="C249" s="929"/>
      <c r="D249" s="910"/>
      <c r="E249" s="910"/>
      <c r="F249" s="913"/>
      <c r="G249" s="914"/>
      <c r="H249" s="914"/>
      <c r="I249" s="914"/>
      <c r="J249" s="914"/>
      <c r="K249" s="915"/>
      <c r="L249" s="174"/>
      <c r="M249" s="141">
        <f>L249</f>
        <v>0</v>
      </c>
      <c r="N249" s="912"/>
    </row>
    <row r="250" spans="1:14" ht="15" customHeight="1">
      <c r="A250" s="924"/>
      <c r="B250" s="926"/>
      <c r="C250" s="929"/>
      <c r="D250" s="909"/>
      <c r="E250" s="909"/>
      <c r="F250" s="173"/>
      <c r="G250" s="173"/>
      <c r="H250" s="177">
        <f>IF(F250&lt;=$I$6,$I$6,F250)</f>
        <v>43467</v>
      </c>
      <c r="I250" s="177">
        <f>IF(G250&lt;=$I$7,G250,$I$7)</f>
        <v>0</v>
      </c>
      <c r="J250" s="182" t="str">
        <f>IF(F250="","",G250-F250+1)</f>
        <v/>
      </c>
      <c r="K250" s="569" t="str">
        <f>IF(F250="","",I250-H250+1)</f>
        <v/>
      </c>
      <c r="L250" s="174"/>
      <c r="M250" s="141" t="str">
        <f>IF(F250="","",L250*K250/J250)</f>
        <v/>
      </c>
      <c r="N250" s="911"/>
    </row>
    <row r="251" spans="1:14" ht="15" customHeight="1">
      <c r="A251" s="924"/>
      <c r="B251" s="926"/>
      <c r="C251" s="929"/>
      <c r="D251" s="910"/>
      <c r="E251" s="910"/>
      <c r="F251" s="913"/>
      <c r="G251" s="914"/>
      <c r="H251" s="914"/>
      <c r="I251" s="914"/>
      <c r="J251" s="914"/>
      <c r="K251" s="915"/>
      <c r="L251" s="174"/>
      <c r="M251" s="141">
        <f>L251</f>
        <v>0</v>
      </c>
      <c r="N251" s="912"/>
    </row>
    <row r="252" spans="1:14" ht="15" customHeight="1">
      <c r="A252" s="924"/>
      <c r="B252" s="926"/>
      <c r="C252" s="929"/>
      <c r="D252" s="909"/>
      <c r="E252" s="909"/>
      <c r="F252" s="173"/>
      <c r="G252" s="173"/>
      <c r="H252" s="177">
        <f>IF(F252&lt;=$I$6,$I$6,F252)</f>
        <v>43467</v>
      </c>
      <c r="I252" s="177">
        <f>IF(G252&lt;=$I$7,G252,$I$7)</f>
        <v>0</v>
      </c>
      <c r="J252" s="182" t="str">
        <f>IF(F252="","",G252-F252+1)</f>
        <v/>
      </c>
      <c r="K252" s="569" t="str">
        <f>IF(F252="","",I252-H252+1)</f>
        <v/>
      </c>
      <c r="L252" s="174"/>
      <c r="M252" s="141" t="str">
        <f>IF(F252="","",L252*K252/J252)</f>
        <v/>
      </c>
      <c r="N252" s="911"/>
    </row>
    <row r="253" spans="1:14" ht="15" customHeight="1">
      <c r="A253" s="924"/>
      <c r="B253" s="926"/>
      <c r="C253" s="929"/>
      <c r="D253" s="910"/>
      <c r="E253" s="910"/>
      <c r="F253" s="913"/>
      <c r="G253" s="914"/>
      <c r="H253" s="914"/>
      <c r="I253" s="914"/>
      <c r="J253" s="914"/>
      <c r="K253" s="915"/>
      <c r="L253" s="174"/>
      <c r="M253" s="141">
        <f>L253</f>
        <v>0</v>
      </c>
      <c r="N253" s="912"/>
    </row>
    <row r="254" spans="1:14" ht="15" customHeight="1">
      <c r="A254" s="924"/>
      <c r="B254" s="926"/>
      <c r="C254" s="929"/>
      <c r="D254" s="909"/>
      <c r="E254" s="909"/>
      <c r="F254" s="173"/>
      <c r="G254" s="173"/>
      <c r="H254" s="177">
        <f>IF(F254&lt;=$I$6,$I$6,F254)</f>
        <v>43467</v>
      </c>
      <c r="I254" s="177">
        <f>IF(G254&lt;=$I$7,G254,$I$7)</f>
        <v>0</v>
      </c>
      <c r="J254" s="182" t="str">
        <f>IF(F254="","",G254-F254+1)</f>
        <v/>
      </c>
      <c r="K254" s="569" t="str">
        <f>IF(F254="","",I254-H254+1)</f>
        <v/>
      </c>
      <c r="L254" s="174"/>
      <c r="M254" s="141" t="str">
        <f>IF(F254="","",L254*K254/J254)</f>
        <v/>
      </c>
      <c r="N254" s="911"/>
    </row>
    <row r="255" spans="1:14" ht="15" customHeight="1">
      <c r="A255" s="924"/>
      <c r="B255" s="926"/>
      <c r="C255" s="929"/>
      <c r="D255" s="910"/>
      <c r="E255" s="910"/>
      <c r="F255" s="913"/>
      <c r="G255" s="914"/>
      <c r="H255" s="914"/>
      <c r="I255" s="914"/>
      <c r="J255" s="914"/>
      <c r="K255" s="915"/>
      <c r="L255" s="174"/>
      <c r="M255" s="141">
        <f>L255</f>
        <v>0</v>
      </c>
      <c r="N255" s="912"/>
    </row>
    <row r="256" spans="1:14" ht="15" customHeight="1">
      <c r="A256" s="924"/>
      <c r="B256" s="926"/>
      <c r="C256" s="929"/>
      <c r="D256" s="909"/>
      <c r="E256" s="909"/>
      <c r="F256" s="173"/>
      <c r="G256" s="173"/>
      <c r="H256" s="177">
        <f>IF(F256&lt;=$I$6,$I$6,F256)</f>
        <v>43467</v>
      </c>
      <c r="I256" s="177">
        <f>IF(G256&lt;=$I$7,G256,$I$7)</f>
        <v>0</v>
      </c>
      <c r="J256" s="182" t="str">
        <f>IF(F256="","",G256-F256+1)</f>
        <v/>
      </c>
      <c r="K256" s="569" t="str">
        <f>IF(F256="","",I256-H256+1)</f>
        <v/>
      </c>
      <c r="L256" s="174"/>
      <c r="M256" s="141" t="str">
        <f>IF(F256="","",L256*K256/J256)</f>
        <v/>
      </c>
      <c r="N256" s="911"/>
    </row>
    <row r="257" spans="1:14" ht="15" customHeight="1">
      <c r="A257" s="924"/>
      <c r="B257" s="926"/>
      <c r="C257" s="929"/>
      <c r="D257" s="910"/>
      <c r="E257" s="910"/>
      <c r="F257" s="913"/>
      <c r="G257" s="914"/>
      <c r="H257" s="914"/>
      <c r="I257" s="914"/>
      <c r="J257" s="914"/>
      <c r="K257" s="915"/>
      <c r="L257" s="174"/>
      <c r="M257" s="141">
        <f>L257</f>
        <v>0</v>
      </c>
      <c r="N257" s="912"/>
    </row>
    <row r="258" spans="1:14" ht="15" customHeight="1">
      <c r="A258" s="924"/>
      <c r="B258" s="926"/>
      <c r="C258" s="929"/>
      <c r="D258" s="909"/>
      <c r="E258" s="909"/>
      <c r="F258" s="173"/>
      <c r="G258" s="173"/>
      <c r="H258" s="177">
        <f>IF(F258&lt;=$I$6,$I$6,F258)</f>
        <v>43467</v>
      </c>
      <c r="I258" s="177">
        <f>IF(G258&lt;=$I$7,G258,$I$7)</f>
        <v>0</v>
      </c>
      <c r="J258" s="182" t="str">
        <f>IF(F258="","",G258-F258+1)</f>
        <v/>
      </c>
      <c r="K258" s="569" t="str">
        <f>IF(F258="","",I258-H258+1)</f>
        <v/>
      </c>
      <c r="L258" s="174"/>
      <c r="M258" s="141" t="str">
        <f>IF(F258="","",L258*K258/J258)</f>
        <v/>
      </c>
      <c r="N258" s="911"/>
    </row>
    <row r="259" spans="1:14" ht="15" customHeight="1">
      <c r="A259" s="924"/>
      <c r="B259" s="926"/>
      <c r="C259" s="929"/>
      <c r="D259" s="910"/>
      <c r="E259" s="910"/>
      <c r="F259" s="913"/>
      <c r="G259" s="914"/>
      <c r="H259" s="914"/>
      <c r="I259" s="914"/>
      <c r="J259" s="914"/>
      <c r="K259" s="915"/>
      <c r="L259" s="174"/>
      <c r="M259" s="141">
        <f>L259</f>
        <v>0</v>
      </c>
      <c r="N259" s="912"/>
    </row>
    <row r="260" spans="1:14" ht="15" customHeight="1">
      <c r="A260" s="924"/>
      <c r="B260" s="926"/>
      <c r="C260" s="929"/>
      <c r="D260" s="909"/>
      <c r="E260" s="909"/>
      <c r="F260" s="173"/>
      <c r="G260" s="173"/>
      <c r="H260" s="177">
        <f>IF(F260&lt;=$I$6,$I$6,F260)</f>
        <v>43467</v>
      </c>
      <c r="I260" s="177">
        <f>IF(G260&lt;=$I$7,G260,$I$7)</f>
        <v>0</v>
      </c>
      <c r="J260" s="182" t="str">
        <f>IF(F260="","",G260-F260+1)</f>
        <v/>
      </c>
      <c r="K260" s="569" t="str">
        <f>IF(F260="","",I260-H260+1)</f>
        <v/>
      </c>
      <c r="L260" s="174"/>
      <c r="M260" s="141" t="str">
        <f>IF(F260="","",L260*K260/J260)</f>
        <v/>
      </c>
      <c r="N260" s="911"/>
    </row>
    <row r="261" spans="1:14" ht="15" customHeight="1">
      <c r="A261" s="924"/>
      <c r="B261" s="926"/>
      <c r="C261" s="929"/>
      <c r="D261" s="910"/>
      <c r="E261" s="910"/>
      <c r="F261" s="913"/>
      <c r="G261" s="914"/>
      <c r="H261" s="914"/>
      <c r="I261" s="914"/>
      <c r="J261" s="914"/>
      <c r="K261" s="915"/>
      <c r="L261" s="174"/>
      <c r="M261" s="141">
        <f>L261</f>
        <v>0</v>
      </c>
      <c r="N261" s="912"/>
    </row>
    <row r="262" spans="1:14" ht="15" customHeight="1">
      <c r="A262" s="924"/>
      <c r="B262" s="926"/>
      <c r="C262" s="929"/>
      <c r="D262" s="909"/>
      <c r="E262" s="909"/>
      <c r="F262" s="173"/>
      <c r="G262" s="173"/>
      <c r="H262" s="177">
        <f>IF(F262&lt;=$I$6,$I$6,F262)</f>
        <v>43467</v>
      </c>
      <c r="I262" s="177">
        <f>IF(G262&lt;=$I$7,G262,$I$7)</f>
        <v>0</v>
      </c>
      <c r="J262" s="182" t="str">
        <f>IF(F262="","",G262-F262+1)</f>
        <v/>
      </c>
      <c r="K262" s="569" t="str">
        <f>IF(F262="","",I262-H262+1)</f>
        <v/>
      </c>
      <c r="L262" s="174"/>
      <c r="M262" s="141" t="str">
        <f>IF(F262="","",L262*K262/J262)</f>
        <v/>
      </c>
      <c r="N262" s="911"/>
    </row>
    <row r="263" spans="1:14" ht="15" customHeight="1">
      <c r="A263" s="924"/>
      <c r="B263" s="926"/>
      <c r="C263" s="929"/>
      <c r="D263" s="910"/>
      <c r="E263" s="910"/>
      <c r="F263" s="913"/>
      <c r="G263" s="914"/>
      <c r="H263" s="914"/>
      <c r="I263" s="914"/>
      <c r="J263" s="914"/>
      <c r="K263" s="915"/>
      <c r="L263" s="174"/>
      <c r="M263" s="141">
        <f>L263</f>
        <v>0</v>
      </c>
      <c r="N263" s="912"/>
    </row>
    <row r="264" spans="1:14" ht="15" customHeight="1">
      <c r="A264" s="924"/>
      <c r="B264" s="926"/>
      <c r="C264" s="929"/>
      <c r="D264" s="909"/>
      <c r="E264" s="909"/>
      <c r="F264" s="173"/>
      <c r="G264" s="173"/>
      <c r="H264" s="177">
        <f>IF(F264&lt;=$I$6,$I$6,F264)</f>
        <v>43467</v>
      </c>
      <c r="I264" s="177">
        <f>IF(G264&lt;=$I$7,G264,$I$7)</f>
        <v>0</v>
      </c>
      <c r="J264" s="182" t="str">
        <f>IF(F264="","",G264-F264+1)</f>
        <v/>
      </c>
      <c r="K264" s="569" t="str">
        <f>IF(F264="","",I264-H264+1)</f>
        <v/>
      </c>
      <c r="L264" s="174"/>
      <c r="M264" s="141" t="str">
        <f>IF(F264="","",L264*K264/J264)</f>
        <v/>
      </c>
      <c r="N264" s="911"/>
    </row>
    <row r="265" spans="1:14" ht="15" customHeight="1">
      <c r="A265" s="924"/>
      <c r="B265" s="926"/>
      <c r="C265" s="929"/>
      <c r="D265" s="910"/>
      <c r="E265" s="910"/>
      <c r="F265" s="913"/>
      <c r="G265" s="914"/>
      <c r="H265" s="914"/>
      <c r="I265" s="914"/>
      <c r="J265" s="914"/>
      <c r="K265" s="915"/>
      <c r="L265" s="174"/>
      <c r="M265" s="141">
        <f>L265</f>
        <v>0</v>
      </c>
      <c r="N265" s="912"/>
    </row>
    <row r="266" spans="1:14" ht="15" customHeight="1">
      <c r="A266" s="924"/>
      <c r="B266" s="926"/>
      <c r="C266" s="917" t="s">
        <v>206</v>
      </c>
      <c r="D266" s="917"/>
      <c r="E266" s="917"/>
      <c r="F266" s="917"/>
      <c r="G266" s="917"/>
      <c r="H266" s="917"/>
      <c r="I266" s="917"/>
      <c r="J266" s="917"/>
      <c r="K266" s="917"/>
      <c r="L266" s="917"/>
      <c r="M266" s="179">
        <f>SUM(M246:M265)</f>
        <v>206704.28571428571</v>
      </c>
      <c r="N266" s="178"/>
    </row>
    <row r="267" spans="1:14" ht="15" customHeight="1">
      <c r="A267" s="924"/>
      <c r="B267" s="926"/>
      <c r="C267" s="918" t="s">
        <v>224</v>
      </c>
      <c r="D267" s="909"/>
      <c r="E267" s="909"/>
      <c r="F267" s="173">
        <v>43101</v>
      </c>
      <c r="G267" s="173">
        <v>44165</v>
      </c>
      <c r="H267" s="177">
        <f>IF(F267&lt;=$I$6,$I$6,F267)</f>
        <v>43467</v>
      </c>
      <c r="I267" s="177">
        <f>IF(G267&lt;=$I$7,G267,$I$7)</f>
        <v>44165</v>
      </c>
      <c r="J267" s="182">
        <f>IF(F267="","",G267-F267+1)</f>
        <v>1065</v>
      </c>
      <c r="K267" s="569">
        <f>IF(F267="","",I267-H267+1)</f>
        <v>699</v>
      </c>
      <c r="L267" s="174">
        <f>183600+1800+1800+1800+18000</f>
        <v>207000</v>
      </c>
      <c r="M267" s="141">
        <f>IF(F267="","",L267*K267/J267)</f>
        <v>135861.97183098592</v>
      </c>
      <c r="N267" s="911"/>
    </row>
    <row r="268" spans="1:14" ht="15" customHeight="1">
      <c r="A268" s="924"/>
      <c r="B268" s="926"/>
      <c r="C268" s="919"/>
      <c r="D268" s="910"/>
      <c r="E268" s="910"/>
      <c r="F268" s="913"/>
      <c r="G268" s="914"/>
      <c r="H268" s="914"/>
      <c r="I268" s="914"/>
      <c r="J268" s="914"/>
      <c r="K268" s="915"/>
      <c r="L268" s="174"/>
      <c r="M268" s="141">
        <f>L268</f>
        <v>0</v>
      </c>
      <c r="N268" s="912"/>
    </row>
    <row r="269" spans="1:14" ht="15" customHeight="1">
      <c r="A269" s="924"/>
      <c r="B269" s="926"/>
      <c r="C269" s="919"/>
      <c r="D269" s="909"/>
      <c r="E269" s="909"/>
      <c r="F269" s="173"/>
      <c r="G269" s="173"/>
      <c r="H269" s="177">
        <f>IF(F269&lt;=$I$6,$I$6,F269)</f>
        <v>43467</v>
      </c>
      <c r="I269" s="177">
        <f>IF(G269&lt;=$I$7,G269,$I$7)</f>
        <v>0</v>
      </c>
      <c r="J269" s="182" t="str">
        <f>IF(F269="","",G269-F269+1)</f>
        <v/>
      </c>
      <c r="K269" s="569" t="str">
        <f>IF(F269="","",I269-H269+1)</f>
        <v/>
      </c>
      <c r="L269" s="174"/>
      <c r="M269" s="141" t="str">
        <f>IF(F269="","",L269*K269/J269)</f>
        <v/>
      </c>
      <c r="N269" s="911"/>
    </row>
    <row r="270" spans="1:14" ht="15" customHeight="1">
      <c r="A270" s="924"/>
      <c r="B270" s="926"/>
      <c r="C270" s="919"/>
      <c r="D270" s="910"/>
      <c r="E270" s="910"/>
      <c r="F270" s="913"/>
      <c r="G270" s="914"/>
      <c r="H270" s="914"/>
      <c r="I270" s="914"/>
      <c r="J270" s="914"/>
      <c r="K270" s="915"/>
      <c r="L270" s="174"/>
      <c r="M270" s="141">
        <f>L270</f>
        <v>0</v>
      </c>
      <c r="N270" s="912"/>
    </row>
    <row r="271" spans="1:14" ht="15" customHeight="1">
      <c r="A271" s="924"/>
      <c r="B271" s="926"/>
      <c r="C271" s="919"/>
      <c r="D271" s="909"/>
      <c r="E271" s="909"/>
      <c r="F271" s="173"/>
      <c r="G271" s="173"/>
      <c r="H271" s="177">
        <f>IF(F271&lt;=$I$6,$I$6,F271)</f>
        <v>43467</v>
      </c>
      <c r="I271" s="177">
        <f>IF(G271&lt;=$I$7,G271,$I$7)</f>
        <v>0</v>
      </c>
      <c r="J271" s="182" t="str">
        <f>IF(F271="","",G271-F271+1)</f>
        <v/>
      </c>
      <c r="K271" s="569" t="str">
        <f>IF(F271="","",I271-H271+1)</f>
        <v/>
      </c>
      <c r="L271" s="174"/>
      <c r="M271" s="141" t="str">
        <f>IF(F271="","",L271*K271/J271)</f>
        <v/>
      </c>
      <c r="N271" s="911"/>
    </row>
    <row r="272" spans="1:14" ht="15" customHeight="1">
      <c r="A272" s="924"/>
      <c r="B272" s="926"/>
      <c r="C272" s="919"/>
      <c r="D272" s="910"/>
      <c r="E272" s="910"/>
      <c r="F272" s="913"/>
      <c r="G272" s="914"/>
      <c r="H272" s="914"/>
      <c r="I272" s="914"/>
      <c r="J272" s="914"/>
      <c r="K272" s="915"/>
      <c r="L272" s="174"/>
      <c r="M272" s="141">
        <f>L272</f>
        <v>0</v>
      </c>
      <c r="N272" s="912"/>
    </row>
    <row r="273" spans="1:14" ht="15" customHeight="1">
      <c r="A273" s="924"/>
      <c r="B273" s="926"/>
      <c r="C273" s="919"/>
      <c r="D273" s="909"/>
      <c r="E273" s="909"/>
      <c r="F273" s="173"/>
      <c r="G273" s="173"/>
      <c r="H273" s="177">
        <f>IF(F273&lt;=$I$6,$I$6,F273)</f>
        <v>43467</v>
      </c>
      <c r="I273" s="177">
        <f>IF(G273&lt;=$I$7,G273,$I$7)</f>
        <v>0</v>
      </c>
      <c r="J273" s="182" t="str">
        <f>IF(F273="","",G273-F273+1)</f>
        <v/>
      </c>
      <c r="K273" s="569" t="str">
        <f>IF(F273="","",I273-H273+1)</f>
        <v/>
      </c>
      <c r="L273" s="174"/>
      <c r="M273" s="141" t="str">
        <f>IF(F273="","",L273*K273/J273)</f>
        <v/>
      </c>
      <c r="N273" s="911"/>
    </row>
    <row r="274" spans="1:14" ht="15" customHeight="1">
      <c r="A274" s="924"/>
      <c r="B274" s="926"/>
      <c r="C274" s="919"/>
      <c r="D274" s="910"/>
      <c r="E274" s="910"/>
      <c r="F274" s="913"/>
      <c r="G274" s="914"/>
      <c r="H274" s="914"/>
      <c r="I274" s="914"/>
      <c r="J274" s="914"/>
      <c r="K274" s="915"/>
      <c r="L274" s="174"/>
      <c r="M274" s="141">
        <f>L274</f>
        <v>0</v>
      </c>
      <c r="N274" s="912"/>
    </row>
    <row r="275" spans="1:14" ht="15" customHeight="1">
      <c r="A275" s="924"/>
      <c r="B275" s="926"/>
      <c r="C275" s="919"/>
      <c r="D275" s="909"/>
      <c r="E275" s="909"/>
      <c r="F275" s="173"/>
      <c r="G275" s="173"/>
      <c r="H275" s="177">
        <f>IF(F275&lt;=$I$6,$I$6,F275)</f>
        <v>43467</v>
      </c>
      <c r="I275" s="177">
        <f>IF(G275&lt;=$I$7,G275,$I$7)</f>
        <v>0</v>
      </c>
      <c r="J275" s="182" t="str">
        <f>IF(F275="","",G275-F275+1)</f>
        <v/>
      </c>
      <c r="K275" s="569" t="str">
        <f>IF(F275="","",I275-H275+1)</f>
        <v/>
      </c>
      <c r="L275" s="174"/>
      <c r="M275" s="141" t="str">
        <f>IF(F275="","",L275*K275/J275)</f>
        <v/>
      </c>
      <c r="N275" s="911"/>
    </row>
    <row r="276" spans="1:14" ht="15" customHeight="1">
      <c r="A276" s="924"/>
      <c r="B276" s="926"/>
      <c r="C276" s="919"/>
      <c r="D276" s="910"/>
      <c r="E276" s="910"/>
      <c r="F276" s="913"/>
      <c r="G276" s="914"/>
      <c r="H276" s="914"/>
      <c r="I276" s="914"/>
      <c r="J276" s="914"/>
      <c r="K276" s="915"/>
      <c r="L276" s="174"/>
      <c r="M276" s="141">
        <f>L276</f>
        <v>0</v>
      </c>
      <c r="N276" s="912"/>
    </row>
    <row r="277" spans="1:14" ht="15" customHeight="1">
      <c r="A277" s="924"/>
      <c r="B277" s="926"/>
      <c r="C277" s="919"/>
      <c r="D277" s="909"/>
      <c r="E277" s="909"/>
      <c r="F277" s="173"/>
      <c r="G277" s="173"/>
      <c r="H277" s="177">
        <f>IF(F277&lt;=$I$6,$I$6,F277)</f>
        <v>43467</v>
      </c>
      <c r="I277" s="177">
        <f>IF(G277&lt;=$I$7,G277,$I$7)</f>
        <v>0</v>
      </c>
      <c r="J277" s="182" t="str">
        <f>IF(F277="","",G277-F277+1)</f>
        <v/>
      </c>
      <c r="K277" s="569" t="str">
        <f>IF(F277="","",I277-H277+1)</f>
        <v/>
      </c>
      <c r="L277" s="174"/>
      <c r="M277" s="141" t="str">
        <f>IF(F277="","",L277*K277/J277)</f>
        <v/>
      </c>
      <c r="N277" s="911"/>
    </row>
    <row r="278" spans="1:14" ht="15" customHeight="1">
      <c r="A278" s="924"/>
      <c r="B278" s="926"/>
      <c r="C278" s="919"/>
      <c r="D278" s="910"/>
      <c r="E278" s="910"/>
      <c r="F278" s="913"/>
      <c r="G278" s="914"/>
      <c r="H278" s="914"/>
      <c r="I278" s="914"/>
      <c r="J278" s="914"/>
      <c r="K278" s="915"/>
      <c r="L278" s="174"/>
      <c r="M278" s="141">
        <f>L278</f>
        <v>0</v>
      </c>
      <c r="N278" s="912"/>
    </row>
    <row r="279" spans="1:14" ht="15" customHeight="1">
      <c r="A279" s="924"/>
      <c r="B279" s="926"/>
      <c r="C279" s="919"/>
      <c r="D279" s="909"/>
      <c r="E279" s="909"/>
      <c r="F279" s="173"/>
      <c r="G279" s="173"/>
      <c r="H279" s="177">
        <f>IF(F279&lt;=$I$6,$I$6,F279)</f>
        <v>43467</v>
      </c>
      <c r="I279" s="177">
        <f>IF(G279&lt;=$I$7,G279,$I$7)</f>
        <v>0</v>
      </c>
      <c r="J279" s="182" t="str">
        <f>IF(F279="","",G279-F279+1)</f>
        <v/>
      </c>
      <c r="K279" s="569" t="str">
        <f>IF(F279="","",I279-H279+1)</f>
        <v/>
      </c>
      <c r="L279" s="174"/>
      <c r="M279" s="141" t="str">
        <f>IF(F279="","",L279*K279/J279)</f>
        <v/>
      </c>
      <c r="N279" s="911"/>
    </row>
    <row r="280" spans="1:14" ht="15" customHeight="1">
      <c r="A280" s="924"/>
      <c r="B280" s="926"/>
      <c r="C280" s="919"/>
      <c r="D280" s="910"/>
      <c r="E280" s="910"/>
      <c r="F280" s="913"/>
      <c r="G280" s="914"/>
      <c r="H280" s="914"/>
      <c r="I280" s="914"/>
      <c r="J280" s="914"/>
      <c r="K280" s="915"/>
      <c r="L280" s="174"/>
      <c r="M280" s="141">
        <f>L280</f>
        <v>0</v>
      </c>
      <c r="N280" s="912"/>
    </row>
    <row r="281" spans="1:14" ht="15" customHeight="1">
      <c r="A281" s="924"/>
      <c r="B281" s="926"/>
      <c r="C281" s="919"/>
      <c r="D281" s="909"/>
      <c r="E281" s="909"/>
      <c r="F281" s="173"/>
      <c r="G281" s="173"/>
      <c r="H281" s="177">
        <f>IF(F281&lt;=$I$6,$I$6,F281)</f>
        <v>43467</v>
      </c>
      <c r="I281" s="177">
        <f>IF(G281&lt;=$I$7,G281,$I$7)</f>
        <v>0</v>
      </c>
      <c r="J281" s="182" t="str">
        <f>IF(F281="","",G281-F281+1)</f>
        <v/>
      </c>
      <c r="K281" s="569" t="str">
        <f>IF(F281="","",I281-H281+1)</f>
        <v/>
      </c>
      <c r="L281" s="174"/>
      <c r="M281" s="141" t="str">
        <f>IF(F281="","",L281*K281/J281)</f>
        <v/>
      </c>
      <c r="N281" s="911"/>
    </row>
    <row r="282" spans="1:14" ht="15" customHeight="1">
      <c r="A282" s="924"/>
      <c r="B282" s="926"/>
      <c r="C282" s="919"/>
      <c r="D282" s="910"/>
      <c r="E282" s="910"/>
      <c r="F282" s="913"/>
      <c r="G282" s="914"/>
      <c r="H282" s="914"/>
      <c r="I282" s="914"/>
      <c r="J282" s="914"/>
      <c r="K282" s="915"/>
      <c r="L282" s="174"/>
      <c r="M282" s="141">
        <f>L282</f>
        <v>0</v>
      </c>
      <c r="N282" s="912"/>
    </row>
    <row r="283" spans="1:14" ht="15" customHeight="1">
      <c r="A283" s="924"/>
      <c r="B283" s="926"/>
      <c r="C283" s="919"/>
      <c r="D283" s="909"/>
      <c r="E283" s="909"/>
      <c r="F283" s="173"/>
      <c r="G283" s="173"/>
      <c r="H283" s="177">
        <f>IF(F283&lt;=$I$6,$I$6,F283)</f>
        <v>43467</v>
      </c>
      <c r="I283" s="177">
        <f>IF(G283&lt;=$I$7,G283,$I$7)</f>
        <v>0</v>
      </c>
      <c r="J283" s="182" t="str">
        <f>IF(F283="","",G283-F283+1)</f>
        <v/>
      </c>
      <c r="K283" s="569" t="str">
        <f>IF(F283="","",I283-H283+1)</f>
        <v/>
      </c>
      <c r="L283" s="174"/>
      <c r="M283" s="141" t="str">
        <f>IF(F283="","",L283*K283/J283)</f>
        <v/>
      </c>
      <c r="N283" s="911"/>
    </row>
    <row r="284" spans="1:14" ht="15" customHeight="1">
      <c r="A284" s="924"/>
      <c r="B284" s="926"/>
      <c r="C284" s="919"/>
      <c r="D284" s="910"/>
      <c r="E284" s="910"/>
      <c r="F284" s="913"/>
      <c r="G284" s="914"/>
      <c r="H284" s="914"/>
      <c r="I284" s="914"/>
      <c r="J284" s="914"/>
      <c r="K284" s="915"/>
      <c r="L284" s="174"/>
      <c r="M284" s="141">
        <f>L284</f>
        <v>0</v>
      </c>
      <c r="N284" s="912"/>
    </row>
    <row r="285" spans="1:14" ht="15" customHeight="1">
      <c r="A285" s="924"/>
      <c r="B285" s="926"/>
      <c r="C285" s="919"/>
      <c r="D285" s="909"/>
      <c r="E285" s="909"/>
      <c r="F285" s="173"/>
      <c r="G285" s="173"/>
      <c r="H285" s="177">
        <f>IF(F285&lt;=$I$6,$I$6,F285)</f>
        <v>43467</v>
      </c>
      <c r="I285" s="177">
        <f>IF(G285&lt;=$I$7,G285,$I$7)</f>
        <v>0</v>
      </c>
      <c r="J285" s="182" t="str">
        <f>IF(F285="","",G285-F285+1)</f>
        <v/>
      </c>
      <c r="K285" s="569" t="str">
        <f>IF(F285="","",I285-H285+1)</f>
        <v/>
      </c>
      <c r="L285" s="174"/>
      <c r="M285" s="141" t="str">
        <f>IF(F285="","",L285*K285/J285)</f>
        <v/>
      </c>
      <c r="N285" s="911"/>
    </row>
    <row r="286" spans="1:14" ht="15" customHeight="1">
      <c r="A286" s="924"/>
      <c r="B286" s="926"/>
      <c r="C286" s="919"/>
      <c r="D286" s="910"/>
      <c r="E286" s="910"/>
      <c r="F286" s="913"/>
      <c r="G286" s="914"/>
      <c r="H286" s="914"/>
      <c r="I286" s="914"/>
      <c r="J286" s="914"/>
      <c r="K286" s="915"/>
      <c r="L286" s="174"/>
      <c r="M286" s="141">
        <f>L286</f>
        <v>0</v>
      </c>
      <c r="N286" s="912"/>
    </row>
    <row r="287" spans="1:14" ht="15" customHeight="1">
      <c r="A287" s="924"/>
      <c r="B287" s="927"/>
      <c r="C287" s="916" t="s">
        <v>206</v>
      </c>
      <c r="D287" s="916"/>
      <c r="E287" s="916"/>
      <c r="F287" s="916"/>
      <c r="G287" s="916"/>
      <c r="H287" s="916"/>
      <c r="I287" s="916"/>
      <c r="J287" s="916"/>
      <c r="K287" s="916"/>
      <c r="L287" s="916"/>
      <c r="M287" s="183">
        <f>SUM(M267:M286)*0.7</f>
        <v>95103.38028169013</v>
      </c>
      <c r="N287" s="178"/>
    </row>
    <row r="290" spans="1:14" ht="25.5">
      <c r="A290" s="939" t="s">
        <v>229</v>
      </c>
      <c r="B290" s="939"/>
      <c r="C290" s="939"/>
      <c r="E290" s="940" t="str">
        <f>A9</f>
        <v>㈜03엔지니어링건축사사무소</v>
      </c>
      <c r="F290" s="940"/>
      <c r="G290" s="940"/>
      <c r="H290" s="940"/>
      <c r="I290" s="940"/>
      <c r="J290" s="940"/>
      <c r="K290" s="940"/>
    </row>
    <row r="291" spans="1:14" ht="14.25">
      <c r="A291" s="930" t="str">
        <f>A14</f>
        <v>건설사업관리
용역업자회사명</v>
      </c>
      <c r="B291" s="919" t="s">
        <v>208</v>
      </c>
      <c r="C291" s="919"/>
      <c r="D291" s="919" t="s">
        <v>209</v>
      </c>
      <c r="E291" s="919" t="s">
        <v>210</v>
      </c>
      <c r="F291" s="932" t="s">
        <v>211</v>
      </c>
      <c r="G291" s="932"/>
      <c r="H291" s="932" t="s">
        <v>212</v>
      </c>
      <c r="I291" s="932"/>
      <c r="J291" s="933" t="s">
        <v>213</v>
      </c>
      <c r="K291" s="935" t="s">
        <v>214</v>
      </c>
      <c r="L291" s="937" t="s">
        <v>215</v>
      </c>
      <c r="M291" s="920" t="s">
        <v>216</v>
      </c>
      <c r="N291" s="922" t="s">
        <v>217</v>
      </c>
    </row>
    <row r="292" spans="1:14" ht="13.5">
      <c r="A292" s="931"/>
      <c r="B292" s="919"/>
      <c r="C292" s="919"/>
      <c r="D292" s="919"/>
      <c r="E292" s="919"/>
      <c r="F292" s="170" t="s">
        <v>218</v>
      </c>
      <c r="G292" s="170" t="s">
        <v>219</v>
      </c>
      <c r="H292" s="170" t="s">
        <v>220</v>
      </c>
      <c r="I292" s="170" t="s">
        <v>221</v>
      </c>
      <c r="J292" s="934"/>
      <c r="K292" s="936"/>
      <c r="L292" s="938"/>
      <c r="M292" s="921"/>
      <c r="N292" s="923"/>
    </row>
    <row r="293" spans="1:14" ht="13.5">
      <c r="A293" s="924" t="str">
        <f>A9</f>
        <v>㈜03엔지니어링건축사사무소</v>
      </c>
      <c r="B293" s="925" t="s">
        <v>222</v>
      </c>
      <c r="C293" s="928" t="s">
        <v>223</v>
      </c>
      <c r="D293" s="172"/>
      <c r="E293" s="172"/>
      <c r="F293" s="173"/>
      <c r="G293" s="173"/>
      <c r="H293" s="177">
        <f t="shared" ref="H293:H312" si="37">IF(F293&lt;=$I$6,$I$6,F293)</f>
        <v>43467</v>
      </c>
      <c r="I293" s="177">
        <f t="shared" ref="I293:I312" si="38">IF(G293&lt;=$I$7,G293,$I$7)</f>
        <v>0</v>
      </c>
      <c r="J293" s="182" t="str">
        <f t="shared" ref="J293:J312" si="39">IF(F293="","",G293-F293+1)</f>
        <v/>
      </c>
      <c r="K293" s="569" t="str">
        <f t="shared" ref="K293:K312" si="40">IF(F293="","",I293-H293+1)</f>
        <v/>
      </c>
      <c r="L293" s="174">
        <v>784123</v>
      </c>
      <c r="M293" s="141" t="str">
        <f t="shared" ref="M293:M312" si="41">IF(F293="","",L293*K293/J293)</f>
        <v/>
      </c>
      <c r="N293" s="176"/>
    </row>
    <row r="294" spans="1:14" ht="13.5">
      <c r="A294" s="924"/>
      <c r="B294" s="926"/>
      <c r="C294" s="929"/>
      <c r="D294" s="172"/>
      <c r="E294" s="172"/>
      <c r="F294" s="173"/>
      <c r="G294" s="173"/>
      <c r="H294" s="177">
        <f t="shared" si="37"/>
        <v>43467</v>
      </c>
      <c r="I294" s="177">
        <f t="shared" si="38"/>
        <v>0</v>
      </c>
      <c r="J294" s="182" t="str">
        <f t="shared" si="39"/>
        <v/>
      </c>
      <c r="K294" s="569" t="str">
        <f t="shared" si="40"/>
        <v/>
      </c>
      <c r="L294" s="174"/>
      <c r="M294" s="141" t="str">
        <f t="shared" si="41"/>
        <v/>
      </c>
      <c r="N294" s="176"/>
    </row>
    <row r="295" spans="1:14" ht="13.5">
      <c r="A295" s="924"/>
      <c r="B295" s="926"/>
      <c r="C295" s="929"/>
      <c r="D295" s="172"/>
      <c r="E295" s="172"/>
      <c r="F295" s="173"/>
      <c r="G295" s="173"/>
      <c r="H295" s="177">
        <f t="shared" si="37"/>
        <v>43467</v>
      </c>
      <c r="I295" s="177">
        <f t="shared" si="38"/>
        <v>0</v>
      </c>
      <c r="J295" s="182" t="str">
        <f t="shared" si="39"/>
        <v/>
      </c>
      <c r="K295" s="569" t="str">
        <f t="shared" si="40"/>
        <v/>
      </c>
      <c r="L295" s="174"/>
      <c r="M295" s="141" t="str">
        <f t="shared" si="41"/>
        <v/>
      </c>
      <c r="N295" s="176"/>
    </row>
    <row r="296" spans="1:14" ht="13.5">
      <c r="A296" s="924"/>
      <c r="B296" s="926"/>
      <c r="C296" s="929"/>
      <c r="D296" s="172"/>
      <c r="E296" s="172"/>
      <c r="F296" s="173"/>
      <c r="G296" s="173"/>
      <c r="H296" s="177">
        <f t="shared" si="37"/>
        <v>43467</v>
      </c>
      <c r="I296" s="177">
        <f t="shared" si="38"/>
        <v>0</v>
      </c>
      <c r="J296" s="182" t="str">
        <f t="shared" si="39"/>
        <v/>
      </c>
      <c r="K296" s="569" t="str">
        <f t="shared" si="40"/>
        <v/>
      </c>
      <c r="L296" s="174"/>
      <c r="M296" s="141" t="str">
        <f t="shared" si="41"/>
        <v/>
      </c>
      <c r="N296" s="176"/>
    </row>
    <row r="297" spans="1:14" ht="13.5">
      <c r="A297" s="924"/>
      <c r="B297" s="926"/>
      <c r="C297" s="929"/>
      <c r="D297" s="172"/>
      <c r="E297" s="172"/>
      <c r="F297" s="173"/>
      <c r="G297" s="173"/>
      <c r="H297" s="177">
        <f t="shared" si="37"/>
        <v>43467</v>
      </c>
      <c r="I297" s="177">
        <f t="shared" si="38"/>
        <v>0</v>
      </c>
      <c r="J297" s="182" t="str">
        <f t="shared" si="39"/>
        <v/>
      </c>
      <c r="K297" s="569" t="str">
        <f t="shared" si="40"/>
        <v/>
      </c>
      <c r="L297" s="174"/>
      <c r="M297" s="141" t="str">
        <f t="shared" si="41"/>
        <v/>
      </c>
      <c r="N297" s="176"/>
    </row>
    <row r="298" spans="1:14" ht="13.5">
      <c r="A298" s="924"/>
      <c r="B298" s="926"/>
      <c r="C298" s="929"/>
      <c r="D298" s="172"/>
      <c r="E298" s="172"/>
      <c r="F298" s="173"/>
      <c r="G298" s="173"/>
      <c r="H298" s="177">
        <f t="shared" si="37"/>
        <v>43467</v>
      </c>
      <c r="I298" s="177">
        <f t="shared" si="38"/>
        <v>0</v>
      </c>
      <c r="J298" s="182" t="str">
        <f t="shared" si="39"/>
        <v/>
      </c>
      <c r="K298" s="569" t="str">
        <f t="shared" si="40"/>
        <v/>
      </c>
      <c r="L298" s="174"/>
      <c r="M298" s="141" t="str">
        <f t="shared" si="41"/>
        <v/>
      </c>
      <c r="N298" s="176"/>
    </row>
    <row r="299" spans="1:14" ht="13.5">
      <c r="A299" s="924"/>
      <c r="B299" s="926"/>
      <c r="C299" s="929"/>
      <c r="D299" s="172"/>
      <c r="E299" s="172"/>
      <c r="F299" s="173"/>
      <c r="G299" s="173"/>
      <c r="H299" s="177">
        <f t="shared" si="37"/>
        <v>43467</v>
      </c>
      <c r="I299" s="177">
        <f t="shared" si="38"/>
        <v>0</v>
      </c>
      <c r="J299" s="182" t="str">
        <f t="shared" si="39"/>
        <v/>
      </c>
      <c r="K299" s="569" t="str">
        <f t="shared" si="40"/>
        <v/>
      </c>
      <c r="L299" s="174"/>
      <c r="M299" s="141" t="str">
        <f t="shared" si="41"/>
        <v/>
      </c>
      <c r="N299" s="176"/>
    </row>
    <row r="300" spans="1:14" ht="13.5">
      <c r="A300" s="924"/>
      <c r="B300" s="926"/>
      <c r="C300" s="929"/>
      <c r="D300" s="172"/>
      <c r="E300" s="172"/>
      <c r="F300" s="173"/>
      <c r="G300" s="173"/>
      <c r="H300" s="177">
        <f t="shared" si="37"/>
        <v>43467</v>
      </c>
      <c r="I300" s="177">
        <f t="shared" si="38"/>
        <v>0</v>
      </c>
      <c r="J300" s="182" t="str">
        <f t="shared" si="39"/>
        <v/>
      </c>
      <c r="K300" s="569" t="str">
        <f t="shared" si="40"/>
        <v/>
      </c>
      <c r="L300" s="174"/>
      <c r="M300" s="141" t="str">
        <f t="shared" si="41"/>
        <v/>
      </c>
      <c r="N300" s="176"/>
    </row>
    <row r="301" spans="1:14" ht="13.5">
      <c r="A301" s="924"/>
      <c r="B301" s="926"/>
      <c r="C301" s="929"/>
      <c r="D301" s="172"/>
      <c r="E301" s="172"/>
      <c r="F301" s="173"/>
      <c r="G301" s="173"/>
      <c r="H301" s="177">
        <f t="shared" si="37"/>
        <v>43467</v>
      </c>
      <c r="I301" s="177">
        <f t="shared" si="38"/>
        <v>0</v>
      </c>
      <c r="J301" s="182" t="str">
        <f t="shared" si="39"/>
        <v/>
      </c>
      <c r="K301" s="569" t="str">
        <f t="shared" si="40"/>
        <v/>
      </c>
      <c r="L301" s="174"/>
      <c r="M301" s="141" t="str">
        <f t="shared" si="41"/>
        <v/>
      </c>
      <c r="N301" s="176"/>
    </row>
    <row r="302" spans="1:14" ht="13.5">
      <c r="A302" s="924"/>
      <c r="B302" s="926"/>
      <c r="C302" s="929"/>
      <c r="D302" s="172"/>
      <c r="E302" s="172"/>
      <c r="F302" s="173"/>
      <c r="G302" s="173"/>
      <c r="H302" s="177">
        <f t="shared" si="37"/>
        <v>43467</v>
      </c>
      <c r="I302" s="177">
        <f t="shared" si="38"/>
        <v>0</v>
      </c>
      <c r="J302" s="182" t="str">
        <f t="shared" si="39"/>
        <v/>
      </c>
      <c r="K302" s="569" t="str">
        <f t="shared" si="40"/>
        <v/>
      </c>
      <c r="L302" s="174"/>
      <c r="M302" s="141" t="str">
        <f t="shared" si="41"/>
        <v/>
      </c>
      <c r="N302" s="176"/>
    </row>
    <row r="303" spans="1:14" ht="13.5">
      <c r="A303" s="924"/>
      <c r="B303" s="926"/>
      <c r="C303" s="929"/>
      <c r="D303" s="172"/>
      <c r="E303" s="172"/>
      <c r="F303" s="173"/>
      <c r="G303" s="173"/>
      <c r="H303" s="177">
        <f t="shared" si="37"/>
        <v>43467</v>
      </c>
      <c r="I303" s="177">
        <f t="shared" si="38"/>
        <v>0</v>
      </c>
      <c r="J303" s="182" t="str">
        <f t="shared" si="39"/>
        <v/>
      </c>
      <c r="K303" s="569" t="str">
        <f t="shared" si="40"/>
        <v/>
      </c>
      <c r="L303" s="174"/>
      <c r="M303" s="141" t="str">
        <f t="shared" si="41"/>
        <v/>
      </c>
      <c r="N303" s="176"/>
    </row>
    <row r="304" spans="1:14" ht="13.5">
      <c r="A304" s="924"/>
      <c r="B304" s="926"/>
      <c r="C304" s="929"/>
      <c r="D304" s="172"/>
      <c r="E304" s="172"/>
      <c r="F304" s="173"/>
      <c r="G304" s="173"/>
      <c r="H304" s="177">
        <f t="shared" si="37"/>
        <v>43467</v>
      </c>
      <c r="I304" s="177">
        <f t="shared" si="38"/>
        <v>0</v>
      </c>
      <c r="J304" s="182" t="str">
        <f t="shared" si="39"/>
        <v/>
      </c>
      <c r="K304" s="569" t="str">
        <f t="shared" si="40"/>
        <v/>
      </c>
      <c r="L304" s="174"/>
      <c r="M304" s="141" t="str">
        <f t="shared" si="41"/>
        <v/>
      </c>
      <c r="N304" s="176"/>
    </row>
    <row r="305" spans="1:14" ht="13.5">
      <c r="A305" s="924"/>
      <c r="B305" s="926"/>
      <c r="C305" s="929"/>
      <c r="D305" s="172"/>
      <c r="E305" s="172"/>
      <c r="F305" s="173"/>
      <c r="G305" s="173"/>
      <c r="H305" s="177">
        <f t="shared" si="37"/>
        <v>43467</v>
      </c>
      <c r="I305" s="177">
        <f t="shared" si="38"/>
        <v>0</v>
      </c>
      <c r="J305" s="182" t="str">
        <f t="shared" si="39"/>
        <v/>
      </c>
      <c r="K305" s="569" t="str">
        <f t="shared" si="40"/>
        <v/>
      </c>
      <c r="L305" s="174"/>
      <c r="M305" s="141" t="str">
        <f t="shared" si="41"/>
        <v/>
      </c>
      <c r="N305" s="176"/>
    </row>
    <row r="306" spans="1:14" ht="13.5">
      <c r="A306" s="924"/>
      <c r="B306" s="926"/>
      <c r="C306" s="929"/>
      <c r="D306" s="172"/>
      <c r="E306" s="172"/>
      <c r="F306" s="173"/>
      <c r="G306" s="173"/>
      <c r="H306" s="177">
        <f t="shared" si="37"/>
        <v>43467</v>
      </c>
      <c r="I306" s="177">
        <f t="shared" si="38"/>
        <v>0</v>
      </c>
      <c r="J306" s="182" t="str">
        <f t="shared" si="39"/>
        <v/>
      </c>
      <c r="K306" s="569" t="str">
        <f t="shared" si="40"/>
        <v/>
      </c>
      <c r="L306" s="174"/>
      <c r="M306" s="141" t="str">
        <f t="shared" si="41"/>
        <v/>
      </c>
      <c r="N306" s="176"/>
    </row>
    <row r="307" spans="1:14" ht="13.5">
      <c r="A307" s="924"/>
      <c r="B307" s="926"/>
      <c r="C307" s="929"/>
      <c r="D307" s="172"/>
      <c r="E307" s="172"/>
      <c r="F307" s="173"/>
      <c r="G307" s="173"/>
      <c r="H307" s="177">
        <f t="shared" si="37"/>
        <v>43467</v>
      </c>
      <c r="I307" s="177">
        <f t="shared" si="38"/>
        <v>0</v>
      </c>
      <c r="J307" s="182" t="str">
        <f t="shared" si="39"/>
        <v/>
      </c>
      <c r="K307" s="569" t="str">
        <f t="shared" si="40"/>
        <v/>
      </c>
      <c r="L307" s="174"/>
      <c r="M307" s="141" t="str">
        <f t="shared" si="41"/>
        <v/>
      </c>
      <c r="N307" s="176"/>
    </row>
    <row r="308" spans="1:14" ht="13.5">
      <c r="A308" s="924"/>
      <c r="B308" s="926"/>
      <c r="C308" s="929"/>
      <c r="D308" s="172"/>
      <c r="E308" s="172"/>
      <c r="F308" s="173"/>
      <c r="G308" s="173"/>
      <c r="H308" s="177">
        <f t="shared" si="37"/>
        <v>43467</v>
      </c>
      <c r="I308" s="177">
        <f t="shared" si="38"/>
        <v>0</v>
      </c>
      <c r="J308" s="182" t="str">
        <f t="shared" si="39"/>
        <v/>
      </c>
      <c r="K308" s="569" t="str">
        <f t="shared" si="40"/>
        <v/>
      </c>
      <c r="L308" s="174"/>
      <c r="M308" s="141" t="str">
        <f t="shared" si="41"/>
        <v/>
      </c>
      <c r="N308" s="176"/>
    </row>
    <row r="309" spans="1:14" ht="13.5">
      <c r="A309" s="924"/>
      <c r="B309" s="926"/>
      <c r="C309" s="929"/>
      <c r="D309" s="172"/>
      <c r="E309" s="172"/>
      <c r="F309" s="173"/>
      <c r="G309" s="173"/>
      <c r="H309" s="177">
        <f t="shared" si="37"/>
        <v>43467</v>
      </c>
      <c r="I309" s="177">
        <f t="shared" si="38"/>
        <v>0</v>
      </c>
      <c r="J309" s="182" t="str">
        <f t="shared" si="39"/>
        <v/>
      </c>
      <c r="K309" s="569" t="str">
        <f t="shared" si="40"/>
        <v/>
      </c>
      <c r="L309" s="174"/>
      <c r="M309" s="141" t="str">
        <f t="shared" si="41"/>
        <v/>
      </c>
      <c r="N309" s="176"/>
    </row>
    <row r="310" spans="1:14" ht="13.5">
      <c r="A310" s="924"/>
      <c r="B310" s="926"/>
      <c r="C310" s="929"/>
      <c r="D310" s="172"/>
      <c r="E310" s="172"/>
      <c r="F310" s="173"/>
      <c r="G310" s="173"/>
      <c r="H310" s="177">
        <f t="shared" si="37"/>
        <v>43467</v>
      </c>
      <c r="I310" s="177">
        <f t="shared" si="38"/>
        <v>0</v>
      </c>
      <c r="J310" s="182" t="str">
        <f t="shared" si="39"/>
        <v/>
      </c>
      <c r="K310" s="569" t="str">
        <f t="shared" si="40"/>
        <v/>
      </c>
      <c r="L310" s="174"/>
      <c r="M310" s="141" t="str">
        <f t="shared" si="41"/>
        <v/>
      </c>
      <c r="N310" s="176"/>
    </row>
    <row r="311" spans="1:14" ht="13.5">
      <c r="A311" s="924"/>
      <c r="B311" s="926"/>
      <c r="C311" s="929"/>
      <c r="D311" s="172"/>
      <c r="E311" s="172"/>
      <c r="F311" s="173"/>
      <c r="G311" s="173"/>
      <c r="H311" s="177">
        <f t="shared" si="37"/>
        <v>43467</v>
      </c>
      <c r="I311" s="177">
        <f t="shared" si="38"/>
        <v>0</v>
      </c>
      <c r="J311" s="182" t="str">
        <f t="shared" si="39"/>
        <v/>
      </c>
      <c r="K311" s="569" t="str">
        <f t="shared" si="40"/>
        <v/>
      </c>
      <c r="L311" s="174"/>
      <c r="M311" s="141" t="str">
        <f t="shared" si="41"/>
        <v/>
      </c>
      <c r="N311" s="176"/>
    </row>
    <row r="312" spans="1:14" ht="13.5">
      <c r="A312" s="924"/>
      <c r="B312" s="926"/>
      <c r="C312" s="929"/>
      <c r="D312" s="172"/>
      <c r="E312" s="172"/>
      <c r="F312" s="173"/>
      <c r="G312" s="173"/>
      <c r="H312" s="177">
        <f t="shared" si="37"/>
        <v>43467</v>
      </c>
      <c r="I312" s="177">
        <f t="shared" si="38"/>
        <v>0</v>
      </c>
      <c r="J312" s="182" t="str">
        <f t="shared" si="39"/>
        <v/>
      </c>
      <c r="K312" s="569" t="str">
        <f t="shared" si="40"/>
        <v/>
      </c>
      <c r="L312" s="174"/>
      <c r="M312" s="141" t="str">
        <f t="shared" si="41"/>
        <v/>
      </c>
      <c r="N312" s="178"/>
    </row>
    <row r="313" spans="1:14" ht="13.5">
      <c r="A313" s="924"/>
      <c r="B313" s="926"/>
      <c r="C313" s="917" t="s">
        <v>206</v>
      </c>
      <c r="D313" s="917"/>
      <c r="E313" s="917"/>
      <c r="F313" s="917"/>
      <c r="G313" s="917"/>
      <c r="H313" s="917"/>
      <c r="I313" s="917"/>
      <c r="J313" s="917"/>
      <c r="K313" s="917"/>
      <c r="L313" s="917"/>
      <c r="M313" s="179">
        <f>SUM(M293:M312)</f>
        <v>0</v>
      </c>
      <c r="N313" s="178"/>
    </row>
    <row r="314" spans="1:14" ht="13.5">
      <c r="A314" s="924"/>
      <c r="B314" s="926"/>
      <c r="C314" s="918" t="s">
        <v>224</v>
      </c>
      <c r="D314" s="172"/>
      <c r="E314" s="172"/>
      <c r="F314" s="173"/>
      <c r="G314" s="173"/>
      <c r="H314" s="177">
        <f t="shared" ref="H314:H333" si="42">IF(F314&lt;=$I$6,$I$6,F314)</f>
        <v>43467</v>
      </c>
      <c r="I314" s="177">
        <f t="shared" ref="I314:I333" si="43">IF(G314&lt;=$I$7,G314,$I$7)</f>
        <v>0</v>
      </c>
      <c r="J314" s="182" t="str">
        <f t="shared" ref="J314:J333" si="44">IF(F314="","",G314-F314+1)</f>
        <v/>
      </c>
      <c r="K314" s="569" t="str">
        <f t="shared" ref="K314:K333" si="45">IF(F314="","",I314-H314+1)</f>
        <v/>
      </c>
      <c r="L314" s="174">
        <v>784123</v>
      </c>
      <c r="M314" s="141" t="str">
        <f t="shared" ref="M314:M333" si="46">IF(F314="","",L314*K314/J314)</f>
        <v/>
      </c>
      <c r="N314" s="178"/>
    </row>
    <row r="315" spans="1:14" ht="13.5">
      <c r="A315" s="924"/>
      <c r="B315" s="926"/>
      <c r="C315" s="919"/>
      <c r="D315" s="172"/>
      <c r="E315" s="172"/>
      <c r="F315" s="173"/>
      <c r="G315" s="173"/>
      <c r="H315" s="177">
        <f t="shared" si="42"/>
        <v>43467</v>
      </c>
      <c r="I315" s="177">
        <f t="shared" si="43"/>
        <v>0</v>
      </c>
      <c r="J315" s="182" t="str">
        <f t="shared" si="44"/>
        <v/>
      </c>
      <c r="K315" s="569" t="str">
        <f t="shared" si="45"/>
        <v/>
      </c>
      <c r="L315" s="174"/>
      <c r="M315" s="141" t="str">
        <f t="shared" si="46"/>
        <v/>
      </c>
      <c r="N315" s="178"/>
    </row>
    <row r="316" spans="1:14" ht="13.5">
      <c r="A316" s="924"/>
      <c r="B316" s="926"/>
      <c r="C316" s="919"/>
      <c r="D316" s="172"/>
      <c r="E316" s="172"/>
      <c r="F316" s="173"/>
      <c r="G316" s="173"/>
      <c r="H316" s="177">
        <f t="shared" si="42"/>
        <v>43467</v>
      </c>
      <c r="I316" s="177">
        <f t="shared" si="43"/>
        <v>0</v>
      </c>
      <c r="J316" s="182" t="str">
        <f t="shared" si="44"/>
        <v/>
      </c>
      <c r="K316" s="569" t="str">
        <f t="shared" si="45"/>
        <v/>
      </c>
      <c r="L316" s="174"/>
      <c r="M316" s="141" t="str">
        <f t="shared" si="46"/>
        <v/>
      </c>
      <c r="N316" s="178"/>
    </row>
    <row r="317" spans="1:14" ht="13.5">
      <c r="A317" s="924"/>
      <c r="B317" s="926"/>
      <c r="C317" s="919"/>
      <c r="D317" s="172"/>
      <c r="E317" s="172"/>
      <c r="F317" s="173"/>
      <c r="G317" s="173"/>
      <c r="H317" s="177">
        <f t="shared" si="42"/>
        <v>43467</v>
      </c>
      <c r="I317" s="177">
        <f t="shared" si="43"/>
        <v>0</v>
      </c>
      <c r="J317" s="182" t="str">
        <f t="shared" si="44"/>
        <v/>
      </c>
      <c r="K317" s="569" t="str">
        <f t="shared" si="45"/>
        <v/>
      </c>
      <c r="L317" s="174"/>
      <c r="M317" s="141" t="str">
        <f t="shared" si="46"/>
        <v/>
      </c>
      <c r="N317" s="178"/>
    </row>
    <row r="318" spans="1:14" ht="13.5">
      <c r="A318" s="924"/>
      <c r="B318" s="926"/>
      <c r="C318" s="919"/>
      <c r="D318" s="172"/>
      <c r="E318" s="172"/>
      <c r="F318" s="173"/>
      <c r="G318" s="173"/>
      <c r="H318" s="177">
        <f t="shared" si="42"/>
        <v>43467</v>
      </c>
      <c r="I318" s="177">
        <f t="shared" si="43"/>
        <v>0</v>
      </c>
      <c r="J318" s="182" t="str">
        <f t="shared" si="44"/>
        <v/>
      </c>
      <c r="K318" s="569" t="str">
        <f t="shared" si="45"/>
        <v/>
      </c>
      <c r="L318" s="174"/>
      <c r="M318" s="141" t="str">
        <f t="shared" si="46"/>
        <v/>
      </c>
      <c r="N318" s="178"/>
    </row>
    <row r="319" spans="1:14" ht="13.5">
      <c r="A319" s="924"/>
      <c r="B319" s="926"/>
      <c r="C319" s="919"/>
      <c r="D319" s="172"/>
      <c r="E319" s="172"/>
      <c r="F319" s="173"/>
      <c r="G319" s="173"/>
      <c r="H319" s="177">
        <f t="shared" si="42"/>
        <v>43467</v>
      </c>
      <c r="I319" s="177">
        <f t="shared" si="43"/>
        <v>0</v>
      </c>
      <c r="J319" s="182" t="str">
        <f t="shared" si="44"/>
        <v/>
      </c>
      <c r="K319" s="569" t="str">
        <f t="shared" si="45"/>
        <v/>
      </c>
      <c r="L319" s="174"/>
      <c r="M319" s="141" t="str">
        <f t="shared" si="46"/>
        <v/>
      </c>
      <c r="N319" s="178"/>
    </row>
    <row r="320" spans="1:14" ht="13.5">
      <c r="A320" s="924"/>
      <c r="B320" s="926"/>
      <c r="C320" s="919"/>
      <c r="D320" s="172"/>
      <c r="E320" s="172"/>
      <c r="F320" s="173"/>
      <c r="G320" s="173"/>
      <c r="H320" s="177">
        <f t="shared" si="42"/>
        <v>43467</v>
      </c>
      <c r="I320" s="177">
        <f t="shared" si="43"/>
        <v>0</v>
      </c>
      <c r="J320" s="182" t="str">
        <f t="shared" si="44"/>
        <v/>
      </c>
      <c r="K320" s="569" t="str">
        <f t="shared" si="45"/>
        <v/>
      </c>
      <c r="L320" s="174"/>
      <c r="M320" s="141" t="str">
        <f t="shared" si="46"/>
        <v/>
      </c>
      <c r="N320" s="178"/>
    </row>
    <row r="321" spans="1:14" ht="13.5">
      <c r="A321" s="924"/>
      <c r="B321" s="926"/>
      <c r="C321" s="919"/>
      <c r="D321" s="172"/>
      <c r="E321" s="172"/>
      <c r="F321" s="173"/>
      <c r="G321" s="173"/>
      <c r="H321" s="177">
        <f t="shared" si="42"/>
        <v>43467</v>
      </c>
      <c r="I321" s="177">
        <f t="shared" si="43"/>
        <v>0</v>
      </c>
      <c r="J321" s="182" t="str">
        <f t="shared" si="44"/>
        <v/>
      </c>
      <c r="K321" s="569" t="str">
        <f t="shared" si="45"/>
        <v/>
      </c>
      <c r="L321" s="174"/>
      <c r="M321" s="141" t="str">
        <f t="shared" si="46"/>
        <v/>
      </c>
      <c r="N321" s="178"/>
    </row>
    <row r="322" spans="1:14" ht="13.5">
      <c r="A322" s="924"/>
      <c r="B322" s="926"/>
      <c r="C322" s="919"/>
      <c r="D322" s="172"/>
      <c r="E322" s="172"/>
      <c r="F322" s="173"/>
      <c r="G322" s="173"/>
      <c r="H322" s="177">
        <f t="shared" si="42"/>
        <v>43467</v>
      </c>
      <c r="I322" s="177">
        <f t="shared" si="43"/>
        <v>0</v>
      </c>
      <c r="J322" s="182" t="str">
        <f t="shared" si="44"/>
        <v/>
      </c>
      <c r="K322" s="569" t="str">
        <f t="shared" si="45"/>
        <v/>
      </c>
      <c r="L322" s="174"/>
      <c r="M322" s="141" t="str">
        <f t="shared" si="46"/>
        <v/>
      </c>
      <c r="N322" s="178"/>
    </row>
    <row r="323" spans="1:14" ht="13.5">
      <c r="A323" s="924"/>
      <c r="B323" s="926"/>
      <c r="C323" s="919"/>
      <c r="D323" s="172"/>
      <c r="E323" s="172"/>
      <c r="F323" s="173"/>
      <c r="G323" s="173"/>
      <c r="H323" s="177">
        <f t="shared" si="42"/>
        <v>43467</v>
      </c>
      <c r="I323" s="177">
        <f t="shared" si="43"/>
        <v>0</v>
      </c>
      <c r="J323" s="182" t="str">
        <f t="shared" si="44"/>
        <v/>
      </c>
      <c r="K323" s="569" t="str">
        <f t="shared" si="45"/>
        <v/>
      </c>
      <c r="L323" s="174"/>
      <c r="M323" s="141" t="str">
        <f t="shared" si="46"/>
        <v/>
      </c>
      <c r="N323" s="178"/>
    </row>
    <row r="324" spans="1:14" ht="13.5">
      <c r="A324" s="924"/>
      <c r="B324" s="926"/>
      <c r="C324" s="919"/>
      <c r="D324" s="172"/>
      <c r="E324" s="172"/>
      <c r="F324" s="173"/>
      <c r="G324" s="173"/>
      <c r="H324" s="177">
        <f t="shared" si="42"/>
        <v>43467</v>
      </c>
      <c r="I324" s="177">
        <f t="shared" si="43"/>
        <v>0</v>
      </c>
      <c r="J324" s="182" t="str">
        <f t="shared" si="44"/>
        <v/>
      </c>
      <c r="K324" s="569" t="str">
        <f t="shared" si="45"/>
        <v/>
      </c>
      <c r="L324" s="174"/>
      <c r="M324" s="141" t="str">
        <f t="shared" si="46"/>
        <v/>
      </c>
      <c r="N324" s="178"/>
    </row>
    <row r="325" spans="1:14" ht="13.5">
      <c r="A325" s="924"/>
      <c r="B325" s="926"/>
      <c r="C325" s="919"/>
      <c r="D325" s="172"/>
      <c r="E325" s="172"/>
      <c r="F325" s="173"/>
      <c r="G325" s="173"/>
      <c r="H325" s="177">
        <f t="shared" si="42"/>
        <v>43467</v>
      </c>
      <c r="I325" s="177">
        <f t="shared" si="43"/>
        <v>0</v>
      </c>
      <c r="J325" s="182" t="str">
        <f t="shared" si="44"/>
        <v/>
      </c>
      <c r="K325" s="569" t="str">
        <f t="shared" si="45"/>
        <v/>
      </c>
      <c r="L325" s="174"/>
      <c r="M325" s="141" t="str">
        <f t="shared" si="46"/>
        <v/>
      </c>
      <c r="N325" s="178"/>
    </row>
    <row r="326" spans="1:14" ht="13.5">
      <c r="A326" s="924"/>
      <c r="B326" s="926"/>
      <c r="C326" s="919"/>
      <c r="D326" s="172"/>
      <c r="E326" s="172"/>
      <c r="F326" s="173"/>
      <c r="G326" s="173"/>
      <c r="H326" s="177">
        <f t="shared" si="42"/>
        <v>43467</v>
      </c>
      <c r="I326" s="177">
        <f t="shared" si="43"/>
        <v>0</v>
      </c>
      <c r="J326" s="182" t="str">
        <f t="shared" si="44"/>
        <v/>
      </c>
      <c r="K326" s="569" t="str">
        <f t="shared" si="45"/>
        <v/>
      </c>
      <c r="L326" s="174"/>
      <c r="M326" s="141" t="str">
        <f t="shared" si="46"/>
        <v/>
      </c>
      <c r="N326" s="178"/>
    </row>
    <row r="327" spans="1:14" ht="13.5">
      <c r="A327" s="924"/>
      <c r="B327" s="926"/>
      <c r="C327" s="919"/>
      <c r="D327" s="172"/>
      <c r="E327" s="172"/>
      <c r="F327" s="173"/>
      <c r="G327" s="173"/>
      <c r="H327" s="177">
        <f t="shared" si="42"/>
        <v>43467</v>
      </c>
      <c r="I327" s="177">
        <f t="shared" si="43"/>
        <v>0</v>
      </c>
      <c r="J327" s="182" t="str">
        <f t="shared" si="44"/>
        <v/>
      </c>
      <c r="K327" s="569" t="str">
        <f t="shared" si="45"/>
        <v/>
      </c>
      <c r="L327" s="174"/>
      <c r="M327" s="141" t="str">
        <f t="shared" si="46"/>
        <v/>
      </c>
      <c r="N327" s="178"/>
    </row>
    <row r="328" spans="1:14" ht="13.5">
      <c r="A328" s="924"/>
      <c r="B328" s="926"/>
      <c r="C328" s="919"/>
      <c r="D328" s="172"/>
      <c r="E328" s="172"/>
      <c r="F328" s="173"/>
      <c r="G328" s="173"/>
      <c r="H328" s="177">
        <f t="shared" si="42"/>
        <v>43467</v>
      </c>
      <c r="I328" s="177">
        <f t="shared" si="43"/>
        <v>0</v>
      </c>
      <c r="J328" s="182" t="str">
        <f t="shared" si="44"/>
        <v/>
      </c>
      <c r="K328" s="569" t="str">
        <f t="shared" si="45"/>
        <v/>
      </c>
      <c r="L328" s="174"/>
      <c r="M328" s="141" t="str">
        <f t="shared" si="46"/>
        <v/>
      </c>
      <c r="N328" s="178"/>
    </row>
    <row r="329" spans="1:14" ht="13.5">
      <c r="A329" s="924"/>
      <c r="B329" s="926"/>
      <c r="C329" s="919"/>
      <c r="D329" s="172"/>
      <c r="E329" s="172"/>
      <c r="F329" s="173"/>
      <c r="G329" s="173"/>
      <c r="H329" s="177">
        <f t="shared" si="42"/>
        <v>43467</v>
      </c>
      <c r="I329" s="177">
        <f t="shared" si="43"/>
        <v>0</v>
      </c>
      <c r="J329" s="182" t="str">
        <f t="shared" si="44"/>
        <v/>
      </c>
      <c r="K329" s="569" t="str">
        <f t="shared" si="45"/>
        <v/>
      </c>
      <c r="L329" s="174"/>
      <c r="M329" s="141" t="str">
        <f t="shared" si="46"/>
        <v/>
      </c>
      <c r="N329" s="178"/>
    </row>
    <row r="330" spans="1:14" ht="13.5">
      <c r="A330" s="924"/>
      <c r="B330" s="926"/>
      <c r="C330" s="919"/>
      <c r="D330" s="172"/>
      <c r="E330" s="172"/>
      <c r="F330" s="173"/>
      <c r="G330" s="173"/>
      <c r="H330" s="177">
        <f t="shared" si="42"/>
        <v>43467</v>
      </c>
      <c r="I330" s="177">
        <f t="shared" si="43"/>
        <v>0</v>
      </c>
      <c r="J330" s="182" t="str">
        <f t="shared" si="44"/>
        <v/>
      </c>
      <c r="K330" s="569" t="str">
        <f t="shared" si="45"/>
        <v/>
      </c>
      <c r="L330" s="174"/>
      <c r="M330" s="141" t="str">
        <f t="shared" si="46"/>
        <v/>
      </c>
      <c r="N330" s="178"/>
    </row>
    <row r="331" spans="1:14" ht="13.5">
      <c r="A331" s="924"/>
      <c r="B331" s="926"/>
      <c r="C331" s="919"/>
      <c r="D331" s="172"/>
      <c r="E331" s="172"/>
      <c r="F331" s="173"/>
      <c r="G331" s="173"/>
      <c r="H331" s="177">
        <f t="shared" si="42"/>
        <v>43467</v>
      </c>
      <c r="I331" s="177">
        <f t="shared" si="43"/>
        <v>0</v>
      </c>
      <c r="J331" s="182" t="str">
        <f t="shared" si="44"/>
        <v/>
      </c>
      <c r="K331" s="569" t="str">
        <f t="shared" si="45"/>
        <v/>
      </c>
      <c r="L331" s="174"/>
      <c r="M331" s="141" t="str">
        <f t="shared" si="46"/>
        <v/>
      </c>
      <c r="N331" s="178"/>
    </row>
    <row r="332" spans="1:14" ht="13.5">
      <c r="A332" s="924"/>
      <c r="B332" s="926"/>
      <c r="C332" s="919"/>
      <c r="D332" s="172"/>
      <c r="E332" s="172"/>
      <c r="F332" s="173"/>
      <c r="G332" s="173"/>
      <c r="H332" s="177">
        <f t="shared" si="42"/>
        <v>43467</v>
      </c>
      <c r="I332" s="177">
        <f t="shared" si="43"/>
        <v>0</v>
      </c>
      <c r="J332" s="182" t="str">
        <f t="shared" si="44"/>
        <v/>
      </c>
      <c r="K332" s="569" t="str">
        <f t="shared" si="45"/>
        <v/>
      </c>
      <c r="L332" s="174"/>
      <c r="M332" s="141" t="str">
        <f t="shared" si="46"/>
        <v/>
      </c>
      <c r="N332" s="178"/>
    </row>
    <row r="333" spans="1:14" ht="13.5">
      <c r="A333" s="924"/>
      <c r="B333" s="926"/>
      <c r="C333" s="919"/>
      <c r="D333" s="172"/>
      <c r="E333" s="172"/>
      <c r="F333" s="173"/>
      <c r="G333" s="173"/>
      <c r="H333" s="177">
        <f t="shared" si="42"/>
        <v>43467</v>
      </c>
      <c r="I333" s="177">
        <f t="shared" si="43"/>
        <v>0</v>
      </c>
      <c r="J333" s="182" t="str">
        <f t="shared" si="44"/>
        <v/>
      </c>
      <c r="K333" s="569" t="str">
        <f t="shared" si="45"/>
        <v/>
      </c>
      <c r="L333" s="174"/>
      <c r="M333" s="141" t="str">
        <f t="shared" si="46"/>
        <v/>
      </c>
      <c r="N333" s="178"/>
    </row>
    <row r="334" spans="1:14" ht="13.5">
      <c r="A334" s="924"/>
      <c r="B334" s="927"/>
      <c r="C334" s="916" t="s">
        <v>206</v>
      </c>
      <c r="D334" s="916"/>
      <c r="E334" s="916"/>
      <c r="F334" s="916"/>
      <c r="G334" s="916"/>
      <c r="H334" s="916"/>
      <c r="I334" s="916"/>
      <c r="J334" s="916"/>
      <c r="K334" s="916"/>
      <c r="L334" s="916"/>
      <c r="M334" s="183">
        <f>SUM(M314:M333)*0.7</f>
        <v>0</v>
      </c>
      <c r="N334" s="178"/>
    </row>
    <row r="336" spans="1:14" ht="14.25">
      <c r="A336" s="930" t="str">
        <f>A14</f>
        <v>건설사업관리
용역업자회사명</v>
      </c>
      <c r="B336" s="919" t="s">
        <v>208</v>
      </c>
      <c r="C336" s="919"/>
      <c r="D336" s="919" t="s">
        <v>209</v>
      </c>
      <c r="E336" s="919" t="s">
        <v>210</v>
      </c>
      <c r="F336" s="932" t="s">
        <v>225</v>
      </c>
      <c r="G336" s="932"/>
      <c r="H336" s="932" t="s">
        <v>212</v>
      </c>
      <c r="I336" s="932"/>
      <c r="J336" s="933" t="s">
        <v>213</v>
      </c>
      <c r="K336" s="935" t="s">
        <v>214</v>
      </c>
      <c r="L336" s="937" t="s">
        <v>215</v>
      </c>
      <c r="M336" s="920" t="s">
        <v>216</v>
      </c>
      <c r="N336" s="922" t="s">
        <v>217</v>
      </c>
    </row>
    <row r="337" spans="1:14" ht="13.5">
      <c r="A337" s="931"/>
      <c r="B337" s="919"/>
      <c r="C337" s="919"/>
      <c r="D337" s="919"/>
      <c r="E337" s="919"/>
      <c r="F337" s="170" t="s">
        <v>218</v>
      </c>
      <c r="G337" s="170" t="s">
        <v>226</v>
      </c>
      <c r="H337" s="170" t="s">
        <v>220</v>
      </c>
      <c r="I337" s="170" t="s">
        <v>221</v>
      </c>
      <c r="J337" s="934"/>
      <c r="K337" s="936"/>
      <c r="L337" s="938"/>
      <c r="M337" s="921"/>
      <c r="N337" s="923"/>
    </row>
    <row r="338" spans="1:14" ht="13.5">
      <c r="A338" s="924" t="str">
        <f>A9</f>
        <v>㈜03엔지니어링건축사사무소</v>
      </c>
      <c r="B338" s="925" t="s">
        <v>227</v>
      </c>
      <c r="C338" s="928" t="s">
        <v>223</v>
      </c>
      <c r="D338" s="909"/>
      <c r="E338" s="909"/>
      <c r="F338" s="173">
        <v>43101</v>
      </c>
      <c r="G338" s="173">
        <v>44165</v>
      </c>
      <c r="H338" s="177">
        <f>IF(F338&lt;=$I$6,$I$6,F338)</f>
        <v>43467</v>
      </c>
      <c r="I338" s="177">
        <f>IF(G338&lt;=$I$7,G338,$I$7)</f>
        <v>44165</v>
      </c>
      <c r="J338" s="182">
        <f>IF(F338="","",G338-F338+1)</f>
        <v>1065</v>
      </c>
      <c r="K338" s="569">
        <f>IF(F338="","",I338-H338+1)</f>
        <v>699</v>
      </c>
      <c r="L338" s="174">
        <f>183600+1800+1800+1800+18000</f>
        <v>207000</v>
      </c>
      <c r="M338" s="141">
        <f>IF(F338="","",L338*K338/J338)</f>
        <v>135861.97183098592</v>
      </c>
      <c r="N338" s="911"/>
    </row>
    <row r="339" spans="1:14" ht="13.5">
      <c r="A339" s="924"/>
      <c r="B339" s="926"/>
      <c r="C339" s="929"/>
      <c r="D339" s="910"/>
      <c r="E339" s="910"/>
      <c r="F339" s="913"/>
      <c r="G339" s="914"/>
      <c r="H339" s="914"/>
      <c r="I339" s="914"/>
      <c r="J339" s="914"/>
      <c r="K339" s="915"/>
      <c r="L339" s="174"/>
      <c r="M339" s="141">
        <f>L339</f>
        <v>0</v>
      </c>
      <c r="N339" s="912"/>
    </row>
    <row r="340" spans="1:14" ht="13.5">
      <c r="A340" s="924"/>
      <c r="B340" s="926"/>
      <c r="C340" s="929"/>
      <c r="D340" s="909"/>
      <c r="E340" s="909"/>
      <c r="F340" s="173"/>
      <c r="G340" s="173"/>
      <c r="H340" s="177">
        <f>IF(F340&lt;=$I$6,$I$6,F340)</f>
        <v>43467</v>
      </c>
      <c r="I340" s="177">
        <f>IF(G340&lt;=$I$7,G340,$I$7)</f>
        <v>0</v>
      </c>
      <c r="J340" s="182" t="str">
        <f>IF(F340="","",G340-F340+1)</f>
        <v/>
      </c>
      <c r="K340" s="569" t="str">
        <f>IF(F340="","",I340-H340+1)</f>
        <v/>
      </c>
      <c r="L340" s="174"/>
      <c r="M340" s="141" t="str">
        <f>IF(F340="","",L340*K340/J340)</f>
        <v/>
      </c>
      <c r="N340" s="911"/>
    </row>
    <row r="341" spans="1:14" ht="13.5">
      <c r="A341" s="924"/>
      <c r="B341" s="926"/>
      <c r="C341" s="929"/>
      <c r="D341" s="910"/>
      <c r="E341" s="910"/>
      <c r="F341" s="913"/>
      <c r="G341" s="914"/>
      <c r="H341" s="914"/>
      <c r="I341" s="914"/>
      <c r="J341" s="914"/>
      <c r="K341" s="915"/>
      <c r="L341" s="174"/>
      <c r="M341" s="141">
        <f>L341</f>
        <v>0</v>
      </c>
      <c r="N341" s="912"/>
    </row>
    <row r="342" spans="1:14" ht="13.5">
      <c r="A342" s="924"/>
      <c r="B342" s="926"/>
      <c r="C342" s="929"/>
      <c r="D342" s="909"/>
      <c r="E342" s="909"/>
      <c r="F342" s="173"/>
      <c r="G342" s="173"/>
      <c r="H342" s="177">
        <f>IF(F342&lt;=$I$6,$I$6,F342)</f>
        <v>43467</v>
      </c>
      <c r="I342" s="177">
        <f>IF(G342&lt;=$I$7,G342,$I$7)</f>
        <v>0</v>
      </c>
      <c r="J342" s="182" t="str">
        <f>IF(F342="","",G342-F342+1)</f>
        <v/>
      </c>
      <c r="K342" s="569" t="str">
        <f>IF(F342="","",I342-H342+1)</f>
        <v/>
      </c>
      <c r="L342" s="174"/>
      <c r="M342" s="141" t="str">
        <f>IF(F342="","",L342*K342/J342)</f>
        <v/>
      </c>
      <c r="N342" s="911"/>
    </row>
    <row r="343" spans="1:14" ht="13.5">
      <c r="A343" s="924"/>
      <c r="B343" s="926"/>
      <c r="C343" s="929"/>
      <c r="D343" s="910"/>
      <c r="E343" s="910"/>
      <c r="F343" s="913"/>
      <c r="G343" s="914"/>
      <c r="H343" s="914"/>
      <c r="I343" s="914"/>
      <c r="J343" s="914"/>
      <c r="K343" s="915"/>
      <c r="L343" s="174"/>
      <c r="M343" s="141">
        <f>L343</f>
        <v>0</v>
      </c>
      <c r="N343" s="912"/>
    </row>
    <row r="344" spans="1:14" ht="13.5">
      <c r="A344" s="924"/>
      <c r="B344" s="926"/>
      <c r="C344" s="929"/>
      <c r="D344" s="909"/>
      <c r="E344" s="909"/>
      <c r="F344" s="173"/>
      <c r="G344" s="173"/>
      <c r="H344" s="177">
        <f>IF(F344&lt;=$I$6,$I$6,F344)</f>
        <v>43467</v>
      </c>
      <c r="I344" s="177">
        <f>IF(G344&lt;=$I$7,G344,$I$7)</f>
        <v>0</v>
      </c>
      <c r="J344" s="182" t="str">
        <f>IF(F344="","",G344-F344+1)</f>
        <v/>
      </c>
      <c r="K344" s="569" t="str">
        <f>IF(F344="","",I344-H344+1)</f>
        <v/>
      </c>
      <c r="L344" s="174"/>
      <c r="M344" s="141" t="str">
        <f>IF(F344="","",L344*K344/J344)</f>
        <v/>
      </c>
      <c r="N344" s="911"/>
    </row>
    <row r="345" spans="1:14" ht="13.5">
      <c r="A345" s="924"/>
      <c r="B345" s="926"/>
      <c r="C345" s="929"/>
      <c r="D345" s="910"/>
      <c r="E345" s="910"/>
      <c r="F345" s="913"/>
      <c r="G345" s="914"/>
      <c r="H345" s="914"/>
      <c r="I345" s="914"/>
      <c r="J345" s="914"/>
      <c r="K345" s="915"/>
      <c r="L345" s="174"/>
      <c r="M345" s="141">
        <f>L345</f>
        <v>0</v>
      </c>
      <c r="N345" s="912"/>
    </row>
    <row r="346" spans="1:14" ht="13.5">
      <c r="A346" s="924"/>
      <c r="B346" s="926"/>
      <c r="C346" s="929"/>
      <c r="D346" s="909"/>
      <c r="E346" s="909"/>
      <c r="F346" s="173"/>
      <c r="G346" s="173"/>
      <c r="H346" s="177">
        <f>IF(F346&lt;=$I$6,$I$6,F346)</f>
        <v>43467</v>
      </c>
      <c r="I346" s="177">
        <f>IF(G346&lt;=$I$7,G346,$I$7)</f>
        <v>0</v>
      </c>
      <c r="J346" s="182" t="str">
        <f>IF(F346="","",G346-F346+1)</f>
        <v/>
      </c>
      <c r="K346" s="569" t="str">
        <f>IF(F346="","",I346-H346+1)</f>
        <v/>
      </c>
      <c r="L346" s="174"/>
      <c r="M346" s="141" t="str">
        <f>IF(F346="","",L346*K346/J346)</f>
        <v/>
      </c>
      <c r="N346" s="911"/>
    </row>
    <row r="347" spans="1:14" ht="13.5">
      <c r="A347" s="924"/>
      <c r="B347" s="926"/>
      <c r="C347" s="929"/>
      <c r="D347" s="910"/>
      <c r="E347" s="910"/>
      <c r="F347" s="913"/>
      <c r="G347" s="914"/>
      <c r="H347" s="914"/>
      <c r="I347" s="914"/>
      <c r="J347" s="914"/>
      <c r="K347" s="915"/>
      <c r="L347" s="174"/>
      <c r="M347" s="141">
        <f>L347</f>
        <v>0</v>
      </c>
      <c r="N347" s="912"/>
    </row>
    <row r="348" spans="1:14" ht="13.5">
      <c r="A348" s="924"/>
      <c r="B348" s="926"/>
      <c r="C348" s="929"/>
      <c r="D348" s="909"/>
      <c r="E348" s="909"/>
      <c r="F348" s="173"/>
      <c r="G348" s="173"/>
      <c r="H348" s="177">
        <f>IF(F348&lt;=$I$6,$I$6,F348)</f>
        <v>43467</v>
      </c>
      <c r="I348" s="177">
        <f>IF(G348&lt;=$I$7,G348,$I$7)</f>
        <v>0</v>
      </c>
      <c r="J348" s="182" t="str">
        <f>IF(F348="","",G348-F348+1)</f>
        <v/>
      </c>
      <c r="K348" s="569" t="str">
        <f>IF(F348="","",I348-H348+1)</f>
        <v/>
      </c>
      <c r="L348" s="174"/>
      <c r="M348" s="141" t="str">
        <f>IF(F348="","",L348*K348/J348)</f>
        <v/>
      </c>
      <c r="N348" s="911"/>
    </row>
    <row r="349" spans="1:14" ht="13.5">
      <c r="A349" s="924"/>
      <c r="B349" s="926"/>
      <c r="C349" s="929"/>
      <c r="D349" s="910"/>
      <c r="E349" s="910"/>
      <c r="F349" s="913"/>
      <c r="G349" s="914"/>
      <c r="H349" s="914"/>
      <c r="I349" s="914"/>
      <c r="J349" s="914"/>
      <c r="K349" s="915"/>
      <c r="L349" s="174"/>
      <c r="M349" s="141">
        <f>L349</f>
        <v>0</v>
      </c>
      <c r="N349" s="912"/>
    </row>
    <row r="350" spans="1:14" ht="13.5">
      <c r="A350" s="924"/>
      <c r="B350" s="926"/>
      <c r="C350" s="929"/>
      <c r="D350" s="909"/>
      <c r="E350" s="909"/>
      <c r="F350" s="173"/>
      <c r="G350" s="173"/>
      <c r="H350" s="177">
        <f>IF(F350&lt;=$I$6,$I$6,F350)</f>
        <v>43467</v>
      </c>
      <c r="I350" s="177">
        <f>IF(G350&lt;=$I$7,G350,$I$7)</f>
        <v>0</v>
      </c>
      <c r="J350" s="182" t="str">
        <f>IF(F350="","",G350-F350+1)</f>
        <v/>
      </c>
      <c r="K350" s="569" t="str">
        <f>IF(F350="","",I350-H350+1)</f>
        <v/>
      </c>
      <c r="L350" s="174"/>
      <c r="M350" s="141" t="str">
        <f>IF(F350="","",L350*K350/J350)</f>
        <v/>
      </c>
      <c r="N350" s="911"/>
    </row>
    <row r="351" spans="1:14" ht="13.5">
      <c r="A351" s="924"/>
      <c r="B351" s="926"/>
      <c r="C351" s="929"/>
      <c r="D351" s="910"/>
      <c r="E351" s="910"/>
      <c r="F351" s="913"/>
      <c r="G351" s="914"/>
      <c r="H351" s="914"/>
      <c r="I351" s="914"/>
      <c r="J351" s="914"/>
      <c r="K351" s="915"/>
      <c r="L351" s="174"/>
      <c r="M351" s="141">
        <f>L351</f>
        <v>0</v>
      </c>
      <c r="N351" s="912"/>
    </row>
    <row r="352" spans="1:14" ht="13.5">
      <c r="A352" s="924"/>
      <c r="B352" s="926"/>
      <c r="C352" s="929"/>
      <c r="D352" s="909"/>
      <c r="E352" s="909"/>
      <c r="F352" s="173"/>
      <c r="G352" s="173"/>
      <c r="H352" s="177">
        <f>IF(F352&lt;=$I$6,$I$6,F352)</f>
        <v>43467</v>
      </c>
      <c r="I352" s="177">
        <f>IF(G352&lt;=$I$7,G352,$I$7)</f>
        <v>0</v>
      </c>
      <c r="J352" s="182" t="str">
        <f>IF(F352="","",G352-F352+1)</f>
        <v/>
      </c>
      <c r="K352" s="569" t="str">
        <f>IF(F352="","",I352-H352+1)</f>
        <v/>
      </c>
      <c r="L352" s="174"/>
      <c r="M352" s="141" t="str">
        <f>IF(F352="","",L352*K352/J352)</f>
        <v/>
      </c>
      <c r="N352" s="911"/>
    </row>
    <row r="353" spans="1:14" ht="13.5">
      <c r="A353" s="924"/>
      <c r="B353" s="926"/>
      <c r="C353" s="929"/>
      <c r="D353" s="910"/>
      <c r="E353" s="910"/>
      <c r="F353" s="913"/>
      <c r="G353" s="914"/>
      <c r="H353" s="914"/>
      <c r="I353" s="914"/>
      <c r="J353" s="914"/>
      <c r="K353" s="915"/>
      <c r="L353" s="174"/>
      <c r="M353" s="141">
        <f>L353</f>
        <v>0</v>
      </c>
      <c r="N353" s="912"/>
    </row>
    <row r="354" spans="1:14" ht="13.5">
      <c r="A354" s="924"/>
      <c r="B354" s="926"/>
      <c r="C354" s="929"/>
      <c r="D354" s="909"/>
      <c r="E354" s="909"/>
      <c r="F354" s="173"/>
      <c r="G354" s="173"/>
      <c r="H354" s="177">
        <f>IF(F354&lt;=$I$6,$I$6,F354)</f>
        <v>43467</v>
      </c>
      <c r="I354" s="177">
        <f>IF(G354&lt;=$I$7,G354,$I$7)</f>
        <v>0</v>
      </c>
      <c r="J354" s="182" t="str">
        <f>IF(F354="","",G354-F354+1)</f>
        <v/>
      </c>
      <c r="K354" s="569" t="str">
        <f>IF(F354="","",I354-H354+1)</f>
        <v/>
      </c>
      <c r="L354" s="174"/>
      <c r="M354" s="141" t="str">
        <f>IF(F354="","",L354*K354/J354)</f>
        <v/>
      </c>
      <c r="N354" s="911"/>
    </row>
    <row r="355" spans="1:14" ht="13.5">
      <c r="A355" s="924"/>
      <c r="B355" s="926"/>
      <c r="C355" s="929"/>
      <c r="D355" s="910"/>
      <c r="E355" s="910"/>
      <c r="F355" s="913"/>
      <c r="G355" s="914"/>
      <c r="H355" s="914"/>
      <c r="I355" s="914"/>
      <c r="J355" s="914"/>
      <c r="K355" s="915"/>
      <c r="L355" s="174"/>
      <c r="M355" s="141">
        <f>L355</f>
        <v>0</v>
      </c>
      <c r="N355" s="912"/>
    </row>
    <row r="356" spans="1:14" ht="13.5">
      <c r="A356" s="924"/>
      <c r="B356" s="926"/>
      <c r="C356" s="929"/>
      <c r="D356" s="909"/>
      <c r="E356" s="909"/>
      <c r="F356" s="173"/>
      <c r="G356" s="173"/>
      <c r="H356" s="177">
        <f>IF(F356&lt;=$I$6,$I$6,F356)</f>
        <v>43467</v>
      </c>
      <c r="I356" s="177">
        <f>IF(G356&lt;=$I$7,G356,$I$7)</f>
        <v>0</v>
      </c>
      <c r="J356" s="182" t="str">
        <f>IF(F356="","",G356-F356+1)</f>
        <v/>
      </c>
      <c r="K356" s="569" t="str">
        <f>IF(F356="","",I356-H356+1)</f>
        <v/>
      </c>
      <c r="L356" s="174"/>
      <c r="M356" s="141" t="str">
        <f>IF(F356="","",L356*K356/J356)</f>
        <v/>
      </c>
      <c r="N356" s="911"/>
    </row>
    <row r="357" spans="1:14" ht="13.5">
      <c r="A357" s="924"/>
      <c r="B357" s="926"/>
      <c r="C357" s="929"/>
      <c r="D357" s="910"/>
      <c r="E357" s="910"/>
      <c r="F357" s="913"/>
      <c r="G357" s="914"/>
      <c r="H357" s="914"/>
      <c r="I357" s="914"/>
      <c r="J357" s="914"/>
      <c r="K357" s="915"/>
      <c r="L357" s="174"/>
      <c r="M357" s="141">
        <f>L357</f>
        <v>0</v>
      </c>
      <c r="N357" s="912"/>
    </row>
    <row r="358" spans="1:14" ht="13.5">
      <c r="A358" s="924"/>
      <c r="B358" s="926"/>
      <c r="C358" s="917" t="s">
        <v>206</v>
      </c>
      <c r="D358" s="917"/>
      <c r="E358" s="917"/>
      <c r="F358" s="917"/>
      <c r="G358" s="917"/>
      <c r="H358" s="917"/>
      <c r="I358" s="917"/>
      <c r="J358" s="917"/>
      <c r="K358" s="917"/>
      <c r="L358" s="917"/>
      <c r="M358" s="179">
        <f>SUM(M338:M357)</f>
        <v>135861.97183098592</v>
      </c>
      <c r="N358" s="178"/>
    </row>
    <row r="359" spans="1:14" ht="13.5">
      <c r="A359" s="924"/>
      <c r="B359" s="926"/>
      <c r="C359" s="918" t="s">
        <v>224</v>
      </c>
      <c r="D359" s="909"/>
      <c r="E359" s="909"/>
      <c r="F359" s="173">
        <v>43101</v>
      </c>
      <c r="G359" s="173">
        <v>44165</v>
      </c>
      <c r="H359" s="177">
        <f>IF(F359&lt;=$I$6,$I$6,F359)</f>
        <v>43467</v>
      </c>
      <c r="I359" s="177">
        <f>IF(G359&lt;=$I$7,G359,$I$7)</f>
        <v>44165</v>
      </c>
      <c r="J359" s="182">
        <f>IF(F359="","",G359-F359+1)</f>
        <v>1065</v>
      </c>
      <c r="K359" s="569">
        <f>IF(F359="","",I359-H359+1)</f>
        <v>699</v>
      </c>
      <c r="L359" s="174">
        <f>183600+1800+1800+1800+18000</f>
        <v>207000</v>
      </c>
      <c r="M359" s="141">
        <f>IF(F359="","",L359*K359/J359)</f>
        <v>135861.97183098592</v>
      </c>
      <c r="N359" s="911"/>
    </row>
    <row r="360" spans="1:14" ht="13.5">
      <c r="A360" s="924"/>
      <c r="B360" s="926"/>
      <c r="C360" s="919"/>
      <c r="D360" s="910"/>
      <c r="E360" s="910"/>
      <c r="F360" s="913"/>
      <c r="G360" s="914"/>
      <c r="H360" s="914"/>
      <c r="I360" s="914"/>
      <c r="J360" s="914"/>
      <c r="K360" s="915"/>
      <c r="L360" s="174"/>
      <c r="M360" s="141">
        <f>L360</f>
        <v>0</v>
      </c>
      <c r="N360" s="912"/>
    </row>
    <row r="361" spans="1:14" ht="13.5">
      <c r="A361" s="924"/>
      <c r="B361" s="926"/>
      <c r="C361" s="919"/>
      <c r="D361" s="909"/>
      <c r="E361" s="909"/>
      <c r="F361" s="173"/>
      <c r="G361" s="173"/>
      <c r="H361" s="177">
        <f>IF(F361&lt;=$I$6,$I$6,F361)</f>
        <v>43467</v>
      </c>
      <c r="I361" s="177">
        <f>IF(G361&lt;=$I$7,G361,$I$7)</f>
        <v>0</v>
      </c>
      <c r="J361" s="182" t="str">
        <f>IF(F361="","",G361-F361+1)</f>
        <v/>
      </c>
      <c r="K361" s="569" t="str">
        <f>IF(F361="","",I361-H361+1)</f>
        <v/>
      </c>
      <c r="L361" s="174"/>
      <c r="M361" s="141" t="str">
        <f>IF(F361="","",L361*K361/J361)</f>
        <v/>
      </c>
      <c r="N361" s="911"/>
    </row>
    <row r="362" spans="1:14" ht="13.5">
      <c r="A362" s="924"/>
      <c r="B362" s="926"/>
      <c r="C362" s="919"/>
      <c r="D362" s="910"/>
      <c r="E362" s="910"/>
      <c r="F362" s="913"/>
      <c r="G362" s="914"/>
      <c r="H362" s="914"/>
      <c r="I362" s="914"/>
      <c r="J362" s="914"/>
      <c r="K362" s="915"/>
      <c r="L362" s="174"/>
      <c r="M362" s="141">
        <f>L362</f>
        <v>0</v>
      </c>
      <c r="N362" s="912"/>
    </row>
    <row r="363" spans="1:14" ht="13.5">
      <c r="A363" s="924"/>
      <c r="B363" s="926"/>
      <c r="C363" s="919"/>
      <c r="D363" s="909"/>
      <c r="E363" s="909"/>
      <c r="F363" s="173"/>
      <c r="G363" s="173"/>
      <c r="H363" s="177">
        <f>IF(F363&lt;=$I$6,$I$6,F363)</f>
        <v>43467</v>
      </c>
      <c r="I363" s="177">
        <f>IF(G363&lt;=$I$7,G363,$I$7)</f>
        <v>0</v>
      </c>
      <c r="J363" s="182" t="str">
        <f>IF(F363="","",G363-F363+1)</f>
        <v/>
      </c>
      <c r="K363" s="569" t="str">
        <f>IF(F363="","",I363-H363+1)</f>
        <v/>
      </c>
      <c r="L363" s="174"/>
      <c r="M363" s="141" t="str">
        <f>IF(F363="","",L363*K363/J363)</f>
        <v/>
      </c>
      <c r="N363" s="911"/>
    </row>
    <row r="364" spans="1:14" ht="13.5">
      <c r="A364" s="924"/>
      <c r="B364" s="926"/>
      <c r="C364" s="919"/>
      <c r="D364" s="910"/>
      <c r="E364" s="910"/>
      <c r="F364" s="913"/>
      <c r="G364" s="914"/>
      <c r="H364" s="914"/>
      <c r="I364" s="914"/>
      <c r="J364" s="914"/>
      <c r="K364" s="915"/>
      <c r="L364" s="174"/>
      <c r="M364" s="141">
        <f>L364</f>
        <v>0</v>
      </c>
      <c r="N364" s="912"/>
    </row>
    <row r="365" spans="1:14" ht="13.5">
      <c r="A365" s="924"/>
      <c r="B365" s="926"/>
      <c r="C365" s="919"/>
      <c r="D365" s="909"/>
      <c r="E365" s="909"/>
      <c r="F365" s="173"/>
      <c r="G365" s="173"/>
      <c r="H365" s="177">
        <f>IF(F365&lt;=$I$6,$I$6,F365)</f>
        <v>43467</v>
      </c>
      <c r="I365" s="177">
        <f>IF(G365&lt;=$I$7,G365,$I$7)</f>
        <v>0</v>
      </c>
      <c r="J365" s="182" t="str">
        <f>IF(F365="","",G365-F365+1)</f>
        <v/>
      </c>
      <c r="K365" s="569" t="str">
        <f>IF(F365="","",I365-H365+1)</f>
        <v/>
      </c>
      <c r="L365" s="174"/>
      <c r="M365" s="141" t="str">
        <f>IF(F365="","",L365*K365/J365)</f>
        <v/>
      </c>
      <c r="N365" s="911"/>
    </row>
    <row r="366" spans="1:14" ht="13.5">
      <c r="A366" s="924"/>
      <c r="B366" s="926"/>
      <c r="C366" s="919"/>
      <c r="D366" s="910"/>
      <c r="E366" s="910"/>
      <c r="F366" s="913"/>
      <c r="G366" s="914"/>
      <c r="H366" s="914"/>
      <c r="I366" s="914"/>
      <c r="J366" s="914"/>
      <c r="K366" s="915"/>
      <c r="L366" s="174"/>
      <c r="M366" s="141">
        <f>L366</f>
        <v>0</v>
      </c>
      <c r="N366" s="912"/>
    </row>
    <row r="367" spans="1:14" ht="13.5">
      <c r="A367" s="924"/>
      <c r="B367" s="926"/>
      <c r="C367" s="919"/>
      <c r="D367" s="909"/>
      <c r="E367" s="909"/>
      <c r="F367" s="173"/>
      <c r="G367" s="173"/>
      <c r="H367" s="177">
        <f>IF(F367&lt;=$I$6,$I$6,F367)</f>
        <v>43467</v>
      </c>
      <c r="I367" s="177">
        <f>IF(G367&lt;=$I$7,G367,$I$7)</f>
        <v>0</v>
      </c>
      <c r="J367" s="182" t="str">
        <f>IF(F367="","",G367-F367+1)</f>
        <v/>
      </c>
      <c r="K367" s="569" t="str">
        <f>IF(F367="","",I367-H367+1)</f>
        <v/>
      </c>
      <c r="L367" s="174"/>
      <c r="M367" s="141" t="str">
        <f>IF(F367="","",L367*K367/J367)</f>
        <v/>
      </c>
      <c r="N367" s="911"/>
    </row>
    <row r="368" spans="1:14" ht="13.5">
      <c r="A368" s="924"/>
      <c r="B368" s="926"/>
      <c r="C368" s="919"/>
      <c r="D368" s="910"/>
      <c r="E368" s="910"/>
      <c r="F368" s="913"/>
      <c r="G368" s="914"/>
      <c r="H368" s="914"/>
      <c r="I368" s="914"/>
      <c r="J368" s="914"/>
      <c r="K368" s="915"/>
      <c r="L368" s="174"/>
      <c r="M368" s="141">
        <f>L368</f>
        <v>0</v>
      </c>
      <c r="N368" s="912"/>
    </row>
    <row r="369" spans="1:14" ht="13.5">
      <c r="A369" s="924"/>
      <c r="B369" s="926"/>
      <c r="C369" s="919"/>
      <c r="D369" s="909"/>
      <c r="E369" s="909"/>
      <c r="F369" s="173"/>
      <c r="G369" s="173"/>
      <c r="H369" s="177">
        <f>IF(F369&lt;=$I$6,$I$6,F369)</f>
        <v>43467</v>
      </c>
      <c r="I369" s="177">
        <f>IF(G369&lt;=$I$7,G369,$I$7)</f>
        <v>0</v>
      </c>
      <c r="J369" s="182" t="str">
        <f>IF(F369="","",G369-F369+1)</f>
        <v/>
      </c>
      <c r="K369" s="569" t="str">
        <f>IF(F369="","",I369-H369+1)</f>
        <v/>
      </c>
      <c r="L369" s="174"/>
      <c r="M369" s="141" t="str">
        <f>IF(F369="","",L369*K369/J369)</f>
        <v/>
      </c>
      <c r="N369" s="911"/>
    </row>
    <row r="370" spans="1:14" ht="13.5">
      <c r="A370" s="924"/>
      <c r="B370" s="926"/>
      <c r="C370" s="919"/>
      <c r="D370" s="910"/>
      <c r="E370" s="910"/>
      <c r="F370" s="913"/>
      <c r="G370" s="914"/>
      <c r="H370" s="914"/>
      <c r="I370" s="914"/>
      <c r="J370" s="914"/>
      <c r="K370" s="915"/>
      <c r="L370" s="174"/>
      <c r="M370" s="141">
        <f>L370</f>
        <v>0</v>
      </c>
      <c r="N370" s="912"/>
    </row>
    <row r="371" spans="1:14" ht="13.5">
      <c r="A371" s="924"/>
      <c r="B371" s="926"/>
      <c r="C371" s="919"/>
      <c r="D371" s="909"/>
      <c r="E371" s="909"/>
      <c r="F371" s="173"/>
      <c r="G371" s="173"/>
      <c r="H371" s="177">
        <f>IF(F371&lt;=$I$6,$I$6,F371)</f>
        <v>43467</v>
      </c>
      <c r="I371" s="177">
        <f>IF(G371&lt;=$I$7,G371,$I$7)</f>
        <v>0</v>
      </c>
      <c r="J371" s="182" t="str">
        <f>IF(F371="","",G371-F371+1)</f>
        <v/>
      </c>
      <c r="K371" s="569" t="str">
        <f>IF(F371="","",I371-H371+1)</f>
        <v/>
      </c>
      <c r="L371" s="174"/>
      <c r="M371" s="141" t="str">
        <f>IF(F371="","",L371*K371/J371)</f>
        <v/>
      </c>
      <c r="N371" s="911"/>
    </row>
    <row r="372" spans="1:14" ht="13.5">
      <c r="A372" s="924"/>
      <c r="B372" s="926"/>
      <c r="C372" s="919"/>
      <c r="D372" s="910"/>
      <c r="E372" s="910"/>
      <c r="F372" s="913"/>
      <c r="G372" s="914"/>
      <c r="H372" s="914"/>
      <c r="I372" s="914"/>
      <c r="J372" s="914"/>
      <c r="K372" s="915"/>
      <c r="L372" s="174"/>
      <c r="M372" s="141">
        <f>L372</f>
        <v>0</v>
      </c>
      <c r="N372" s="912"/>
    </row>
    <row r="373" spans="1:14" ht="13.5">
      <c r="A373" s="924"/>
      <c r="B373" s="926"/>
      <c r="C373" s="919"/>
      <c r="D373" s="909"/>
      <c r="E373" s="909"/>
      <c r="F373" s="173"/>
      <c r="G373" s="173"/>
      <c r="H373" s="177">
        <f>IF(F373&lt;=$I$6,$I$6,F373)</f>
        <v>43467</v>
      </c>
      <c r="I373" s="177">
        <f>IF(G373&lt;=$I$7,G373,$I$7)</f>
        <v>0</v>
      </c>
      <c r="J373" s="182" t="str">
        <f>IF(F373="","",G373-F373+1)</f>
        <v/>
      </c>
      <c r="K373" s="569" t="str">
        <f>IF(F373="","",I373-H373+1)</f>
        <v/>
      </c>
      <c r="L373" s="174"/>
      <c r="M373" s="141" t="str">
        <f>IF(F373="","",L373*K373/J373)</f>
        <v/>
      </c>
      <c r="N373" s="911"/>
    </row>
    <row r="374" spans="1:14" ht="13.5">
      <c r="A374" s="924"/>
      <c r="B374" s="926"/>
      <c r="C374" s="919"/>
      <c r="D374" s="910"/>
      <c r="E374" s="910"/>
      <c r="F374" s="913"/>
      <c r="G374" s="914"/>
      <c r="H374" s="914"/>
      <c r="I374" s="914"/>
      <c r="J374" s="914"/>
      <c r="K374" s="915"/>
      <c r="L374" s="174"/>
      <c r="M374" s="141">
        <f>L374</f>
        <v>0</v>
      </c>
      <c r="N374" s="912"/>
    </row>
    <row r="375" spans="1:14" ht="13.5">
      <c r="A375" s="924"/>
      <c r="B375" s="926"/>
      <c r="C375" s="919"/>
      <c r="D375" s="909"/>
      <c r="E375" s="909"/>
      <c r="F375" s="173"/>
      <c r="G375" s="173"/>
      <c r="H375" s="177">
        <f>IF(F375&lt;=$I$6,$I$6,F375)</f>
        <v>43467</v>
      </c>
      <c r="I375" s="177">
        <f>IF(G375&lt;=$I$7,G375,$I$7)</f>
        <v>0</v>
      </c>
      <c r="J375" s="182" t="str">
        <f>IF(F375="","",G375-F375+1)</f>
        <v/>
      </c>
      <c r="K375" s="569" t="str">
        <f>IF(F375="","",I375-H375+1)</f>
        <v/>
      </c>
      <c r="L375" s="174"/>
      <c r="M375" s="141" t="str">
        <f>IF(F375="","",L375*K375/J375)</f>
        <v/>
      </c>
      <c r="N375" s="911"/>
    </row>
    <row r="376" spans="1:14" ht="13.5">
      <c r="A376" s="924"/>
      <c r="B376" s="926"/>
      <c r="C376" s="919"/>
      <c r="D376" s="910"/>
      <c r="E376" s="910"/>
      <c r="F376" s="913"/>
      <c r="G376" s="914"/>
      <c r="H376" s="914"/>
      <c r="I376" s="914"/>
      <c r="J376" s="914"/>
      <c r="K376" s="915"/>
      <c r="L376" s="174"/>
      <c r="M376" s="141">
        <f>L376</f>
        <v>0</v>
      </c>
      <c r="N376" s="912"/>
    </row>
    <row r="377" spans="1:14" ht="13.5">
      <c r="A377" s="924"/>
      <c r="B377" s="926"/>
      <c r="C377" s="919"/>
      <c r="D377" s="909"/>
      <c r="E377" s="909"/>
      <c r="F377" s="173"/>
      <c r="G377" s="173"/>
      <c r="H377" s="177">
        <f>IF(F377&lt;=$I$6,$I$6,F377)</f>
        <v>43467</v>
      </c>
      <c r="I377" s="177">
        <f>IF(G377&lt;=$I$7,G377,$I$7)</f>
        <v>0</v>
      </c>
      <c r="J377" s="182" t="str">
        <f>IF(F377="","",G377-F377+1)</f>
        <v/>
      </c>
      <c r="K377" s="569" t="str">
        <f>IF(F377="","",I377-H377+1)</f>
        <v/>
      </c>
      <c r="L377" s="174"/>
      <c r="M377" s="141" t="str">
        <f>IF(F377="","",L377*K377/J377)</f>
        <v/>
      </c>
      <c r="N377" s="911"/>
    </row>
    <row r="378" spans="1:14" ht="13.5">
      <c r="A378" s="924"/>
      <c r="B378" s="926"/>
      <c r="C378" s="919"/>
      <c r="D378" s="910"/>
      <c r="E378" s="910"/>
      <c r="F378" s="913"/>
      <c r="G378" s="914"/>
      <c r="H378" s="914"/>
      <c r="I378" s="914"/>
      <c r="J378" s="914"/>
      <c r="K378" s="915"/>
      <c r="L378" s="174"/>
      <c r="M378" s="141">
        <f>L378</f>
        <v>0</v>
      </c>
      <c r="N378" s="912"/>
    </row>
    <row r="379" spans="1:14" ht="13.5">
      <c r="A379" s="924"/>
      <c r="B379" s="927"/>
      <c r="C379" s="916" t="s">
        <v>206</v>
      </c>
      <c r="D379" s="916"/>
      <c r="E379" s="916"/>
      <c r="F379" s="916"/>
      <c r="G379" s="916"/>
      <c r="H379" s="916"/>
      <c r="I379" s="916"/>
      <c r="J379" s="916"/>
      <c r="K379" s="916"/>
      <c r="L379" s="916"/>
      <c r="M379" s="183">
        <f>SUM(M359:M378)*0.7</f>
        <v>95103.38028169013</v>
      </c>
      <c r="N379" s="178"/>
    </row>
    <row r="383" spans="1:14" ht="25.5">
      <c r="A383" s="939" t="s">
        <v>512</v>
      </c>
      <c r="B383" s="939"/>
      <c r="C383" s="939"/>
      <c r="E383" s="940" t="str">
        <f>A10</f>
        <v>㈜04엔지니어링건축사사무소</v>
      </c>
      <c r="F383" s="940"/>
      <c r="G383" s="940"/>
      <c r="H383" s="940"/>
      <c r="I383" s="940"/>
      <c r="J383" s="940"/>
      <c r="K383" s="940"/>
    </row>
    <row r="384" spans="1:14" ht="14.25">
      <c r="A384" s="930" t="str">
        <f>A107</f>
        <v>건설사업관리
용역업자회사명</v>
      </c>
      <c r="B384" s="919" t="s">
        <v>488</v>
      </c>
      <c r="C384" s="919"/>
      <c r="D384" s="919" t="s">
        <v>188</v>
      </c>
      <c r="E384" s="919" t="s">
        <v>489</v>
      </c>
      <c r="F384" s="932" t="s">
        <v>490</v>
      </c>
      <c r="G384" s="932"/>
      <c r="H384" s="932" t="s">
        <v>491</v>
      </c>
      <c r="I384" s="932"/>
      <c r="J384" s="933" t="s">
        <v>492</v>
      </c>
      <c r="K384" s="935" t="s">
        <v>493</v>
      </c>
      <c r="L384" s="937" t="s">
        <v>494</v>
      </c>
      <c r="M384" s="920" t="s">
        <v>495</v>
      </c>
      <c r="N384" s="922" t="s">
        <v>496</v>
      </c>
    </row>
    <row r="385" spans="1:14" ht="13.5">
      <c r="A385" s="931"/>
      <c r="B385" s="919"/>
      <c r="C385" s="919"/>
      <c r="D385" s="919"/>
      <c r="E385" s="919"/>
      <c r="F385" s="351" t="s">
        <v>497</v>
      </c>
      <c r="G385" s="351" t="s">
        <v>498</v>
      </c>
      <c r="H385" s="351" t="s">
        <v>198</v>
      </c>
      <c r="I385" s="351" t="s">
        <v>199</v>
      </c>
      <c r="J385" s="934"/>
      <c r="K385" s="936"/>
      <c r="L385" s="938"/>
      <c r="M385" s="921"/>
      <c r="N385" s="923"/>
    </row>
    <row r="386" spans="1:14" ht="13.5">
      <c r="A386" s="924">
        <f>A102</f>
        <v>0</v>
      </c>
      <c r="B386" s="925" t="s">
        <v>499</v>
      </c>
      <c r="C386" s="928" t="s">
        <v>500</v>
      </c>
      <c r="D386" s="172"/>
      <c r="E386" s="172"/>
      <c r="F386" s="173"/>
      <c r="G386" s="173"/>
      <c r="H386" s="352">
        <f t="shared" ref="H386:H405" si="47">IF(F386&lt;=$I$6,$I$6,F386)</f>
        <v>43467</v>
      </c>
      <c r="I386" s="352">
        <f t="shared" ref="I386:I405" si="48">IF(G386&lt;=$I$7,G386,$I$7)</f>
        <v>0</v>
      </c>
      <c r="J386" s="182" t="str">
        <f t="shared" ref="J386:J405" si="49">IF(F386="","",G386-F386+1)</f>
        <v/>
      </c>
      <c r="K386" s="569" t="str">
        <f t="shared" ref="K386:K405" si="50">IF(F386="","",I386-H386+1)</f>
        <v/>
      </c>
      <c r="L386" s="174">
        <v>784123</v>
      </c>
      <c r="M386" s="141" t="str">
        <f t="shared" ref="M386:M405" si="51">IF(F386="","",L386*K386/J386)</f>
        <v/>
      </c>
      <c r="N386" s="176"/>
    </row>
    <row r="387" spans="1:14" ht="13.5">
      <c r="A387" s="924"/>
      <c r="B387" s="926"/>
      <c r="C387" s="929"/>
      <c r="D387" s="172"/>
      <c r="E387" s="172"/>
      <c r="F387" s="173"/>
      <c r="G387" s="173"/>
      <c r="H387" s="352">
        <f t="shared" si="47"/>
        <v>43467</v>
      </c>
      <c r="I387" s="352">
        <f t="shared" si="48"/>
        <v>0</v>
      </c>
      <c r="J387" s="182" t="str">
        <f t="shared" si="49"/>
        <v/>
      </c>
      <c r="K387" s="569" t="str">
        <f t="shared" si="50"/>
        <v/>
      </c>
      <c r="L387" s="174"/>
      <c r="M387" s="141" t="str">
        <f t="shared" si="51"/>
        <v/>
      </c>
      <c r="N387" s="176"/>
    </row>
    <row r="388" spans="1:14" ht="13.5">
      <c r="A388" s="924"/>
      <c r="B388" s="926"/>
      <c r="C388" s="929"/>
      <c r="D388" s="172"/>
      <c r="E388" s="172"/>
      <c r="F388" s="173"/>
      <c r="G388" s="173"/>
      <c r="H388" s="352">
        <f t="shared" si="47"/>
        <v>43467</v>
      </c>
      <c r="I388" s="352">
        <f t="shared" si="48"/>
        <v>0</v>
      </c>
      <c r="J388" s="182" t="str">
        <f t="shared" si="49"/>
        <v/>
      </c>
      <c r="K388" s="569" t="str">
        <f t="shared" si="50"/>
        <v/>
      </c>
      <c r="L388" s="174"/>
      <c r="M388" s="141" t="str">
        <f t="shared" si="51"/>
        <v/>
      </c>
      <c r="N388" s="176"/>
    </row>
    <row r="389" spans="1:14" ht="13.5">
      <c r="A389" s="924"/>
      <c r="B389" s="926"/>
      <c r="C389" s="929"/>
      <c r="D389" s="172"/>
      <c r="E389" s="172"/>
      <c r="F389" s="173"/>
      <c r="G389" s="173"/>
      <c r="H389" s="352">
        <f t="shared" si="47"/>
        <v>43467</v>
      </c>
      <c r="I389" s="352">
        <f t="shared" si="48"/>
        <v>0</v>
      </c>
      <c r="J389" s="182" t="str">
        <f t="shared" si="49"/>
        <v/>
      </c>
      <c r="K389" s="569" t="str">
        <f t="shared" si="50"/>
        <v/>
      </c>
      <c r="L389" s="174"/>
      <c r="M389" s="141" t="str">
        <f t="shared" si="51"/>
        <v/>
      </c>
      <c r="N389" s="176"/>
    </row>
    <row r="390" spans="1:14" ht="13.5">
      <c r="A390" s="924"/>
      <c r="B390" s="926"/>
      <c r="C390" s="929"/>
      <c r="D390" s="172"/>
      <c r="E390" s="172"/>
      <c r="F390" s="173"/>
      <c r="G390" s="173"/>
      <c r="H390" s="352">
        <f t="shared" si="47"/>
        <v>43467</v>
      </c>
      <c r="I390" s="352">
        <f t="shared" si="48"/>
        <v>0</v>
      </c>
      <c r="J390" s="182" t="str">
        <f t="shared" si="49"/>
        <v/>
      </c>
      <c r="K390" s="569" t="str">
        <f t="shared" si="50"/>
        <v/>
      </c>
      <c r="L390" s="174"/>
      <c r="M390" s="141" t="str">
        <f t="shared" si="51"/>
        <v/>
      </c>
      <c r="N390" s="176"/>
    </row>
    <row r="391" spans="1:14" ht="13.5">
      <c r="A391" s="924"/>
      <c r="B391" s="926"/>
      <c r="C391" s="929"/>
      <c r="D391" s="172"/>
      <c r="E391" s="172"/>
      <c r="F391" s="173"/>
      <c r="G391" s="173"/>
      <c r="H391" s="352">
        <f t="shared" si="47"/>
        <v>43467</v>
      </c>
      <c r="I391" s="352">
        <f t="shared" si="48"/>
        <v>0</v>
      </c>
      <c r="J391" s="182" t="str">
        <f t="shared" si="49"/>
        <v/>
      </c>
      <c r="K391" s="569" t="str">
        <f t="shared" si="50"/>
        <v/>
      </c>
      <c r="L391" s="174"/>
      <c r="M391" s="141" t="str">
        <f t="shared" si="51"/>
        <v/>
      </c>
      <c r="N391" s="176"/>
    </row>
    <row r="392" spans="1:14" ht="13.5">
      <c r="A392" s="924"/>
      <c r="B392" s="926"/>
      <c r="C392" s="929"/>
      <c r="D392" s="172"/>
      <c r="E392" s="172"/>
      <c r="F392" s="173"/>
      <c r="G392" s="173"/>
      <c r="H392" s="352">
        <f t="shared" si="47"/>
        <v>43467</v>
      </c>
      <c r="I392" s="352">
        <f t="shared" si="48"/>
        <v>0</v>
      </c>
      <c r="J392" s="182" t="str">
        <f t="shared" si="49"/>
        <v/>
      </c>
      <c r="K392" s="569" t="str">
        <f t="shared" si="50"/>
        <v/>
      </c>
      <c r="L392" s="174"/>
      <c r="M392" s="141" t="str">
        <f t="shared" si="51"/>
        <v/>
      </c>
      <c r="N392" s="176"/>
    </row>
    <row r="393" spans="1:14" ht="13.5">
      <c r="A393" s="924"/>
      <c r="B393" s="926"/>
      <c r="C393" s="929"/>
      <c r="D393" s="172"/>
      <c r="E393" s="172"/>
      <c r="F393" s="173"/>
      <c r="G393" s="173"/>
      <c r="H393" s="352">
        <f t="shared" si="47"/>
        <v>43467</v>
      </c>
      <c r="I393" s="352">
        <f t="shared" si="48"/>
        <v>0</v>
      </c>
      <c r="J393" s="182" t="str">
        <f t="shared" si="49"/>
        <v/>
      </c>
      <c r="K393" s="569" t="str">
        <f t="shared" si="50"/>
        <v/>
      </c>
      <c r="L393" s="174"/>
      <c r="M393" s="141" t="str">
        <f t="shared" si="51"/>
        <v/>
      </c>
      <c r="N393" s="176"/>
    </row>
    <row r="394" spans="1:14" ht="13.5">
      <c r="A394" s="924"/>
      <c r="B394" s="926"/>
      <c r="C394" s="929"/>
      <c r="D394" s="172"/>
      <c r="E394" s="172"/>
      <c r="F394" s="173"/>
      <c r="G394" s="173"/>
      <c r="H394" s="352">
        <f t="shared" si="47"/>
        <v>43467</v>
      </c>
      <c r="I394" s="352">
        <f t="shared" si="48"/>
        <v>0</v>
      </c>
      <c r="J394" s="182" t="str">
        <f t="shared" si="49"/>
        <v/>
      </c>
      <c r="K394" s="569" t="str">
        <f t="shared" si="50"/>
        <v/>
      </c>
      <c r="L394" s="174"/>
      <c r="M394" s="141" t="str">
        <f t="shared" si="51"/>
        <v/>
      </c>
      <c r="N394" s="176"/>
    </row>
    <row r="395" spans="1:14" ht="13.5">
      <c r="A395" s="924"/>
      <c r="B395" s="926"/>
      <c r="C395" s="929"/>
      <c r="D395" s="172"/>
      <c r="E395" s="172"/>
      <c r="F395" s="173"/>
      <c r="G395" s="173"/>
      <c r="H395" s="352">
        <f t="shared" si="47"/>
        <v>43467</v>
      </c>
      <c r="I395" s="352">
        <f t="shared" si="48"/>
        <v>0</v>
      </c>
      <c r="J395" s="182" t="str">
        <f t="shared" si="49"/>
        <v/>
      </c>
      <c r="K395" s="569" t="str">
        <f t="shared" si="50"/>
        <v/>
      </c>
      <c r="L395" s="174"/>
      <c r="M395" s="141" t="str">
        <f t="shared" si="51"/>
        <v/>
      </c>
      <c r="N395" s="176"/>
    </row>
    <row r="396" spans="1:14" ht="13.5">
      <c r="A396" s="924"/>
      <c r="B396" s="926"/>
      <c r="C396" s="929"/>
      <c r="D396" s="172"/>
      <c r="E396" s="172"/>
      <c r="F396" s="173"/>
      <c r="G396" s="173"/>
      <c r="H396" s="352">
        <f t="shared" si="47"/>
        <v>43467</v>
      </c>
      <c r="I396" s="352">
        <f t="shared" si="48"/>
        <v>0</v>
      </c>
      <c r="J396" s="182" t="str">
        <f t="shared" si="49"/>
        <v/>
      </c>
      <c r="K396" s="569" t="str">
        <f t="shared" si="50"/>
        <v/>
      </c>
      <c r="L396" s="174"/>
      <c r="M396" s="141" t="str">
        <f t="shared" si="51"/>
        <v/>
      </c>
      <c r="N396" s="176"/>
    </row>
    <row r="397" spans="1:14" ht="13.5">
      <c r="A397" s="924"/>
      <c r="B397" s="926"/>
      <c r="C397" s="929"/>
      <c r="D397" s="172"/>
      <c r="E397" s="172"/>
      <c r="F397" s="173"/>
      <c r="G397" s="173"/>
      <c r="H397" s="352">
        <f t="shared" si="47"/>
        <v>43467</v>
      </c>
      <c r="I397" s="352">
        <f t="shared" si="48"/>
        <v>0</v>
      </c>
      <c r="J397" s="182" t="str">
        <f t="shared" si="49"/>
        <v/>
      </c>
      <c r="K397" s="569" t="str">
        <f t="shared" si="50"/>
        <v/>
      </c>
      <c r="L397" s="174"/>
      <c r="M397" s="141" t="str">
        <f t="shared" si="51"/>
        <v/>
      </c>
      <c r="N397" s="176"/>
    </row>
    <row r="398" spans="1:14" ht="13.5">
      <c r="A398" s="924"/>
      <c r="B398" s="926"/>
      <c r="C398" s="929"/>
      <c r="D398" s="172"/>
      <c r="E398" s="172"/>
      <c r="F398" s="173"/>
      <c r="G398" s="173"/>
      <c r="H398" s="352">
        <f t="shared" si="47"/>
        <v>43467</v>
      </c>
      <c r="I398" s="352">
        <f t="shared" si="48"/>
        <v>0</v>
      </c>
      <c r="J398" s="182" t="str">
        <f t="shared" si="49"/>
        <v/>
      </c>
      <c r="K398" s="569" t="str">
        <f t="shared" si="50"/>
        <v/>
      </c>
      <c r="L398" s="174"/>
      <c r="M398" s="141" t="str">
        <f t="shared" si="51"/>
        <v/>
      </c>
      <c r="N398" s="176"/>
    </row>
    <row r="399" spans="1:14" ht="13.5">
      <c r="A399" s="924"/>
      <c r="B399" s="926"/>
      <c r="C399" s="929"/>
      <c r="D399" s="172"/>
      <c r="E399" s="172"/>
      <c r="F399" s="173"/>
      <c r="G399" s="173"/>
      <c r="H399" s="352">
        <f t="shared" si="47"/>
        <v>43467</v>
      </c>
      <c r="I399" s="352">
        <f t="shared" si="48"/>
        <v>0</v>
      </c>
      <c r="J399" s="182" t="str">
        <f t="shared" si="49"/>
        <v/>
      </c>
      <c r="K399" s="569" t="str">
        <f t="shared" si="50"/>
        <v/>
      </c>
      <c r="L399" s="174"/>
      <c r="M399" s="141" t="str">
        <f t="shared" si="51"/>
        <v/>
      </c>
      <c r="N399" s="176"/>
    </row>
    <row r="400" spans="1:14" ht="13.5">
      <c r="A400" s="924"/>
      <c r="B400" s="926"/>
      <c r="C400" s="929"/>
      <c r="D400" s="172"/>
      <c r="E400" s="172"/>
      <c r="F400" s="173"/>
      <c r="G400" s="173"/>
      <c r="H400" s="352">
        <f t="shared" si="47"/>
        <v>43467</v>
      </c>
      <c r="I400" s="352">
        <f t="shared" si="48"/>
        <v>0</v>
      </c>
      <c r="J400" s="182" t="str">
        <f t="shared" si="49"/>
        <v/>
      </c>
      <c r="K400" s="569" t="str">
        <f t="shared" si="50"/>
        <v/>
      </c>
      <c r="L400" s="174"/>
      <c r="M400" s="141" t="str">
        <f t="shared" si="51"/>
        <v/>
      </c>
      <c r="N400" s="176"/>
    </row>
    <row r="401" spans="1:14" ht="13.5">
      <c r="A401" s="924"/>
      <c r="B401" s="926"/>
      <c r="C401" s="929"/>
      <c r="D401" s="172"/>
      <c r="E401" s="172"/>
      <c r="F401" s="173"/>
      <c r="G401" s="173"/>
      <c r="H401" s="352">
        <f t="shared" si="47"/>
        <v>43467</v>
      </c>
      <c r="I401" s="352">
        <f t="shared" si="48"/>
        <v>0</v>
      </c>
      <c r="J401" s="182" t="str">
        <f t="shared" si="49"/>
        <v/>
      </c>
      <c r="K401" s="569" t="str">
        <f t="shared" si="50"/>
        <v/>
      </c>
      <c r="L401" s="174"/>
      <c r="M401" s="141" t="str">
        <f t="shared" si="51"/>
        <v/>
      </c>
      <c r="N401" s="176"/>
    </row>
    <row r="402" spans="1:14" ht="13.5">
      <c r="A402" s="924"/>
      <c r="B402" s="926"/>
      <c r="C402" s="929"/>
      <c r="D402" s="172"/>
      <c r="E402" s="172"/>
      <c r="F402" s="173"/>
      <c r="G402" s="173"/>
      <c r="H402" s="352">
        <f t="shared" si="47"/>
        <v>43467</v>
      </c>
      <c r="I402" s="352">
        <f t="shared" si="48"/>
        <v>0</v>
      </c>
      <c r="J402" s="182" t="str">
        <f t="shared" si="49"/>
        <v/>
      </c>
      <c r="K402" s="569" t="str">
        <f t="shared" si="50"/>
        <v/>
      </c>
      <c r="L402" s="174"/>
      <c r="M402" s="141" t="str">
        <f t="shared" si="51"/>
        <v/>
      </c>
      <c r="N402" s="176"/>
    </row>
    <row r="403" spans="1:14" ht="13.5">
      <c r="A403" s="924"/>
      <c r="B403" s="926"/>
      <c r="C403" s="929"/>
      <c r="D403" s="172"/>
      <c r="E403" s="172"/>
      <c r="F403" s="173"/>
      <c r="G403" s="173"/>
      <c r="H403" s="352">
        <f t="shared" si="47"/>
        <v>43467</v>
      </c>
      <c r="I403" s="352">
        <f t="shared" si="48"/>
        <v>0</v>
      </c>
      <c r="J403" s="182" t="str">
        <f t="shared" si="49"/>
        <v/>
      </c>
      <c r="K403" s="569" t="str">
        <f t="shared" si="50"/>
        <v/>
      </c>
      <c r="L403" s="174"/>
      <c r="M403" s="141" t="str">
        <f t="shared" si="51"/>
        <v/>
      </c>
      <c r="N403" s="176"/>
    </row>
    <row r="404" spans="1:14" ht="13.5">
      <c r="A404" s="924"/>
      <c r="B404" s="926"/>
      <c r="C404" s="929"/>
      <c r="D404" s="172"/>
      <c r="E404" s="172"/>
      <c r="F404" s="173"/>
      <c r="G404" s="173"/>
      <c r="H404" s="352">
        <f t="shared" si="47"/>
        <v>43467</v>
      </c>
      <c r="I404" s="352">
        <f t="shared" si="48"/>
        <v>0</v>
      </c>
      <c r="J404" s="182" t="str">
        <f t="shared" si="49"/>
        <v/>
      </c>
      <c r="K404" s="569" t="str">
        <f t="shared" si="50"/>
        <v/>
      </c>
      <c r="L404" s="174"/>
      <c r="M404" s="141" t="str">
        <f t="shared" si="51"/>
        <v/>
      </c>
      <c r="N404" s="176"/>
    </row>
    <row r="405" spans="1:14" ht="13.5">
      <c r="A405" s="924"/>
      <c r="B405" s="926"/>
      <c r="C405" s="929"/>
      <c r="D405" s="172"/>
      <c r="E405" s="172"/>
      <c r="F405" s="173"/>
      <c r="G405" s="173"/>
      <c r="H405" s="352">
        <f t="shared" si="47"/>
        <v>43467</v>
      </c>
      <c r="I405" s="352">
        <f t="shared" si="48"/>
        <v>0</v>
      </c>
      <c r="J405" s="182" t="str">
        <f t="shared" si="49"/>
        <v/>
      </c>
      <c r="K405" s="569" t="str">
        <f t="shared" si="50"/>
        <v/>
      </c>
      <c r="L405" s="174"/>
      <c r="M405" s="141" t="str">
        <f t="shared" si="51"/>
        <v/>
      </c>
      <c r="N405" s="178"/>
    </row>
    <row r="406" spans="1:14" ht="13.5">
      <c r="A406" s="924"/>
      <c r="B406" s="926"/>
      <c r="C406" s="917" t="s">
        <v>501</v>
      </c>
      <c r="D406" s="917"/>
      <c r="E406" s="917"/>
      <c r="F406" s="917"/>
      <c r="G406" s="917"/>
      <c r="H406" s="917"/>
      <c r="I406" s="917"/>
      <c r="J406" s="917"/>
      <c r="K406" s="917"/>
      <c r="L406" s="917"/>
      <c r="M406" s="179">
        <f>SUM(M386:M405)</f>
        <v>0</v>
      </c>
      <c r="N406" s="178"/>
    </row>
    <row r="407" spans="1:14" ht="13.5">
      <c r="A407" s="924"/>
      <c r="B407" s="926"/>
      <c r="C407" s="918" t="s">
        <v>502</v>
      </c>
      <c r="D407" s="172"/>
      <c r="E407" s="172"/>
      <c r="F407" s="173"/>
      <c r="G407" s="173"/>
      <c r="H407" s="352">
        <f t="shared" ref="H407:H426" si="52">IF(F407&lt;=$I$6,$I$6,F407)</f>
        <v>43467</v>
      </c>
      <c r="I407" s="352">
        <f t="shared" ref="I407:I426" si="53">IF(G407&lt;=$I$7,G407,$I$7)</f>
        <v>0</v>
      </c>
      <c r="J407" s="182" t="str">
        <f t="shared" ref="J407:J426" si="54">IF(F407="","",G407-F407+1)</f>
        <v/>
      </c>
      <c r="K407" s="569" t="str">
        <f t="shared" ref="K407:K426" si="55">IF(F407="","",I407-H407+1)</f>
        <v/>
      </c>
      <c r="L407" s="174">
        <v>784123</v>
      </c>
      <c r="M407" s="141" t="str">
        <f t="shared" ref="M407:M426" si="56">IF(F407="","",L407*K407/J407)</f>
        <v/>
      </c>
      <c r="N407" s="178"/>
    </row>
    <row r="408" spans="1:14" ht="13.5">
      <c r="A408" s="924"/>
      <c r="B408" s="926"/>
      <c r="C408" s="919"/>
      <c r="D408" s="172"/>
      <c r="E408" s="172"/>
      <c r="F408" s="173"/>
      <c r="G408" s="173"/>
      <c r="H408" s="352">
        <f t="shared" si="52"/>
        <v>43467</v>
      </c>
      <c r="I408" s="352">
        <f t="shared" si="53"/>
        <v>0</v>
      </c>
      <c r="J408" s="182" t="str">
        <f t="shared" si="54"/>
        <v/>
      </c>
      <c r="K408" s="569" t="str">
        <f t="shared" si="55"/>
        <v/>
      </c>
      <c r="L408" s="174"/>
      <c r="M408" s="141" t="str">
        <f t="shared" si="56"/>
        <v/>
      </c>
      <c r="N408" s="178"/>
    </row>
    <row r="409" spans="1:14" ht="13.5">
      <c r="A409" s="924"/>
      <c r="B409" s="926"/>
      <c r="C409" s="919"/>
      <c r="D409" s="172"/>
      <c r="E409" s="172"/>
      <c r="F409" s="173"/>
      <c r="G409" s="173"/>
      <c r="H409" s="352">
        <f t="shared" si="52"/>
        <v>43467</v>
      </c>
      <c r="I409" s="352">
        <f t="shared" si="53"/>
        <v>0</v>
      </c>
      <c r="J409" s="182" t="str">
        <f t="shared" si="54"/>
        <v/>
      </c>
      <c r="K409" s="569" t="str">
        <f t="shared" si="55"/>
        <v/>
      </c>
      <c r="L409" s="174"/>
      <c r="M409" s="141" t="str">
        <f t="shared" si="56"/>
        <v/>
      </c>
      <c r="N409" s="178"/>
    </row>
    <row r="410" spans="1:14" ht="13.5">
      <c r="A410" s="924"/>
      <c r="B410" s="926"/>
      <c r="C410" s="919"/>
      <c r="D410" s="172"/>
      <c r="E410" s="172"/>
      <c r="F410" s="173"/>
      <c r="G410" s="173"/>
      <c r="H410" s="352">
        <f t="shared" si="52"/>
        <v>43467</v>
      </c>
      <c r="I410" s="352">
        <f t="shared" si="53"/>
        <v>0</v>
      </c>
      <c r="J410" s="182" t="str">
        <f t="shared" si="54"/>
        <v/>
      </c>
      <c r="K410" s="569" t="str">
        <f t="shared" si="55"/>
        <v/>
      </c>
      <c r="L410" s="174"/>
      <c r="M410" s="141" t="str">
        <f t="shared" si="56"/>
        <v/>
      </c>
      <c r="N410" s="178"/>
    </row>
    <row r="411" spans="1:14" ht="13.5">
      <c r="A411" s="924"/>
      <c r="B411" s="926"/>
      <c r="C411" s="919"/>
      <c r="D411" s="172"/>
      <c r="E411" s="172"/>
      <c r="F411" s="173"/>
      <c r="G411" s="173"/>
      <c r="H411" s="352">
        <f t="shared" si="52"/>
        <v>43467</v>
      </c>
      <c r="I411" s="352">
        <f t="shared" si="53"/>
        <v>0</v>
      </c>
      <c r="J411" s="182" t="str">
        <f t="shared" si="54"/>
        <v/>
      </c>
      <c r="K411" s="569" t="str">
        <f t="shared" si="55"/>
        <v/>
      </c>
      <c r="L411" s="174"/>
      <c r="M411" s="141" t="str">
        <f t="shared" si="56"/>
        <v/>
      </c>
      <c r="N411" s="178"/>
    </row>
    <row r="412" spans="1:14" ht="13.5">
      <c r="A412" s="924"/>
      <c r="B412" s="926"/>
      <c r="C412" s="919"/>
      <c r="D412" s="172"/>
      <c r="E412" s="172"/>
      <c r="F412" s="173"/>
      <c r="G412" s="173"/>
      <c r="H412" s="352">
        <f t="shared" si="52"/>
        <v>43467</v>
      </c>
      <c r="I412" s="352">
        <f t="shared" si="53"/>
        <v>0</v>
      </c>
      <c r="J412" s="182" t="str">
        <f t="shared" si="54"/>
        <v/>
      </c>
      <c r="K412" s="569" t="str">
        <f t="shared" si="55"/>
        <v/>
      </c>
      <c r="L412" s="174"/>
      <c r="M412" s="141" t="str">
        <f t="shared" si="56"/>
        <v/>
      </c>
      <c r="N412" s="178"/>
    </row>
    <row r="413" spans="1:14" ht="13.5">
      <c r="A413" s="924"/>
      <c r="B413" s="926"/>
      <c r="C413" s="919"/>
      <c r="D413" s="172"/>
      <c r="E413" s="172"/>
      <c r="F413" s="173"/>
      <c r="G413" s="173"/>
      <c r="H413" s="352">
        <f t="shared" si="52"/>
        <v>43467</v>
      </c>
      <c r="I413" s="352">
        <f t="shared" si="53"/>
        <v>0</v>
      </c>
      <c r="J413" s="182" t="str">
        <f t="shared" si="54"/>
        <v/>
      </c>
      <c r="K413" s="569" t="str">
        <f t="shared" si="55"/>
        <v/>
      </c>
      <c r="L413" s="174"/>
      <c r="M413" s="141" t="str">
        <f t="shared" si="56"/>
        <v/>
      </c>
      <c r="N413" s="178"/>
    </row>
    <row r="414" spans="1:14" ht="13.5">
      <c r="A414" s="924"/>
      <c r="B414" s="926"/>
      <c r="C414" s="919"/>
      <c r="D414" s="172"/>
      <c r="E414" s="172"/>
      <c r="F414" s="173"/>
      <c r="G414" s="173"/>
      <c r="H414" s="352">
        <f t="shared" si="52"/>
        <v>43467</v>
      </c>
      <c r="I414" s="352">
        <f t="shared" si="53"/>
        <v>0</v>
      </c>
      <c r="J414" s="182" t="str">
        <f t="shared" si="54"/>
        <v/>
      </c>
      <c r="K414" s="569" t="str">
        <f t="shared" si="55"/>
        <v/>
      </c>
      <c r="L414" s="174"/>
      <c r="M414" s="141" t="str">
        <f t="shared" si="56"/>
        <v/>
      </c>
      <c r="N414" s="178"/>
    </row>
    <row r="415" spans="1:14" ht="13.5">
      <c r="A415" s="924"/>
      <c r="B415" s="926"/>
      <c r="C415" s="919"/>
      <c r="D415" s="172"/>
      <c r="E415" s="172"/>
      <c r="F415" s="173"/>
      <c r="G415" s="173"/>
      <c r="H415" s="352">
        <f t="shared" si="52"/>
        <v>43467</v>
      </c>
      <c r="I415" s="352">
        <f t="shared" si="53"/>
        <v>0</v>
      </c>
      <c r="J415" s="182" t="str">
        <f t="shared" si="54"/>
        <v/>
      </c>
      <c r="K415" s="569" t="str">
        <f t="shared" si="55"/>
        <v/>
      </c>
      <c r="L415" s="174"/>
      <c r="M415" s="141" t="str">
        <f t="shared" si="56"/>
        <v/>
      </c>
      <c r="N415" s="178"/>
    </row>
    <row r="416" spans="1:14" ht="13.5">
      <c r="A416" s="924"/>
      <c r="B416" s="926"/>
      <c r="C416" s="919"/>
      <c r="D416" s="172"/>
      <c r="E416" s="172"/>
      <c r="F416" s="173"/>
      <c r="G416" s="173"/>
      <c r="H416" s="352">
        <f t="shared" si="52"/>
        <v>43467</v>
      </c>
      <c r="I416" s="352">
        <f t="shared" si="53"/>
        <v>0</v>
      </c>
      <c r="J416" s="182" t="str">
        <f t="shared" si="54"/>
        <v/>
      </c>
      <c r="K416" s="569" t="str">
        <f t="shared" si="55"/>
        <v/>
      </c>
      <c r="L416" s="174"/>
      <c r="M416" s="141" t="str">
        <f t="shared" si="56"/>
        <v/>
      </c>
      <c r="N416" s="178"/>
    </row>
    <row r="417" spans="1:14" ht="13.5">
      <c r="A417" s="924"/>
      <c r="B417" s="926"/>
      <c r="C417" s="919"/>
      <c r="D417" s="172"/>
      <c r="E417" s="172"/>
      <c r="F417" s="173"/>
      <c r="G417" s="173"/>
      <c r="H417" s="352">
        <f t="shared" si="52"/>
        <v>43467</v>
      </c>
      <c r="I417" s="352">
        <f t="shared" si="53"/>
        <v>0</v>
      </c>
      <c r="J417" s="182" t="str">
        <f t="shared" si="54"/>
        <v/>
      </c>
      <c r="K417" s="569" t="str">
        <f t="shared" si="55"/>
        <v/>
      </c>
      <c r="L417" s="174"/>
      <c r="M417" s="141" t="str">
        <f t="shared" si="56"/>
        <v/>
      </c>
      <c r="N417" s="178"/>
    </row>
    <row r="418" spans="1:14" ht="13.5">
      <c r="A418" s="924"/>
      <c r="B418" s="926"/>
      <c r="C418" s="919"/>
      <c r="D418" s="172"/>
      <c r="E418" s="172"/>
      <c r="F418" s="173"/>
      <c r="G418" s="173"/>
      <c r="H418" s="352">
        <f t="shared" si="52"/>
        <v>43467</v>
      </c>
      <c r="I418" s="352">
        <f t="shared" si="53"/>
        <v>0</v>
      </c>
      <c r="J418" s="182" t="str">
        <f t="shared" si="54"/>
        <v/>
      </c>
      <c r="K418" s="569" t="str">
        <f t="shared" si="55"/>
        <v/>
      </c>
      <c r="L418" s="174"/>
      <c r="M418" s="141" t="str">
        <f t="shared" si="56"/>
        <v/>
      </c>
      <c r="N418" s="178"/>
    </row>
    <row r="419" spans="1:14" ht="13.5">
      <c r="A419" s="924"/>
      <c r="B419" s="926"/>
      <c r="C419" s="919"/>
      <c r="D419" s="172"/>
      <c r="E419" s="172"/>
      <c r="F419" s="173"/>
      <c r="G419" s="173"/>
      <c r="H419" s="352">
        <f t="shared" si="52"/>
        <v>43467</v>
      </c>
      <c r="I419" s="352">
        <f t="shared" si="53"/>
        <v>0</v>
      </c>
      <c r="J419" s="182" t="str">
        <f t="shared" si="54"/>
        <v/>
      </c>
      <c r="K419" s="569" t="str">
        <f t="shared" si="55"/>
        <v/>
      </c>
      <c r="L419" s="174"/>
      <c r="M419" s="141" t="str">
        <f t="shared" si="56"/>
        <v/>
      </c>
      <c r="N419" s="178"/>
    </row>
    <row r="420" spans="1:14" ht="13.5">
      <c r="A420" s="924"/>
      <c r="B420" s="926"/>
      <c r="C420" s="919"/>
      <c r="D420" s="172"/>
      <c r="E420" s="172"/>
      <c r="F420" s="173"/>
      <c r="G420" s="173"/>
      <c r="H420" s="352">
        <f t="shared" si="52"/>
        <v>43467</v>
      </c>
      <c r="I420" s="352">
        <f t="shared" si="53"/>
        <v>0</v>
      </c>
      <c r="J420" s="182" t="str">
        <f t="shared" si="54"/>
        <v/>
      </c>
      <c r="K420" s="569" t="str">
        <f t="shared" si="55"/>
        <v/>
      </c>
      <c r="L420" s="174"/>
      <c r="M420" s="141" t="str">
        <f t="shared" si="56"/>
        <v/>
      </c>
      <c r="N420" s="178"/>
    </row>
    <row r="421" spans="1:14" ht="13.5">
      <c r="A421" s="924"/>
      <c r="B421" s="926"/>
      <c r="C421" s="919"/>
      <c r="D421" s="172"/>
      <c r="E421" s="172"/>
      <c r="F421" s="173"/>
      <c r="G421" s="173"/>
      <c r="H421" s="352">
        <f t="shared" si="52"/>
        <v>43467</v>
      </c>
      <c r="I421" s="352">
        <f t="shared" si="53"/>
        <v>0</v>
      </c>
      <c r="J421" s="182" t="str">
        <f t="shared" si="54"/>
        <v/>
      </c>
      <c r="K421" s="569" t="str">
        <f t="shared" si="55"/>
        <v/>
      </c>
      <c r="L421" s="174"/>
      <c r="M421" s="141" t="str">
        <f t="shared" si="56"/>
        <v/>
      </c>
      <c r="N421" s="178"/>
    </row>
    <row r="422" spans="1:14" ht="13.5">
      <c r="A422" s="924"/>
      <c r="B422" s="926"/>
      <c r="C422" s="919"/>
      <c r="D422" s="172"/>
      <c r="E422" s="172"/>
      <c r="F422" s="173"/>
      <c r="G422" s="173"/>
      <c r="H422" s="352">
        <f t="shared" si="52"/>
        <v>43467</v>
      </c>
      <c r="I422" s="352">
        <f t="shared" si="53"/>
        <v>0</v>
      </c>
      <c r="J422" s="182" t="str">
        <f t="shared" si="54"/>
        <v/>
      </c>
      <c r="K422" s="569" t="str">
        <f t="shared" si="55"/>
        <v/>
      </c>
      <c r="L422" s="174"/>
      <c r="M422" s="141" t="str">
        <f t="shared" si="56"/>
        <v/>
      </c>
      <c r="N422" s="178"/>
    </row>
    <row r="423" spans="1:14" ht="13.5">
      <c r="A423" s="924"/>
      <c r="B423" s="926"/>
      <c r="C423" s="919"/>
      <c r="D423" s="172"/>
      <c r="E423" s="172"/>
      <c r="F423" s="173"/>
      <c r="G423" s="173"/>
      <c r="H423" s="352">
        <f t="shared" si="52"/>
        <v>43467</v>
      </c>
      <c r="I423" s="352">
        <f t="shared" si="53"/>
        <v>0</v>
      </c>
      <c r="J423" s="182" t="str">
        <f t="shared" si="54"/>
        <v/>
      </c>
      <c r="K423" s="569" t="str">
        <f t="shared" si="55"/>
        <v/>
      </c>
      <c r="L423" s="174"/>
      <c r="M423" s="141" t="str">
        <f t="shared" si="56"/>
        <v/>
      </c>
      <c r="N423" s="178"/>
    </row>
    <row r="424" spans="1:14" ht="13.5">
      <c r="A424" s="924"/>
      <c r="B424" s="926"/>
      <c r="C424" s="919"/>
      <c r="D424" s="172"/>
      <c r="E424" s="172"/>
      <c r="F424" s="173"/>
      <c r="G424" s="173"/>
      <c r="H424" s="352">
        <f t="shared" si="52"/>
        <v>43467</v>
      </c>
      <c r="I424" s="352">
        <f t="shared" si="53"/>
        <v>0</v>
      </c>
      <c r="J424" s="182" t="str">
        <f t="shared" si="54"/>
        <v/>
      </c>
      <c r="K424" s="569" t="str">
        <f t="shared" si="55"/>
        <v/>
      </c>
      <c r="L424" s="174"/>
      <c r="M424" s="141" t="str">
        <f t="shared" si="56"/>
        <v/>
      </c>
      <c r="N424" s="178"/>
    </row>
    <row r="425" spans="1:14" ht="13.5">
      <c r="A425" s="924"/>
      <c r="B425" s="926"/>
      <c r="C425" s="919"/>
      <c r="D425" s="172"/>
      <c r="E425" s="172"/>
      <c r="F425" s="173"/>
      <c r="G425" s="173"/>
      <c r="H425" s="352">
        <f t="shared" si="52"/>
        <v>43467</v>
      </c>
      <c r="I425" s="352">
        <f t="shared" si="53"/>
        <v>0</v>
      </c>
      <c r="J425" s="182" t="str">
        <f t="shared" si="54"/>
        <v/>
      </c>
      <c r="K425" s="569" t="str">
        <f t="shared" si="55"/>
        <v/>
      </c>
      <c r="L425" s="174"/>
      <c r="M425" s="141" t="str">
        <f t="shared" si="56"/>
        <v/>
      </c>
      <c r="N425" s="178"/>
    </row>
    <row r="426" spans="1:14" ht="13.5">
      <c r="A426" s="924"/>
      <c r="B426" s="926"/>
      <c r="C426" s="919"/>
      <c r="D426" s="172"/>
      <c r="E426" s="172"/>
      <c r="F426" s="173"/>
      <c r="G426" s="173"/>
      <c r="H426" s="352">
        <f t="shared" si="52"/>
        <v>43467</v>
      </c>
      <c r="I426" s="352">
        <f t="shared" si="53"/>
        <v>0</v>
      </c>
      <c r="J426" s="182" t="str">
        <f t="shared" si="54"/>
        <v/>
      </c>
      <c r="K426" s="569" t="str">
        <f t="shared" si="55"/>
        <v/>
      </c>
      <c r="L426" s="174"/>
      <c r="M426" s="141" t="str">
        <f t="shared" si="56"/>
        <v/>
      </c>
      <c r="N426" s="178"/>
    </row>
    <row r="427" spans="1:14" ht="13.5">
      <c r="A427" s="924"/>
      <c r="B427" s="927"/>
      <c r="C427" s="916" t="s">
        <v>501</v>
      </c>
      <c r="D427" s="916"/>
      <c r="E427" s="916"/>
      <c r="F427" s="916"/>
      <c r="G427" s="916"/>
      <c r="H427" s="916"/>
      <c r="I427" s="916"/>
      <c r="J427" s="916"/>
      <c r="K427" s="916"/>
      <c r="L427" s="916"/>
      <c r="M427" s="183">
        <f>SUM(M407:M426)*0.7</f>
        <v>0</v>
      </c>
      <c r="N427" s="178"/>
    </row>
    <row r="429" spans="1:14" ht="14.25">
      <c r="A429" s="930" t="str">
        <f>A107</f>
        <v>건설사업관리
용역업자회사명</v>
      </c>
      <c r="B429" s="919" t="s">
        <v>503</v>
      </c>
      <c r="C429" s="919"/>
      <c r="D429" s="919" t="s">
        <v>504</v>
      </c>
      <c r="E429" s="919" t="s">
        <v>489</v>
      </c>
      <c r="F429" s="932" t="s">
        <v>505</v>
      </c>
      <c r="G429" s="932"/>
      <c r="H429" s="932" t="s">
        <v>191</v>
      </c>
      <c r="I429" s="932"/>
      <c r="J429" s="933" t="s">
        <v>492</v>
      </c>
      <c r="K429" s="935" t="s">
        <v>506</v>
      </c>
      <c r="L429" s="937" t="s">
        <v>507</v>
      </c>
      <c r="M429" s="920" t="s">
        <v>508</v>
      </c>
      <c r="N429" s="922" t="s">
        <v>204</v>
      </c>
    </row>
    <row r="430" spans="1:14" ht="13.5">
      <c r="A430" s="931"/>
      <c r="B430" s="919"/>
      <c r="C430" s="919"/>
      <c r="D430" s="919"/>
      <c r="E430" s="919"/>
      <c r="F430" s="351" t="s">
        <v>497</v>
      </c>
      <c r="G430" s="351" t="s">
        <v>509</v>
      </c>
      <c r="H430" s="351" t="s">
        <v>510</v>
      </c>
      <c r="I430" s="351" t="s">
        <v>199</v>
      </c>
      <c r="J430" s="934"/>
      <c r="K430" s="936"/>
      <c r="L430" s="938"/>
      <c r="M430" s="921"/>
      <c r="N430" s="923"/>
    </row>
    <row r="431" spans="1:14" ht="13.5">
      <c r="A431" s="924">
        <f>A102</f>
        <v>0</v>
      </c>
      <c r="B431" s="925" t="s">
        <v>511</v>
      </c>
      <c r="C431" s="928" t="s">
        <v>500</v>
      </c>
      <c r="D431" s="909"/>
      <c r="E431" s="909"/>
      <c r="F431" s="173">
        <v>43101</v>
      </c>
      <c r="G431" s="173">
        <v>44165</v>
      </c>
      <c r="H431" s="352">
        <f>IF(F431&lt;=$I$6,$I$6,F431)</f>
        <v>43467</v>
      </c>
      <c r="I431" s="352">
        <f>IF(G431&lt;=$I$7,G431,$I$7)</f>
        <v>44165</v>
      </c>
      <c r="J431" s="182">
        <f>IF(F431="","",G431-F431+1)</f>
        <v>1065</v>
      </c>
      <c r="K431" s="569">
        <f>IF(F431="","",I431-H431+1)</f>
        <v>699</v>
      </c>
      <c r="L431" s="174">
        <f>183600+1800+1800+1800+18000</f>
        <v>207000</v>
      </c>
      <c r="M431" s="141">
        <f>IF(F431="","",L431*K431/J431)</f>
        <v>135861.97183098592</v>
      </c>
      <c r="N431" s="911"/>
    </row>
    <row r="432" spans="1:14" ht="13.5">
      <c r="A432" s="924"/>
      <c r="B432" s="926"/>
      <c r="C432" s="929"/>
      <c r="D432" s="910"/>
      <c r="E432" s="910"/>
      <c r="F432" s="913"/>
      <c r="G432" s="914"/>
      <c r="H432" s="914"/>
      <c r="I432" s="914"/>
      <c r="J432" s="914"/>
      <c r="K432" s="915"/>
      <c r="L432" s="174"/>
      <c r="M432" s="141">
        <f>L432</f>
        <v>0</v>
      </c>
      <c r="N432" s="912"/>
    </row>
    <row r="433" spans="1:14" ht="13.5">
      <c r="A433" s="924"/>
      <c r="B433" s="926"/>
      <c r="C433" s="929"/>
      <c r="D433" s="909"/>
      <c r="E433" s="909"/>
      <c r="F433" s="173"/>
      <c r="G433" s="173"/>
      <c r="H433" s="352">
        <f>IF(F433&lt;=$I$6,$I$6,F433)</f>
        <v>43467</v>
      </c>
      <c r="I433" s="352">
        <f>IF(G433&lt;=$I$7,G433,$I$7)</f>
        <v>0</v>
      </c>
      <c r="J433" s="182" t="str">
        <f>IF(F433="","",G433-F433+1)</f>
        <v/>
      </c>
      <c r="K433" s="569" t="str">
        <f>IF(F433="","",I433-H433+1)</f>
        <v/>
      </c>
      <c r="L433" s="174"/>
      <c r="M433" s="141" t="str">
        <f>IF(F433="","",L433*K433/J433)</f>
        <v/>
      </c>
      <c r="N433" s="911"/>
    </row>
    <row r="434" spans="1:14" ht="13.5">
      <c r="A434" s="924"/>
      <c r="B434" s="926"/>
      <c r="C434" s="929"/>
      <c r="D434" s="910"/>
      <c r="E434" s="910"/>
      <c r="F434" s="913"/>
      <c r="G434" s="914"/>
      <c r="H434" s="914"/>
      <c r="I434" s="914"/>
      <c r="J434" s="914"/>
      <c r="K434" s="915"/>
      <c r="L434" s="174"/>
      <c r="M434" s="141">
        <f>L434</f>
        <v>0</v>
      </c>
      <c r="N434" s="912"/>
    </row>
    <row r="435" spans="1:14" ht="13.5">
      <c r="A435" s="924"/>
      <c r="B435" s="926"/>
      <c r="C435" s="929"/>
      <c r="D435" s="909"/>
      <c r="E435" s="909"/>
      <c r="F435" s="173"/>
      <c r="G435" s="173"/>
      <c r="H435" s="352">
        <f>IF(F435&lt;=$I$6,$I$6,F435)</f>
        <v>43467</v>
      </c>
      <c r="I435" s="352">
        <f>IF(G435&lt;=$I$7,G435,$I$7)</f>
        <v>0</v>
      </c>
      <c r="J435" s="182" t="str">
        <f>IF(F435="","",G435-F435+1)</f>
        <v/>
      </c>
      <c r="K435" s="569" t="str">
        <f>IF(F435="","",I435-H435+1)</f>
        <v/>
      </c>
      <c r="L435" s="174"/>
      <c r="M435" s="141" t="str">
        <f>IF(F435="","",L435*K435/J435)</f>
        <v/>
      </c>
      <c r="N435" s="911"/>
    </row>
    <row r="436" spans="1:14" ht="13.5">
      <c r="A436" s="924"/>
      <c r="B436" s="926"/>
      <c r="C436" s="929"/>
      <c r="D436" s="910"/>
      <c r="E436" s="910"/>
      <c r="F436" s="913"/>
      <c r="G436" s="914"/>
      <c r="H436" s="914"/>
      <c r="I436" s="914"/>
      <c r="J436" s="914"/>
      <c r="K436" s="915"/>
      <c r="L436" s="174"/>
      <c r="M436" s="141">
        <f>L436</f>
        <v>0</v>
      </c>
      <c r="N436" s="912"/>
    </row>
    <row r="437" spans="1:14" ht="13.5">
      <c r="A437" s="924"/>
      <c r="B437" s="926"/>
      <c r="C437" s="929"/>
      <c r="D437" s="909"/>
      <c r="E437" s="909"/>
      <c r="F437" s="173"/>
      <c r="G437" s="173"/>
      <c r="H437" s="352">
        <f>IF(F437&lt;=$I$6,$I$6,F437)</f>
        <v>43467</v>
      </c>
      <c r="I437" s="352">
        <f>IF(G437&lt;=$I$7,G437,$I$7)</f>
        <v>0</v>
      </c>
      <c r="J437" s="182" t="str">
        <f>IF(F437="","",G437-F437+1)</f>
        <v/>
      </c>
      <c r="K437" s="569" t="str">
        <f>IF(F437="","",I437-H437+1)</f>
        <v/>
      </c>
      <c r="L437" s="174"/>
      <c r="M437" s="141" t="str">
        <f>IF(F437="","",L437*K437/J437)</f>
        <v/>
      </c>
      <c r="N437" s="911"/>
    </row>
    <row r="438" spans="1:14" ht="13.5">
      <c r="A438" s="924"/>
      <c r="B438" s="926"/>
      <c r="C438" s="929"/>
      <c r="D438" s="910"/>
      <c r="E438" s="910"/>
      <c r="F438" s="913"/>
      <c r="G438" s="914"/>
      <c r="H438" s="914"/>
      <c r="I438" s="914"/>
      <c r="J438" s="914"/>
      <c r="K438" s="915"/>
      <c r="L438" s="174"/>
      <c r="M438" s="141">
        <f>L438</f>
        <v>0</v>
      </c>
      <c r="N438" s="912"/>
    </row>
    <row r="439" spans="1:14" ht="13.5">
      <c r="A439" s="924"/>
      <c r="B439" s="926"/>
      <c r="C439" s="929"/>
      <c r="D439" s="909"/>
      <c r="E439" s="909"/>
      <c r="F439" s="173"/>
      <c r="G439" s="173"/>
      <c r="H439" s="352">
        <f>IF(F439&lt;=$I$6,$I$6,F439)</f>
        <v>43467</v>
      </c>
      <c r="I439" s="352">
        <f>IF(G439&lt;=$I$7,G439,$I$7)</f>
        <v>0</v>
      </c>
      <c r="J439" s="182" t="str">
        <f>IF(F439="","",G439-F439+1)</f>
        <v/>
      </c>
      <c r="K439" s="569" t="str">
        <f>IF(F439="","",I439-H439+1)</f>
        <v/>
      </c>
      <c r="L439" s="174"/>
      <c r="M439" s="141" t="str">
        <f>IF(F439="","",L439*K439/J439)</f>
        <v/>
      </c>
      <c r="N439" s="911"/>
    </row>
    <row r="440" spans="1:14" ht="13.5">
      <c r="A440" s="924"/>
      <c r="B440" s="926"/>
      <c r="C440" s="929"/>
      <c r="D440" s="910"/>
      <c r="E440" s="910"/>
      <c r="F440" s="913"/>
      <c r="G440" s="914"/>
      <c r="H440" s="914"/>
      <c r="I440" s="914"/>
      <c r="J440" s="914"/>
      <c r="K440" s="915"/>
      <c r="L440" s="174"/>
      <c r="M440" s="141">
        <f>L440</f>
        <v>0</v>
      </c>
      <c r="N440" s="912"/>
    </row>
    <row r="441" spans="1:14" ht="13.5">
      <c r="A441" s="924"/>
      <c r="B441" s="926"/>
      <c r="C441" s="929"/>
      <c r="D441" s="909"/>
      <c r="E441" s="909"/>
      <c r="F441" s="173"/>
      <c r="G441" s="173"/>
      <c r="H441" s="352">
        <f>IF(F441&lt;=$I$6,$I$6,F441)</f>
        <v>43467</v>
      </c>
      <c r="I441" s="352">
        <f>IF(G441&lt;=$I$7,G441,$I$7)</f>
        <v>0</v>
      </c>
      <c r="J441" s="182" t="str">
        <f>IF(F441="","",G441-F441+1)</f>
        <v/>
      </c>
      <c r="K441" s="569" t="str">
        <f>IF(F441="","",I441-H441+1)</f>
        <v/>
      </c>
      <c r="L441" s="174"/>
      <c r="M441" s="141" t="str">
        <f>IF(F441="","",L441*K441/J441)</f>
        <v/>
      </c>
      <c r="N441" s="911"/>
    </row>
    <row r="442" spans="1:14" ht="13.5">
      <c r="A442" s="924"/>
      <c r="B442" s="926"/>
      <c r="C442" s="929"/>
      <c r="D442" s="910"/>
      <c r="E442" s="910"/>
      <c r="F442" s="913"/>
      <c r="G442" s="914"/>
      <c r="H442" s="914"/>
      <c r="I442" s="914"/>
      <c r="J442" s="914"/>
      <c r="K442" s="915"/>
      <c r="L442" s="174"/>
      <c r="M442" s="141">
        <f>L442</f>
        <v>0</v>
      </c>
      <c r="N442" s="912"/>
    </row>
    <row r="443" spans="1:14" ht="13.5">
      <c r="A443" s="924"/>
      <c r="B443" s="926"/>
      <c r="C443" s="929"/>
      <c r="D443" s="909"/>
      <c r="E443" s="909"/>
      <c r="F443" s="173"/>
      <c r="G443" s="173"/>
      <c r="H443" s="352">
        <f>IF(F443&lt;=$I$6,$I$6,F443)</f>
        <v>43467</v>
      </c>
      <c r="I443" s="352">
        <f>IF(G443&lt;=$I$7,G443,$I$7)</f>
        <v>0</v>
      </c>
      <c r="J443" s="182" t="str">
        <f>IF(F443="","",G443-F443+1)</f>
        <v/>
      </c>
      <c r="K443" s="569" t="str">
        <f>IF(F443="","",I443-H443+1)</f>
        <v/>
      </c>
      <c r="L443" s="174"/>
      <c r="M443" s="141" t="str">
        <f>IF(F443="","",L443*K443/J443)</f>
        <v/>
      </c>
      <c r="N443" s="911"/>
    </row>
    <row r="444" spans="1:14" ht="13.5">
      <c r="A444" s="924"/>
      <c r="B444" s="926"/>
      <c r="C444" s="929"/>
      <c r="D444" s="910"/>
      <c r="E444" s="910"/>
      <c r="F444" s="913"/>
      <c r="G444" s="914"/>
      <c r="H444" s="914"/>
      <c r="I444" s="914"/>
      <c r="J444" s="914"/>
      <c r="K444" s="915"/>
      <c r="L444" s="174"/>
      <c r="M444" s="141">
        <f>L444</f>
        <v>0</v>
      </c>
      <c r="N444" s="912"/>
    </row>
    <row r="445" spans="1:14" ht="13.5">
      <c r="A445" s="924"/>
      <c r="B445" s="926"/>
      <c r="C445" s="929"/>
      <c r="D445" s="909"/>
      <c r="E445" s="909"/>
      <c r="F445" s="173"/>
      <c r="G445" s="173"/>
      <c r="H445" s="352">
        <f>IF(F445&lt;=$I$6,$I$6,F445)</f>
        <v>43467</v>
      </c>
      <c r="I445" s="352">
        <f>IF(G445&lt;=$I$7,G445,$I$7)</f>
        <v>0</v>
      </c>
      <c r="J445" s="182" t="str">
        <f>IF(F445="","",G445-F445+1)</f>
        <v/>
      </c>
      <c r="K445" s="569" t="str">
        <f>IF(F445="","",I445-H445+1)</f>
        <v/>
      </c>
      <c r="L445" s="174"/>
      <c r="M445" s="141" t="str">
        <f>IF(F445="","",L445*K445/J445)</f>
        <v/>
      </c>
      <c r="N445" s="911"/>
    </row>
    <row r="446" spans="1:14" ht="13.5">
      <c r="A446" s="924"/>
      <c r="B446" s="926"/>
      <c r="C446" s="929"/>
      <c r="D446" s="910"/>
      <c r="E446" s="910"/>
      <c r="F446" s="913"/>
      <c r="G446" s="914"/>
      <c r="H446" s="914"/>
      <c r="I446" s="914"/>
      <c r="J446" s="914"/>
      <c r="K446" s="915"/>
      <c r="L446" s="174"/>
      <c r="M446" s="141">
        <f>L446</f>
        <v>0</v>
      </c>
      <c r="N446" s="912"/>
    </row>
    <row r="447" spans="1:14" ht="13.5">
      <c r="A447" s="924"/>
      <c r="B447" s="926"/>
      <c r="C447" s="929"/>
      <c r="D447" s="909"/>
      <c r="E447" s="909"/>
      <c r="F447" s="173"/>
      <c r="G447" s="173"/>
      <c r="H447" s="352">
        <f>IF(F447&lt;=$I$6,$I$6,F447)</f>
        <v>43467</v>
      </c>
      <c r="I447" s="352">
        <f>IF(G447&lt;=$I$7,G447,$I$7)</f>
        <v>0</v>
      </c>
      <c r="J447" s="182" t="str">
        <f>IF(F447="","",G447-F447+1)</f>
        <v/>
      </c>
      <c r="K447" s="569" t="str">
        <f>IF(F447="","",I447-H447+1)</f>
        <v/>
      </c>
      <c r="L447" s="174"/>
      <c r="M447" s="141" t="str">
        <f>IF(F447="","",L447*K447/J447)</f>
        <v/>
      </c>
      <c r="N447" s="911"/>
    </row>
    <row r="448" spans="1:14" ht="13.5">
      <c r="A448" s="924"/>
      <c r="B448" s="926"/>
      <c r="C448" s="929"/>
      <c r="D448" s="910"/>
      <c r="E448" s="910"/>
      <c r="F448" s="913"/>
      <c r="G448" s="914"/>
      <c r="H448" s="914"/>
      <c r="I448" s="914"/>
      <c r="J448" s="914"/>
      <c r="K448" s="915"/>
      <c r="L448" s="174"/>
      <c r="M448" s="141">
        <f>L448</f>
        <v>0</v>
      </c>
      <c r="N448" s="912"/>
    </row>
    <row r="449" spans="1:14" ht="13.5">
      <c r="A449" s="924"/>
      <c r="B449" s="926"/>
      <c r="C449" s="929"/>
      <c r="D449" s="909"/>
      <c r="E449" s="909"/>
      <c r="F449" s="173"/>
      <c r="G449" s="173"/>
      <c r="H449" s="352">
        <f>IF(F449&lt;=$I$6,$I$6,F449)</f>
        <v>43467</v>
      </c>
      <c r="I449" s="352">
        <f>IF(G449&lt;=$I$7,G449,$I$7)</f>
        <v>0</v>
      </c>
      <c r="J449" s="182" t="str">
        <f>IF(F449="","",G449-F449+1)</f>
        <v/>
      </c>
      <c r="K449" s="569" t="str">
        <f>IF(F449="","",I449-H449+1)</f>
        <v/>
      </c>
      <c r="L449" s="174"/>
      <c r="M449" s="141" t="str">
        <f>IF(F449="","",L449*K449/J449)</f>
        <v/>
      </c>
      <c r="N449" s="911"/>
    </row>
    <row r="450" spans="1:14" ht="13.5">
      <c r="A450" s="924"/>
      <c r="B450" s="926"/>
      <c r="C450" s="929"/>
      <c r="D450" s="910"/>
      <c r="E450" s="910"/>
      <c r="F450" s="913"/>
      <c r="G450" s="914"/>
      <c r="H450" s="914"/>
      <c r="I450" s="914"/>
      <c r="J450" s="914"/>
      <c r="K450" s="915"/>
      <c r="L450" s="174"/>
      <c r="M450" s="141">
        <f>L450</f>
        <v>0</v>
      </c>
      <c r="N450" s="912"/>
    </row>
    <row r="451" spans="1:14" ht="13.5">
      <c r="A451" s="924"/>
      <c r="B451" s="926"/>
      <c r="C451" s="917" t="s">
        <v>135</v>
      </c>
      <c r="D451" s="917"/>
      <c r="E451" s="917"/>
      <c r="F451" s="917"/>
      <c r="G451" s="917"/>
      <c r="H451" s="917"/>
      <c r="I451" s="917"/>
      <c r="J451" s="917"/>
      <c r="K451" s="917"/>
      <c r="L451" s="917"/>
      <c r="M451" s="179">
        <f>SUM(M431:M450)</f>
        <v>135861.97183098592</v>
      </c>
      <c r="N451" s="178"/>
    </row>
    <row r="452" spans="1:14" ht="13.5">
      <c r="A452" s="924"/>
      <c r="B452" s="926"/>
      <c r="C452" s="918" t="s">
        <v>502</v>
      </c>
      <c r="D452" s="909"/>
      <c r="E452" s="909"/>
      <c r="F452" s="173">
        <v>43101</v>
      </c>
      <c r="G452" s="173">
        <v>44165</v>
      </c>
      <c r="H452" s="352">
        <f>IF(F452&lt;=$I$6,$I$6,F452)</f>
        <v>43467</v>
      </c>
      <c r="I452" s="352">
        <f>IF(G452&lt;=$I$7,G452,$I$7)</f>
        <v>44165</v>
      </c>
      <c r="J452" s="182">
        <f>IF(F452="","",G452-F452+1)</f>
        <v>1065</v>
      </c>
      <c r="K452" s="569">
        <f>IF(F452="","",I452-H452+1)</f>
        <v>699</v>
      </c>
      <c r="L452" s="174">
        <f>183600+1800+1800+1800+18000</f>
        <v>207000</v>
      </c>
      <c r="M452" s="141">
        <f>IF(F452="","",L452*K452/J452)</f>
        <v>135861.97183098592</v>
      </c>
      <c r="N452" s="911"/>
    </row>
    <row r="453" spans="1:14" ht="13.5">
      <c r="A453" s="924"/>
      <c r="B453" s="926"/>
      <c r="C453" s="919"/>
      <c r="D453" s="910"/>
      <c r="E453" s="910"/>
      <c r="F453" s="913"/>
      <c r="G453" s="914"/>
      <c r="H453" s="914"/>
      <c r="I453" s="914"/>
      <c r="J453" s="914"/>
      <c r="K453" s="915"/>
      <c r="L453" s="174"/>
      <c r="M453" s="141">
        <f>L453</f>
        <v>0</v>
      </c>
      <c r="N453" s="912"/>
    </row>
    <row r="454" spans="1:14" ht="13.5">
      <c r="A454" s="924"/>
      <c r="B454" s="926"/>
      <c r="C454" s="919"/>
      <c r="D454" s="909"/>
      <c r="E454" s="909"/>
      <c r="F454" s="173"/>
      <c r="G454" s="173"/>
      <c r="H454" s="352">
        <f>IF(F454&lt;=$I$6,$I$6,F454)</f>
        <v>43467</v>
      </c>
      <c r="I454" s="352">
        <f>IF(G454&lt;=$I$7,G454,$I$7)</f>
        <v>0</v>
      </c>
      <c r="J454" s="182" t="str">
        <f>IF(F454="","",G454-F454+1)</f>
        <v/>
      </c>
      <c r="K454" s="569" t="str">
        <f>IF(F454="","",I454-H454+1)</f>
        <v/>
      </c>
      <c r="L454" s="174"/>
      <c r="M454" s="141" t="str">
        <f>IF(F454="","",L454*K454/J454)</f>
        <v/>
      </c>
      <c r="N454" s="911"/>
    </row>
    <row r="455" spans="1:14" ht="13.5">
      <c r="A455" s="924"/>
      <c r="B455" s="926"/>
      <c r="C455" s="919"/>
      <c r="D455" s="910"/>
      <c r="E455" s="910"/>
      <c r="F455" s="913"/>
      <c r="G455" s="914"/>
      <c r="H455" s="914"/>
      <c r="I455" s="914"/>
      <c r="J455" s="914"/>
      <c r="K455" s="915"/>
      <c r="L455" s="174"/>
      <c r="M455" s="141">
        <f>L455</f>
        <v>0</v>
      </c>
      <c r="N455" s="912"/>
    </row>
    <row r="456" spans="1:14" ht="13.5">
      <c r="A456" s="924"/>
      <c r="B456" s="926"/>
      <c r="C456" s="919"/>
      <c r="D456" s="909"/>
      <c r="E456" s="909"/>
      <c r="F456" s="173"/>
      <c r="G456" s="173"/>
      <c r="H456" s="352">
        <f>IF(F456&lt;=$I$6,$I$6,F456)</f>
        <v>43467</v>
      </c>
      <c r="I456" s="352">
        <f>IF(G456&lt;=$I$7,G456,$I$7)</f>
        <v>0</v>
      </c>
      <c r="J456" s="182" t="str">
        <f>IF(F456="","",G456-F456+1)</f>
        <v/>
      </c>
      <c r="K456" s="569" t="str">
        <f>IF(F456="","",I456-H456+1)</f>
        <v/>
      </c>
      <c r="L456" s="174"/>
      <c r="M456" s="141" t="str">
        <f>IF(F456="","",L456*K456/J456)</f>
        <v/>
      </c>
      <c r="N456" s="911"/>
    </row>
    <row r="457" spans="1:14" ht="13.5">
      <c r="A457" s="924"/>
      <c r="B457" s="926"/>
      <c r="C457" s="919"/>
      <c r="D457" s="910"/>
      <c r="E457" s="910"/>
      <c r="F457" s="913"/>
      <c r="G457" s="914"/>
      <c r="H457" s="914"/>
      <c r="I457" s="914"/>
      <c r="J457" s="914"/>
      <c r="K457" s="915"/>
      <c r="L457" s="174"/>
      <c r="M457" s="141">
        <f>L457</f>
        <v>0</v>
      </c>
      <c r="N457" s="912"/>
    </row>
    <row r="458" spans="1:14" ht="13.5">
      <c r="A458" s="924"/>
      <c r="B458" s="926"/>
      <c r="C458" s="919"/>
      <c r="D458" s="909"/>
      <c r="E458" s="909"/>
      <c r="F458" s="173"/>
      <c r="G458" s="173"/>
      <c r="H458" s="352">
        <f>IF(F458&lt;=$I$6,$I$6,F458)</f>
        <v>43467</v>
      </c>
      <c r="I458" s="352">
        <f>IF(G458&lt;=$I$7,G458,$I$7)</f>
        <v>0</v>
      </c>
      <c r="J458" s="182" t="str">
        <f>IF(F458="","",G458-F458+1)</f>
        <v/>
      </c>
      <c r="K458" s="569" t="str">
        <f>IF(F458="","",I458-H458+1)</f>
        <v/>
      </c>
      <c r="L458" s="174"/>
      <c r="M458" s="141" t="str">
        <f>IF(F458="","",L458*K458/J458)</f>
        <v/>
      </c>
      <c r="N458" s="911"/>
    </row>
    <row r="459" spans="1:14" ht="13.5">
      <c r="A459" s="924"/>
      <c r="B459" s="926"/>
      <c r="C459" s="919"/>
      <c r="D459" s="910"/>
      <c r="E459" s="910"/>
      <c r="F459" s="913"/>
      <c r="G459" s="914"/>
      <c r="H459" s="914"/>
      <c r="I459" s="914"/>
      <c r="J459" s="914"/>
      <c r="K459" s="915"/>
      <c r="L459" s="174"/>
      <c r="M459" s="141">
        <f>L459</f>
        <v>0</v>
      </c>
      <c r="N459" s="912"/>
    </row>
    <row r="460" spans="1:14" ht="13.5">
      <c r="A460" s="924"/>
      <c r="B460" s="926"/>
      <c r="C460" s="919"/>
      <c r="D460" s="909"/>
      <c r="E460" s="909"/>
      <c r="F460" s="173"/>
      <c r="G460" s="173"/>
      <c r="H460" s="352">
        <f>IF(F460&lt;=$I$6,$I$6,F460)</f>
        <v>43467</v>
      </c>
      <c r="I460" s="352">
        <f>IF(G460&lt;=$I$7,G460,$I$7)</f>
        <v>0</v>
      </c>
      <c r="J460" s="182" t="str">
        <f>IF(F460="","",G460-F460+1)</f>
        <v/>
      </c>
      <c r="K460" s="569" t="str">
        <f>IF(F460="","",I460-H460+1)</f>
        <v/>
      </c>
      <c r="L460" s="174"/>
      <c r="M460" s="141" t="str">
        <f>IF(F460="","",L460*K460/J460)</f>
        <v/>
      </c>
      <c r="N460" s="911"/>
    </row>
    <row r="461" spans="1:14" ht="13.5">
      <c r="A461" s="924"/>
      <c r="B461" s="926"/>
      <c r="C461" s="919"/>
      <c r="D461" s="910"/>
      <c r="E461" s="910"/>
      <c r="F461" s="913"/>
      <c r="G461" s="914"/>
      <c r="H461" s="914"/>
      <c r="I461" s="914"/>
      <c r="J461" s="914"/>
      <c r="K461" s="915"/>
      <c r="L461" s="174"/>
      <c r="M461" s="141">
        <f>L461</f>
        <v>0</v>
      </c>
      <c r="N461" s="912"/>
    </row>
    <row r="462" spans="1:14" ht="13.5">
      <c r="A462" s="924"/>
      <c r="B462" s="926"/>
      <c r="C462" s="919"/>
      <c r="D462" s="909"/>
      <c r="E462" s="909"/>
      <c r="F462" s="173"/>
      <c r="G462" s="173"/>
      <c r="H462" s="352">
        <f>IF(F462&lt;=$I$6,$I$6,F462)</f>
        <v>43467</v>
      </c>
      <c r="I462" s="352">
        <f>IF(G462&lt;=$I$7,G462,$I$7)</f>
        <v>0</v>
      </c>
      <c r="J462" s="182" t="str">
        <f>IF(F462="","",G462-F462+1)</f>
        <v/>
      </c>
      <c r="K462" s="569" t="str">
        <f>IF(F462="","",I462-H462+1)</f>
        <v/>
      </c>
      <c r="L462" s="174"/>
      <c r="M462" s="141" t="str">
        <f>IF(F462="","",L462*K462/J462)</f>
        <v/>
      </c>
      <c r="N462" s="911"/>
    </row>
    <row r="463" spans="1:14" ht="13.5">
      <c r="A463" s="924"/>
      <c r="B463" s="926"/>
      <c r="C463" s="919"/>
      <c r="D463" s="910"/>
      <c r="E463" s="910"/>
      <c r="F463" s="913"/>
      <c r="G463" s="914"/>
      <c r="H463" s="914"/>
      <c r="I463" s="914"/>
      <c r="J463" s="914"/>
      <c r="K463" s="915"/>
      <c r="L463" s="174"/>
      <c r="M463" s="141">
        <f>L463</f>
        <v>0</v>
      </c>
      <c r="N463" s="912"/>
    </row>
    <row r="464" spans="1:14" ht="13.5">
      <c r="A464" s="924"/>
      <c r="B464" s="926"/>
      <c r="C464" s="919"/>
      <c r="D464" s="909"/>
      <c r="E464" s="909"/>
      <c r="F464" s="173"/>
      <c r="G464" s="173"/>
      <c r="H464" s="352">
        <f>IF(F464&lt;=$I$6,$I$6,F464)</f>
        <v>43467</v>
      </c>
      <c r="I464" s="352">
        <f>IF(G464&lt;=$I$7,G464,$I$7)</f>
        <v>0</v>
      </c>
      <c r="J464" s="182" t="str">
        <f>IF(F464="","",G464-F464+1)</f>
        <v/>
      </c>
      <c r="K464" s="569" t="str">
        <f>IF(F464="","",I464-H464+1)</f>
        <v/>
      </c>
      <c r="L464" s="174"/>
      <c r="M464" s="141" t="str">
        <f>IF(F464="","",L464*K464/J464)</f>
        <v/>
      </c>
      <c r="N464" s="911"/>
    </row>
    <row r="465" spans="1:14" ht="13.5">
      <c r="A465" s="924"/>
      <c r="B465" s="926"/>
      <c r="C465" s="919"/>
      <c r="D465" s="910"/>
      <c r="E465" s="910"/>
      <c r="F465" s="913"/>
      <c r="G465" s="914"/>
      <c r="H465" s="914"/>
      <c r="I465" s="914"/>
      <c r="J465" s="914"/>
      <c r="K465" s="915"/>
      <c r="L465" s="174"/>
      <c r="M465" s="141">
        <f>L465</f>
        <v>0</v>
      </c>
      <c r="N465" s="912"/>
    </row>
    <row r="466" spans="1:14" ht="13.5">
      <c r="A466" s="924"/>
      <c r="B466" s="926"/>
      <c r="C466" s="919"/>
      <c r="D466" s="909"/>
      <c r="E466" s="909"/>
      <c r="F466" s="173"/>
      <c r="G466" s="173"/>
      <c r="H466" s="352">
        <f>IF(F466&lt;=$I$6,$I$6,F466)</f>
        <v>43467</v>
      </c>
      <c r="I466" s="352">
        <f>IF(G466&lt;=$I$7,G466,$I$7)</f>
        <v>0</v>
      </c>
      <c r="J466" s="182" t="str">
        <f>IF(F466="","",G466-F466+1)</f>
        <v/>
      </c>
      <c r="K466" s="569" t="str">
        <f>IF(F466="","",I466-H466+1)</f>
        <v/>
      </c>
      <c r="L466" s="174"/>
      <c r="M466" s="141" t="str">
        <f>IF(F466="","",L466*K466/J466)</f>
        <v/>
      </c>
      <c r="N466" s="911"/>
    </row>
    <row r="467" spans="1:14" ht="13.5">
      <c r="A467" s="924"/>
      <c r="B467" s="926"/>
      <c r="C467" s="919"/>
      <c r="D467" s="910"/>
      <c r="E467" s="910"/>
      <c r="F467" s="913"/>
      <c r="G467" s="914"/>
      <c r="H467" s="914"/>
      <c r="I467" s="914"/>
      <c r="J467" s="914"/>
      <c r="K467" s="915"/>
      <c r="L467" s="174"/>
      <c r="M467" s="141">
        <f>L467</f>
        <v>0</v>
      </c>
      <c r="N467" s="912"/>
    </row>
    <row r="468" spans="1:14" ht="13.5">
      <c r="A468" s="924"/>
      <c r="B468" s="926"/>
      <c r="C468" s="919"/>
      <c r="D468" s="909"/>
      <c r="E468" s="909"/>
      <c r="F468" s="173"/>
      <c r="G468" s="173"/>
      <c r="H468" s="352">
        <f>IF(F468&lt;=$I$6,$I$6,F468)</f>
        <v>43467</v>
      </c>
      <c r="I468" s="352">
        <f>IF(G468&lt;=$I$7,G468,$I$7)</f>
        <v>0</v>
      </c>
      <c r="J468" s="182" t="str">
        <f>IF(F468="","",G468-F468+1)</f>
        <v/>
      </c>
      <c r="K468" s="569" t="str">
        <f>IF(F468="","",I468-H468+1)</f>
        <v/>
      </c>
      <c r="L468" s="174"/>
      <c r="M468" s="141" t="str">
        <f>IF(F468="","",L468*K468/J468)</f>
        <v/>
      </c>
      <c r="N468" s="911"/>
    </row>
    <row r="469" spans="1:14" ht="13.5">
      <c r="A469" s="924"/>
      <c r="B469" s="926"/>
      <c r="C469" s="919"/>
      <c r="D469" s="910"/>
      <c r="E469" s="910"/>
      <c r="F469" s="913"/>
      <c r="G469" s="914"/>
      <c r="H469" s="914"/>
      <c r="I469" s="914"/>
      <c r="J469" s="914"/>
      <c r="K469" s="915"/>
      <c r="L469" s="174"/>
      <c r="M469" s="141">
        <f>L469</f>
        <v>0</v>
      </c>
      <c r="N469" s="912"/>
    </row>
    <row r="470" spans="1:14" ht="13.5">
      <c r="A470" s="924"/>
      <c r="B470" s="926"/>
      <c r="C470" s="919"/>
      <c r="D470" s="909"/>
      <c r="E470" s="909"/>
      <c r="F470" s="173"/>
      <c r="G470" s="173"/>
      <c r="H470" s="352">
        <f>IF(F470&lt;=$I$6,$I$6,F470)</f>
        <v>43467</v>
      </c>
      <c r="I470" s="352">
        <f>IF(G470&lt;=$I$7,G470,$I$7)</f>
        <v>0</v>
      </c>
      <c r="J470" s="182" t="str">
        <f>IF(F470="","",G470-F470+1)</f>
        <v/>
      </c>
      <c r="K470" s="569" t="str">
        <f>IF(F470="","",I470-H470+1)</f>
        <v/>
      </c>
      <c r="L470" s="174"/>
      <c r="M470" s="141" t="str">
        <f>IF(F470="","",L470*K470/J470)</f>
        <v/>
      </c>
      <c r="N470" s="911"/>
    </row>
    <row r="471" spans="1:14" ht="13.5">
      <c r="A471" s="924"/>
      <c r="B471" s="926"/>
      <c r="C471" s="919"/>
      <c r="D471" s="910"/>
      <c r="E471" s="910"/>
      <c r="F471" s="913"/>
      <c r="G471" s="914"/>
      <c r="H471" s="914"/>
      <c r="I471" s="914"/>
      <c r="J471" s="914"/>
      <c r="K471" s="915"/>
      <c r="L471" s="174"/>
      <c r="M471" s="141">
        <f>L471</f>
        <v>0</v>
      </c>
      <c r="N471" s="912"/>
    </row>
    <row r="472" spans="1:14" ht="13.5">
      <c r="A472" s="924"/>
      <c r="B472" s="927"/>
      <c r="C472" s="916" t="s">
        <v>501</v>
      </c>
      <c r="D472" s="916"/>
      <c r="E472" s="916"/>
      <c r="F472" s="916"/>
      <c r="G472" s="916"/>
      <c r="H472" s="916"/>
      <c r="I472" s="916"/>
      <c r="J472" s="916"/>
      <c r="K472" s="916"/>
      <c r="L472" s="916"/>
      <c r="M472" s="183">
        <f>SUM(M452:M471)*0.7</f>
        <v>95103.38028169013</v>
      </c>
      <c r="N472" s="178"/>
    </row>
  </sheetData>
  <mergeCells count="569">
    <mergeCell ref="E1:M1"/>
    <mergeCell ref="O62:W62"/>
    <mergeCell ref="O63:W63"/>
    <mergeCell ref="O64:S71"/>
    <mergeCell ref="A4:A5"/>
    <mergeCell ref="B4:D4"/>
    <mergeCell ref="E4:E5"/>
    <mergeCell ref="F4:F5"/>
    <mergeCell ref="H4:H5"/>
    <mergeCell ref="I4:I5"/>
    <mergeCell ref="E13:K13"/>
    <mergeCell ref="A14:A15"/>
    <mergeCell ref="B14:C15"/>
    <mergeCell ref="D14:D15"/>
    <mergeCell ref="E14:E15"/>
    <mergeCell ref="F14:G14"/>
    <mergeCell ref="H14:I14"/>
    <mergeCell ref="J14:J15"/>
    <mergeCell ref="K14:K15"/>
    <mergeCell ref="N14:N15"/>
    <mergeCell ref="A16:A57"/>
    <mergeCell ref="B16:B57"/>
    <mergeCell ref="C16:C35"/>
    <mergeCell ref="C36:L36"/>
    <mergeCell ref="C37:C56"/>
    <mergeCell ref="C57:L57"/>
    <mergeCell ref="J60:J61"/>
    <mergeCell ref="K60:K61"/>
    <mergeCell ref="L60:L61"/>
    <mergeCell ref="M60:M61"/>
    <mergeCell ref="N60:N61"/>
    <mergeCell ref="F60:G60"/>
    <mergeCell ref="H60:I60"/>
    <mergeCell ref="L14:L15"/>
    <mergeCell ref="M14:M15"/>
    <mergeCell ref="A62:A103"/>
    <mergeCell ref="B62:B103"/>
    <mergeCell ref="C62:C81"/>
    <mergeCell ref="D62:D63"/>
    <mergeCell ref="E62:E63"/>
    <mergeCell ref="A60:A61"/>
    <mergeCell ref="B60:C61"/>
    <mergeCell ref="D60:D61"/>
    <mergeCell ref="E60:E61"/>
    <mergeCell ref="D68:D69"/>
    <mergeCell ref="E68:E69"/>
    <mergeCell ref="D76:D77"/>
    <mergeCell ref="E76:E77"/>
    <mergeCell ref="D80:D81"/>
    <mergeCell ref="E80:E81"/>
    <mergeCell ref="D101:D102"/>
    <mergeCell ref="E101:E102"/>
    <mergeCell ref="F69:K69"/>
    <mergeCell ref="D70:D71"/>
    <mergeCell ref="E70:E71"/>
    <mergeCell ref="F71:K71"/>
    <mergeCell ref="F63:K63"/>
    <mergeCell ref="D64:D65"/>
    <mergeCell ref="E64:E65"/>
    <mergeCell ref="F65:K65"/>
    <mergeCell ref="D66:D67"/>
    <mergeCell ref="E66:E67"/>
    <mergeCell ref="F67:K67"/>
    <mergeCell ref="F77:K77"/>
    <mergeCell ref="D78:D79"/>
    <mergeCell ref="E78:E79"/>
    <mergeCell ref="F79:K79"/>
    <mergeCell ref="D72:D73"/>
    <mergeCell ref="E72:E73"/>
    <mergeCell ref="F73:K73"/>
    <mergeCell ref="D74:D75"/>
    <mergeCell ref="E74:E75"/>
    <mergeCell ref="F75:K75"/>
    <mergeCell ref="F81:K81"/>
    <mergeCell ref="C82:L82"/>
    <mergeCell ref="C83:C102"/>
    <mergeCell ref="D83:D84"/>
    <mergeCell ref="E83:E84"/>
    <mergeCell ref="F84:K84"/>
    <mergeCell ref="D85:D86"/>
    <mergeCell ref="E85:E86"/>
    <mergeCell ref="D91:D92"/>
    <mergeCell ref="E91:E92"/>
    <mergeCell ref="F92:K92"/>
    <mergeCell ref="D93:D94"/>
    <mergeCell ref="E93:E94"/>
    <mergeCell ref="F94:K94"/>
    <mergeCell ref="F86:K86"/>
    <mergeCell ref="D87:D88"/>
    <mergeCell ref="E87:E88"/>
    <mergeCell ref="F88:K88"/>
    <mergeCell ref="D89:D90"/>
    <mergeCell ref="E89:E90"/>
    <mergeCell ref="F90:K90"/>
    <mergeCell ref="D99:D100"/>
    <mergeCell ref="E99:E100"/>
    <mergeCell ref="F100:K100"/>
    <mergeCell ref="F102:K102"/>
    <mergeCell ref="D95:D96"/>
    <mergeCell ref="E95:E96"/>
    <mergeCell ref="F96:K96"/>
    <mergeCell ref="D97:D98"/>
    <mergeCell ref="E97:E98"/>
    <mergeCell ref="F98:K98"/>
    <mergeCell ref="N107:N108"/>
    <mergeCell ref="A109:A150"/>
    <mergeCell ref="B109:B150"/>
    <mergeCell ref="C109:C128"/>
    <mergeCell ref="C129:L129"/>
    <mergeCell ref="C130:C149"/>
    <mergeCell ref="C150:L150"/>
    <mergeCell ref="C103:L103"/>
    <mergeCell ref="A106:C106"/>
    <mergeCell ref="E106:K106"/>
    <mergeCell ref="A107:A108"/>
    <mergeCell ref="B107:C108"/>
    <mergeCell ref="D107:D108"/>
    <mergeCell ref="E107:E108"/>
    <mergeCell ref="F107:G107"/>
    <mergeCell ref="H107:I107"/>
    <mergeCell ref="J107:J108"/>
    <mergeCell ref="A152:A153"/>
    <mergeCell ref="B152:C153"/>
    <mergeCell ref="D152:D153"/>
    <mergeCell ref="E152:E153"/>
    <mergeCell ref="F152:G152"/>
    <mergeCell ref="H152:I152"/>
    <mergeCell ref="K107:K108"/>
    <mergeCell ref="L107:L108"/>
    <mergeCell ref="M107:M108"/>
    <mergeCell ref="N154:N155"/>
    <mergeCell ref="F155:K155"/>
    <mergeCell ref="D156:D157"/>
    <mergeCell ref="E156:E157"/>
    <mergeCell ref="N156:N157"/>
    <mergeCell ref="F157:K157"/>
    <mergeCell ref="J152:J153"/>
    <mergeCell ref="K152:K153"/>
    <mergeCell ref="L152:L153"/>
    <mergeCell ref="M152:M153"/>
    <mergeCell ref="N152:N153"/>
    <mergeCell ref="D154:D155"/>
    <mergeCell ref="E154:E155"/>
    <mergeCell ref="D162:D163"/>
    <mergeCell ref="E162:E163"/>
    <mergeCell ref="N162:N163"/>
    <mergeCell ref="F163:K163"/>
    <mergeCell ref="D164:D165"/>
    <mergeCell ref="E164:E165"/>
    <mergeCell ref="N164:N165"/>
    <mergeCell ref="F165:K165"/>
    <mergeCell ref="D158:D159"/>
    <mergeCell ref="E158:E159"/>
    <mergeCell ref="N158:N159"/>
    <mergeCell ref="F159:K159"/>
    <mergeCell ref="D160:D161"/>
    <mergeCell ref="E160:E161"/>
    <mergeCell ref="N160:N161"/>
    <mergeCell ref="F161:K161"/>
    <mergeCell ref="D170:D171"/>
    <mergeCell ref="E170:E171"/>
    <mergeCell ref="N170:N171"/>
    <mergeCell ref="F171:K171"/>
    <mergeCell ref="D172:D173"/>
    <mergeCell ref="E172:E173"/>
    <mergeCell ref="N172:N173"/>
    <mergeCell ref="F173:K173"/>
    <mergeCell ref="D166:D167"/>
    <mergeCell ref="E166:E167"/>
    <mergeCell ref="N166:N167"/>
    <mergeCell ref="F167:K167"/>
    <mergeCell ref="D168:D169"/>
    <mergeCell ref="E168:E169"/>
    <mergeCell ref="N168:N169"/>
    <mergeCell ref="F169:K169"/>
    <mergeCell ref="C174:L174"/>
    <mergeCell ref="C175:C194"/>
    <mergeCell ref="D175:D176"/>
    <mergeCell ref="E175:E176"/>
    <mergeCell ref="N175:N176"/>
    <mergeCell ref="F176:K176"/>
    <mergeCell ref="D177:D178"/>
    <mergeCell ref="E177:E178"/>
    <mergeCell ref="N177:N178"/>
    <mergeCell ref="F178:K178"/>
    <mergeCell ref="D183:D184"/>
    <mergeCell ref="E183:E184"/>
    <mergeCell ref="N183:N184"/>
    <mergeCell ref="F184:K184"/>
    <mergeCell ref="D185:D186"/>
    <mergeCell ref="E185:E186"/>
    <mergeCell ref="N185:N186"/>
    <mergeCell ref="F186:K186"/>
    <mergeCell ref="D179:D180"/>
    <mergeCell ref="E179:E180"/>
    <mergeCell ref="N179:N180"/>
    <mergeCell ref="F180:K180"/>
    <mergeCell ref="D181:D182"/>
    <mergeCell ref="E181:E182"/>
    <mergeCell ref="N191:N192"/>
    <mergeCell ref="F192:K192"/>
    <mergeCell ref="D193:D194"/>
    <mergeCell ref="E193:E194"/>
    <mergeCell ref="N193:N194"/>
    <mergeCell ref="F194:K194"/>
    <mergeCell ref="D187:D188"/>
    <mergeCell ref="E187:E188"/>
    <mergeCell ref="N187:N188"/>
    <mergeCell ref="F188:K188"/>
    <mergeCell ref="D189:D190"/>
    <mergeCell ref="E189:E190"/>
    <mergeCell ref="N189:N190"/>
    <mergeCell ref="F190:K190"/>
    <mergeCell ref="N199:N200"/>
    <mergeCell ref="A201:A242"/>
    <mergeCell ref="B201:B242"/>
    <mergeCell ref="C201:C220"/>
    <mergeCell ref="C221:L221"/>
    <mergeCell ref="C222:C241"/>
    <mergeCell ref="C242:L242"/>
    <mergeCell ref="C195:L195"/>
    <mergeCell ref="A198:C198"/>
    <mergeCell ref="E198:K198"/>
    <mergeCell ref="A199:A200"/>
    <mergeCell ref="B199:C200"/>
    <mergeCell ref="D199:D200"/>
    <mergeCell ref="E199:E200"/>
    <mergeCell ref="F199:G199"/>
    <mergeCell ref="H199:I199"/>
    <mergeCell ref="J199:J200"/>
    <mergeCell ref="A154:A195"/>
    <mergeCell ref="B154:B195"/>
    <mergeCell ref="C154:C173"/>
    <mergeCell ref="N181:N182"/>
    <mergeCell ref="F182:K182"/>
    <mergeCell ref="D191:D192"/>
    <mergeCell ref="E191:E192"/>
    <mergeCell ref="A244:A245"/>
    <mergeCell ref="B244:C245"/>
    <mergeCell ref="D244:D245"/>
    <mergeCell ref="E244:E245"/>
    <mergeCell ref="F244:G244"/>
    <mergeCell ref="H244:I244"/>
    <mergeCell ref="K199:K200"/>
    <mergeCell ref="L199:L200"/>
    <mergeCell ref="M199:M200"/>
    <mergeCell ref="N246:N247"/>
    <mergeCell ref="F247:K247"/>
    <mergeCell ref="D248:D249"/>
    <mergeCell ref="E248:E249"/>
    <mergeCell ref="N248:N249"/>
    <mergeCell ref="F249:K249"/>
    <mergeCell ref="J244:J245"/>
    <mergeCell ref="K244:K245"/>
    <mergeCell ref="L244:L245"/>
    <mergeCell ref="M244:M245"/>
    <mergeCell ref="N244:N245"/>
    <mergeCell ref="D246:D247"/>
    <mergeCell ref="E246:E247"/>
    <mergeCell ref="N254:N255"/>
    <mergeCell ref="F255:K255"/>
    <mergeCell ref="D256:D257"/>
    <mergeCell ref="E256:E257"/>
    <mergeCell ref="N256:N257"/>
    <mergeCell ref="F257:K257"/>
    <mergeCell ref="D250:D251"/>
    <mergeCell ref="E250:E251"/>
    <mergeCell ref="N250:N251"/>
    <mergeCell ref="F251:K251"/>
    <mergeCell ref="D252:D253"/>
    <mergeCell ref="E252:E253"/>
    <mergeCell ref="N252:N253"/>
    <mergeCell ref="F253:K253"/>
    <mergeCell ref="D254:D255"/>
    <mergeCell ref="E254:E255"/>
    <mergeCell ref="N262:N263"/>
    <mergeCell ref="F263:K263"/>
    <mergeCell ref="D264:D265"/>
    <mergeCell ref="E264:E265"/>
    <mergeCell ref="N264:N265"/>
    <mergeCell ref="F265:K265"/>
    <mergeCell ref="D258:D259"/>
    <mergeCell ref="E258:E259"/>
    <mergeCell ref="N258:N259"/>
    <mergeCell ref="F259:K259"/>
    <mergeCell ref="D260:D261"/>
    <mergeCell ref="E260:E261"/>
    <mergeCell ref="N260:N261"/>
    <mergeCell ref="F261:K261"/>
    <mergeCell ref="E262:E263"/>
    <mergeCell ref="N267:N268"/>
    <mergeCell ref="F268:K268"/>
    <mergeCell ref="D269:D270"/>
    <mergeCell ref="E269:E270"/>
    <mergeCell ref="N269:N270"/>
    <mergeCell ref="F270:K270"/>
    <mergeCell ref="D275:D276"/>
    <mergeCell ref="E275:E276"/>
    <mergeCell ref="N275:N276"/>
    <mergeCell ref="F276:K276"/>
    <mergeCell ref="D271:D272"/>
    <mergeCell ref="E271:E272"/>
    <mergeCell ref="N271:N272"/>
    <mergeCell ref="F272:K272"/>
    <mergeCell ref="D273:D274"/>
    <mergeCell ref="E273:E274"/>
    <mergeCell ref="N273:N274"/>
    <mergeCell ref="F274:K274"/>
    <mergeCell ref="D283:D284"/>
    <mergeCell ref="E283:E284"/>
    <mergeCell ref="N283:N284"/>
    <mergeCell ref="F284:K284"/>
    <mergeCell ref="D285:D286"/>
    <mergeCell ref="E285:E286"/>
    <mergeCell ref="N285:N286"/>
    <mergeCell ref="F286:K286"/>
    <mergeCell ref="D279:D280"/>
    <mergeCell ref="E279:E280"/>
    <mergeCell ref="N279:N280"/>
    <mergeCell ref="F280:K280"/>
    <mergeCell ref="D281:D282"/>
    <mergeCell ref="E281:E282"/>
    <mergeCell ref="N281:N282"/>
    <mergeCell ref="F282:K282"/>
    <mergeCell ref="D277:D278"/>
    <mergeCell ref="E277:E278"/>
    <mergeCell ref="N277:N278"/>
    <mergeCell ref="F278:K278"/>
    <mergeCell ref="C287:L287"/>
    <mergeCell ref="A290:C290"/>
    <mergeCell ref="E290:K290"/>
    <mergeCell ref="A291:A292"/>
    <mergeCell ref="B291:C292"/>
    <mergeCell ref="D291:D292"/>
    <mergeCell ref="E291:E292"/>
    <mergeCell ref="F291:G291"/>
    <mergeCell ref="H291:I291"/>
    <mergeCell ref="J291:J292"/>
    <mergeCell ref="A246:A287"/>
    <mergeCell ref="B246:B287"/>
    <mergeCell ref="C246:C265"/>
    <mergeCell ref="K291:K292"/>
    <mergeCell ref="L291:L292"/>
    <mergeCell ref="C266:L266"/>
    <mergeCell ref="C267:C286"/>
    <mergeCell ref="D267:D268"/>
    <mergeCell ref="E267:E268"/>
    <mergeCell ref="D262:D263"/>
    <mergeCell ref="M291:M292"/>
    <mergeCell ref="N291:N292"/>
    <mergeCell ref="A293:A334"/>
    <mergeCell ref="B293:B334"/>
    <mergeCell ref="C293:C312"/>
    <mergeCell ref="C313:L313"/>
    <mergeCell ref="C314:C333"/>
    <mergeCell ref="C334:L334"/>
    <mergeCell ref="A338:A379"/>
    <mergeCell ref="B338:B379"/>
    <mergeCell ref="C338:C357"/>
    <mergeCell ref="D338:D339"/>
    <mergeCell ref="E338:E339"/>
    <mergeCell ref="A336:A337"/>
    <mergeCell ref="B336:C337"/>
    <mergeCell ref="D336:D337"/>
    <mergeCell ref="E336:E337"/>
    <mergeCell ref="N338:N339"/>
    <mergeCell ref="F339:K339"/>
    <mergeCell ref="D340:D341"/>
    <mergeCell ref="E340:E341"/>
    <mergeCell ref="N340:N341"/>
    <mergeCell ref="F341:K341"/>
    <mergeCell ref="J336:J337"/>
    <mergeCell ref="K336:K337"/>
    <mergeCell ref="L336:L337"/>
    <mergeCell ref="M336:M337"/>
    <mergeCell ref="N336:N337"/>
    <mergeCell ref="F336:G336"/>
    <mergeCell ref="H336:I336"/>
    <mergeCell ref="D346:D347"/>
    <mergeCell ref="E346:E347"/>
    <mergeCell ref="N346:N347"/>
    <mergeCell ref="F347:K347"/>
    <mergeCell ref="D348:D349"/>
    <mergeCell ref="E348:E349"/>
    <mergeCell ref="N348:N349"/>
    <mergeCell ref="F349:K349"/>
    <mergeCell ref="D342:D343"/>
    <mergeCell ref="E342:E343"/>
    <mergeCell ref="N342:N343"/>
    <mergeCell ref="F343:K343"/>
    <mergeCell ref="D344:D345"/>
    <mergeCell ref="E344:E345"/>
    <mergeCell ref="N344:N345"/>
    <mergeCell ref="F345:K345"/>
    <mergeCell ref="D354:D355"/>
    <mergeCell ref="E354:E355"/>
    <mergeCell ref="N354:N355"/>
    <mergeCell ref="F355:K355"/>
    <mergeCell ref="D356:D357"/>
    <mergeCell ref="E356:E357"/>
    <mergeCell ref="N356:N357"/>
    <mergeCell ref="F357:K357"/>
    <mergeCell ref="D350:D351"/>
    <mergeCell ref="E350:E351"/>
    <mergeCell ref="N350:N351"/>
    <mergeCell ref="F351:K351"/>
    <mergeCell ref="D352:D353"/>
    <mergeCell ref="E352:E353"/>
    <mergeCell ref="N352:N353"/>
    <mergeCell ref="F353:K353"/>
    <mergeCell ref="D363:D364"/>
    <mergeCell ref="E363:E364"/>
    <mergeCell ref="N363:N364"/>
    <mergeCell ref="F364:K364"/>
    <mergeCell ref="D365:D366"/>
    <mergeCell ref="E365:E366"/>
    <mergeCell ref="N365:N366"/>
    <mergeCell ref="F366:K366"/>
    <mergeCell ref="C358:L358"/>
    <mergeCell ref="C359:C378"/>
    <mergeCell ref="D359:D360"/>
    <mergeCell ref="E359:E360"/>
    <mergeCell ref="N359:N360"/>
    <mergeCell ref="F360:K360"/>
    <mergeCell ref="D361:D362"/>
    <mergeCell ref="E361:E362"/>
    <mergeCell ref="N361:N362"/>
    <mergeCell ref="F362:K362"/>
    <mergeCell ref="D371:D372"/>
    <mergeCell ref="E371:E372"/>
    <mergeCell ref="N371:N372"/>
    <mergeCell ref="F372:K372"/>
    <mergeCell ref="D373:D374"/>
    <mergeCell ref="E373:E374"/>
    <mergeCell ref="N373:N374"/>
    <mergeCell ref="F374:K374"/>
    <mergeCell ref="D367:D368"/>
    <mergeCell ref="E367:E368"/>
    <mergeCell ref="N367:N368"/>
    <mergeCell ref="F368:K368"/>
    <mergeCell ref="D369:D370"/>
    <mergeCell ref="E369:E370"/>
    <mergeCell ref="N369:N370"/>
    <mergeCell ref="F370:K370"/>
    <mergeCell ref="C379:L379"/>
    <mergeCell ref="D375:D376"/>
    <mergeCell ref="E375:E376"/>
    <mergeCell ref="N375:N376"/>
    <mergeCell ref="F376:K376"/>
    <mergeCell ref="D377:D378"/>
    <mergeCell ref="E377:E378"/>
    <mergeCell ref="N377:N378"/>
    <mergeCell ref="F378:K378"/>
    <mergeCell ref="A383:C383"/>
    <mergeCell ref="E383:K383"/>
    <mergeCell ref="A384:A385"/>
    <mergeCell ref="B384:C385"/>
    <mergeCell ref="D384:D385"/>
    <mergeCell ref="E384:E385"/>
    <mergeCell ref="F384:G384"/>
    <mergeCell ref="H384:I384"/>
    <mergeCell ref="J384:J385"/>
    <mergeCell ref="K384:K385"/>
    <mergeCell ref="L384:L385"/>
    <mergeCell ref="M384:M385"/>
    <mergeCell ref="N384:N385"/>
    <mergeCell ref="A386:A427"/>
    <mergeCell ref="B386:B427"/>
    <mergeCell ref="C386:C405"/>
    <mergeCell ref="C406:L406"/>
    <mergeCell ref="C407:C426"/>
    <mergeCell ref="C427:L427"/>
    <mergeCell ref="A429:A430"/>
    <mergeCell ref="B429:C430"/>
    <mergeCell ref="D429:D430"/>
    <mergeCell ref="E429:E430"/>
    <mergeCell ref="F429:G429"/>
    <mergeCell ref="H429:I429"/>
    <mergeCell ref="J429:J430"/>
    <mergeCell ref="K429:K430"/>
    <mergeCell ref="L429:L430"/>
    <mergeCell ref="M429:M430"/>
    <mergeCell ref="N429:N430"/>
    <mergeCell ref="A431:A472"/>
    <mergeCell ref="B431:B472"/>
    <mergeCell ref="C431:C450"/>
    <mergeCell ref="D431:D432"/>
    <mergeCell ref="E431:E432"/>
    <mergeCell ref="N431:N432"/>
    <mergeCell ref="F432:K432"/>
    <mergeCell ref="D433:D434"/>
    <mergeCell ref="E433:E434"/>
    <mergeCell ref="N433:N434"/>
    <mergeCell ref="F434:K434"/>
    <mergeCell ref="D435:D436"/>
    <mergeCell ref="E435:E436"/>
    <mergeCell ref="N435:N436"/>
    <mergeCell ref="F436:K436"/>
    <mergeCell ref="D437:D438"/>
    <mergeCell ref="E437:E438"/>
    <mergeCell ref="N437:N438"/>
    <mergeCell ref="F438:K438"/>
    <mergeCell ref="D439:D440"/>
    <mergeCell ref="E439:E440"/>
    <mergeCell ref="N439:N440"/>
    <mergeCell ref="F440:K440"/>
    <mergeCell ref="D441:D442"/>
    <mergeCell ref="E441:E442"/>
    <mergeCell ref="N441:N442"/>
    <mergeCell ref="F442:K442"/>
    <mergeCell ref="D443:D444"/>
    <mergeCell ref="E443:E444"/>
    <mergeCell ref="N443:N444"/>
    <mergeCell ref="F444:K444"/>
    <mergeCell ref="D445:D446"/>
    <mergeCell ref="E445:E446"/>
    <mergeCell ref="N445:N446"/>
    <mergeCell ref="F446:K446"/>
    <mergeCell ref="D447:D448"/>
    <mergeCell ref="E447:E448"/>
    <mergeCell ref="N447:N448"/>
    <mergeCell ref="F448:K448"/>
    <mergeCell ref="D449:D450"/>
    <mergeCell ref="E449:E450"/>
    <mergeCell ref="N449:N450"/>
    <mergeCell ref="F450:K450"/>
    <mergeCell ref="C451:L451"/>
    <mergeCell ref="C452:C471"/>
    <mergeCell ref="D452:D453"/>
    <mergeCell ref="E452:E453"/>
    <mergeCell ref="N452:N453"/>
    <mergeCell ref="F453:K453"/>
    <mergeCell ref="D454:D455"/>
    <mergeCell ref="E454:E455"/>
    <mergeCell ref="N454:N455"/>
    <mergeCell ref="F455:K455"/>
    <mergeCell ref="D456:D457"/>
    <mergeCell ref="E456:E457"/>
    <mergeCell ref="N456:N457"/>
    <mergeCell ref="F457:K457"/>
    <mergeCell ref="D458:D459"/>
    <mergeCell ref="E458:E459"/>
    <mergeCell ref="N458:N459"/>
    <mergeCell ref="F459:K459"/>
    <mergeCell ref="D460:D461"/>
    <mergeCell ref="E460:E461"/>
    <mergeCell ref="N460:N461"/>
    <mergeCell ref="F461:K461"/>
    <mergeCell ref="D462:D463"/>
    <mergeCell ref="E462:E463"/>
    <mergeCell ref="N462:N463"/>
    <mergeCell ref="F463:K463"/>
    <mergeCell ref="D464:D465"/>
    <mergeCell ref="E464:E465"/>
    <mergeCell ref="N464:N465"/>
    <mergeCell ref="F465:K465"/>
    <mergeCell ref="D466:D467"/>
    <mergeCell ref="E466:E467"/>
    <mergeCell ref="N466:N467"/>
    <mergeCell ref="F467:K467"/>
    <mergeCell ref="D468:D469"/>
    <mergeCell ref="E468:E469"/>
    <mergeCell ref="N468:N469"/>
    <mergeCell ref="F469:K469"/>
    <mergeCell ref="D470:D471"/>
    <mergeCell ref="E470:E471"/>
    <mergeCell ref="N470:N471"/>
    <mergeCell ref="F471:K471"/>
    <mergeCell ref="C472:L472"/>
  </mergeCells>
  <phoneticPr fontId="2" type="noConversion"/>
  <printOptions horizontalCentered="1"/>
  <pageMargins left="0" right="0" top="0.74803149606299213" bottom="0.74803149606299213" header="0.31496062992125984" footer="0.31496062992125984"/>
  <pageSetup paperSize="9" orientation="landscape" horizontalDpi="1200" verticalDpi="1200" r:id="rId1"/>
  <rowBreaks count="2" manualBreakCount="2">
    <brk id="105" max="16383" man="1"/>
    <brk id="19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19</vt:i4>
      </vt:variant>
      <vt:variant>
        <vt:lpstr>이름이 지정된 범위</vt:lpstr>
      </vt:variant>
      <vt:variant>
        <vt:i4>13</vt:i4>
      </vt:variant>
    </vt:vector>
  </HeadingPairs>
  <TitlesOfParts>
    <vt:vector size="32" baseType="lpstr">
      <vt:lpstr>작성및삭제금지</vt:lpstr>
      <vt:lpstr>작성요령</vt:lpstr>
      <vt:lpstr>참여신청서</vt:lpstr>
      <vt:lpstr>참여업체</vt:lpstr>
      <vt:lpstr>자기평가서</vt:lpstr>
      <vt:lpstr>업무중첩도</vt:lpstr>
      <vt:lpstr>2-1 용역평가결과</vt:lpstr>
      <vt:lpstr>2-2 기술개발 및 투자실적</vt:lpstr>
      <vt:lpstr>3 유사용역실적</vt:lpstr>
      <vt:lpstr>4-1 참여기술인(등급)</vt:lpstr>
      <vt:lpstr>4-2 책임기술인</vt:lpstr>
      <vt:lpstr>4-2 분야별기술인(건축)</vt:lpstr>
      <vt:lpstr>4-2 분야별기술인(기계)</vt:lpstr>
      <vt:lpstr>4-2 분야별기술인(토목)</vt:lpstr>
      <vt:lpstr>4-2 분야별기술인(전기)</vt:lpstr>
      <vt:lpstr>4-2 분야별기술인(안전)</vt:lpstr>
      <vt:lpstr>4-2 기술지원기술인(기술지원)</vt:lpstr>
      <vt:lpstr>4-3 교육훈련</vt:lpstr>
      <vt:lpstr>5 (가점)건설기술인 신규고용율</vt:lpstr>
      <vt:lpstr>'2-2 기술개발 및 투자실적'!Print_Area</vt:lpstr>
      <vt:lpstr>'4-1 참여기술인(등급)'!Print_Area</vt:lpstr>
      <vt:lpstr>'4-2 기술지원기술인(기술지원)'!Print_Area</vt:lpstr>
      <vt:lpstr>'4-2 분야별기술인(건축)'!Print_Area</vt:lpstr>
      <vt:lpstr>'4-2 분야별기술인(기계)'!Print_Area</vt:lpstr>
      <vt:lpstr>'4-2 분야별기술인(안전)'!Print_Area</vt:lpstr>
      <vt:lpstr>'4-2 분야별기술인(전기)'!Print_Area</vt:lpstr>
      <vt:lpstr>'4-2 분야별기술인(토목)'!Print_Area</vt:lpstr>
      <vt:lpstr>'4-2 책임기술인'!Print_Area</vt:lpstr>
      <vt:lpstr>자기평가서!Print_Area</vt:lpstr>
      <vt:lpstr>작성및삭제금지!Print_Area</vt:lpstr>
      <vt:lpstr>참여신청서!Print_Area</vt:lpstr>
      <vt:lpstr>'4-2 책임기술인'!Print_Titles</vt:lpstr>
    </vt:vector>
  </TitlesOfParts>
  <Company>LH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dc:creator>
  <cp:lastModifiedBy>이명행</cp:lastModifiedBy>
  <cp:lastPrinted>2021-02-10T05:46:19Z</cp:lastPrinted>
  <dcterms:created xsi:type="dcterms:W3CDTF">2019-06-03T05:17:47Z</dcterms:created>
  <dcterms:modified xsi:type="dcterms:W3CDTF">2022-03-28T03:59:01Z</dcterms:modified>
</cp:coreProperties>
</file>