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0" windowWidth="11760" windowHeight="8400" tabRatio="890" firstSheet="4" activeTab="5"/>
  </bookViews>
  <sheets>
    <sheet name="제출목록" sheetId="60" r:id="rId1"/>
    <sheet name="제1호" sheetId="24" r:id="rId2"/>
    <sheet name="제2호" sheetId="56" r:id="rId3"/>
    <sheet name="제2-1호 " sheetId="78" r:id="rId4"/>
    <sheet name="제2-2호 " sheetId="79" r:id="rId5"/>
    <sheet name="제3호" sheetId="55" r:id="rId6"/>
    <sheet name="제4호" sheetId="8" r:id="rId7"/>
    <sheet name="제5-1호" sheetId="36" r:id="rId8"/>
    <sheet name="제5-2호" sheetId="37" r:id="rId9"/>
    <sheet name="제5-3호" sheetId="57" r:id="rId10"/>
    <sheet name="제5-4호" sheetId="85" r:id="rId11"/>
    <sheet name="제5-5호" sheetId="62" r:id="rId12"/>
    <sheet name="제5-6호" sheetId="81" r:id="rId13"/>
    <sheet name="제5-7호" sheetId="82" r:id="rId14"/>
    <sheet name="제6호" sheetId="34" r:id="rId15"/>
    <sheet name="제6-1-1호" sheetId="39" r:id="rId16"/>
    <sheet name="제6-1-2호" sheetId="68" r:id="rId17"/>
    <sheet name="제6-2-1호" sheetId="61" r:id="rId18"/>
    <sheet name="제6-2-2호" sheetId="70" r:id="rId19"/>
    <sheet name="제6-3호" sheetId="42" r:id="rId20"/>
    <sheet name="제7호 " sheetId="83" r:id="rId21"/>
    <sheet name="제8호 " sheetId="74" r:id="rId22"/>
    <sheet name="제9호" sheetId="75" r:id="rId23"/>
    <sheet name="제9-1호" sheetId="47" r:id="rId24"/>
    <sheet name="제9-2호" sheetId="63" r:id="rId25"/>
    <sheet name="제9-3호" sheetId="65" r:id="rId26"/>
    <sheet name="제9-4호" sheetId="87" r:id="rId27"/>
    <sheet name="제10호" sheetId="53" r:id="rId28"/>
  </sheets>
  <definedNames>
    <definedName name="_xlnm._FilterDatabase" localSheetId="8" hidden="1">'제5-2호'!#REF!</definedName>
    <definedName name="_xlnm._FilterDatabase" localSheetId="9" hidden="1">'제5-3호'!$A$4:$K$18</definedName>
    <definedName name="_xlnm.Print_Area" localSheetId="11">'제5-5호'!$A$1:$J$47</definedName>
    <definedName name="_xlnm.Print_Area" localSheetId="13">'제5-7호'!$A$1:$J$13</definedName>
    <definedName name="_xlnm.Print_Area" localSheetId="15">'제6-1-1호'!$A$1:$H$15</definedName>
    <definedName name="_xlnm.Print_Area" localSheetId="19">'제6-3호'!$A$1:$L$8</definedName>
    <definedName name="_xlnm.Print_Area" localSheetId="14">제6호!$A$1:$H$22</definedName>
    <definedName name="_xlnm.Print_Area" localSheetId="20">'제7호 '!$A$1:$I$28</definedName>
    <definedName name="_xlnm.Print_Area" localSheetId="22">제9호!$A$1:$K$35</definedName>
    <definedName name="김동희" localSheetId="10">#REF!</definedName>
    <definedName name="김동희" localSheetId="26">#REF!</definedName>
    <definedName name="김동희">#REF!</definedName>
    <definedName name="김종" localSheetId="10">#REF!</definedName>
    <definedName name="김종" localSheetId="26">#REF!</definedName>
    <definedName name="김종">#REF!</definedName>
    <definedName name="동양유사" localSheetId="10">#REF!</definedName>
    <definedName name="동양유사" localSheetId="26">#REF!</definedName>
    <definedName name="동양유사">#REF!</definedName>
    <definedName name="ㅁ" localSheetId="10">#REF!</definedName>
    <definedName name="ㅁ" localSheetId="26">#REF!</definedName>
    <definedName name="ㅁ">#REF!</definedName>
    <definedName name="ㅁㅁ" localSheetId="10">#REF!</definedName>
    <definedName name="ㅁㅁ" localSheetId="26">#REF!</definedName>
    <definedName name="ㅁㅁ">#REF!</definedName>
    <definedName name="문" localSheetId="10">#REF!</definedName>
    <definedName name="문" localSheetId="26">#REF!</definedName>
    <definedName name="문">#REF!</definedName>
    <definedName name="문유사" localSheetId="10">#REF!</definedName>
    <definedName name="문유사" localSheetId="26">#REF!</definedName>
    <definedName name="문유사">#REF!</definedName>
    <definedName name="ㅇㅇ" localSheetId="10">#REF!</definedName>
    <definedName name="ㅇㅇ" localSheetId="26">#REF!</definedName>
    <definedName name="ㅇㅇ">#REF!</definedName>
    <definedName name="유사" localSheetId="10">#REF!</definedName>
    <definedName name="유사" localSheetId="26">#REF!</definedName>
    <definedName name="유사">#REF!</definedName>
    <definedName name="유사1" localSheetId="10">#REF!</definedName>
    <definedName name="유사1" localSheetId="26">#REF!</definedName>
    <definedName name="유사1">#REF!</definedName>
    <definedName name="유서ㅏ" localSheetId="10">#REF!</definedName>
    <definedName name="유서ㅏ" localSheetId="26">#REF!</definedName>
    <definedName name="유서ㅏ">#REF!</definedName>
    <definedName name="이철중" localSheetId="10">#REF!</definedName>
    <definedName name="이철중" localSheetId="26">#REF!</definedName>
    <definedName name="이철중">#REF!</definedName>
    <definedName name="제11호1" localSheetId="10">#REF!</definedName>
    <definedName name="제11호1" localSheetId="26">#REF!</definedName>
    <definedName name="제11호1">#REF!</definedName>
    <definedName name="ㅋㅋ" localSheetId="10">#REF!</definedName>
    <definedName name="ㅋㅋ" localSheetId="26">#REF!</definedName>
    <definedName name="ㅋㅋ">#REF!</definedName>
    <definedName name="황" localSheetId="10">#REF!</definedName>
    <definedName name="황" localSheetId="26">#REF!</definedName>
    <definedName name="황">#REF!</definedName>
  </definedNames>
  <calcPr calcId="145621"/>
</workbook>
</file>

<file path=xl/calcChain.xml><?xml version="1.0" encoding="utf-8"?>
<calcChain xmlns="http://schemas.openxmlformats.org/spreadsheetml/2006/main">
  <c r="K16" i="75" l="1"/>
  <c r="B16" i="75"/>
  <c r="A16" i="75"/>
  <c r="K10" i="75"/>
  <c r="B10" i="75"/>
  <c r="A10" i="75"/>
  <c r="C7" i="62"/>
  <c r="C6" i="62"/>
  <c r="C5" i="62"/>
  <c r="J7" i="55"/>
  <c r="H33" i="55"/>
  <c r="H12" i="55"/>
  <c r="F12" i="55"/>
  <c r="F33" i="55"/>
  <c r="H48" i="55"/>
  <c r="F48" i="55"/>
  <c r="H45" i="55"/>
  <c r="H41" i="55"/>
  <c r="H38" i="55"/>
  <c r="H25" i="55"/>
  <c r="H29" i="55"/>
  <c r="F29" i="55"/>
  <c r="H13" i="55"/>
  <c r="H21" i="55"/>
  <c r="H34" i="55"/>
  <c r="F34" i="55"/>
  <c r="F25" i="55"/>
  <c r="F21" i="55"/>
  <c r="C8" i="37" l="1"/>
  <c r="C38" i="53" l="1"/>
  <c r="C39" i="53"/>
  <c r="C40" i="53"/>
  <c r="C41" i="53"/>
  <c r="C37" i="53"/>
  <c r="C36" i="53"/>
  <c r="C35" i="53"/>
  <c r="B33" i="53"/>
  <c r="B32" i="53"/>
  <c r="B4" i="75" l="1"/>
  <c r="A4" i="75"/>
  <c r="K4" i="75" l="1"/>
  <c r="K7" i="47" l="1"/>
  <c r="C19" i="53"/>
  <c r="C18" i="53"/>
  <c r="C17" i="53"/>
  <c r="C16" i="53"/>
  <c r="C15" i="53"/>
  <c r="C14" i="53"/>
  <c r="C13" i="53"/>
  <c r="B19" i="53"/>
  <c r="B18" i="53"/>
  <c r="B17" i="53"/>
  <c r="B11" i="53"/>
  <c r="B10" i="53"/>
  <c r="C10" i="62"/>
  <c r="C9" i="62"/>
  <c r="C8" i="62"/>
  <c r="C32" i="62" s="1"/>
  <c r="C4" i="62"/>
  <c r="C14" i="62" s="1"/>
  <c r="B6" i="74"/>
  <c r="A6" i="74"/>
  <c r="B5" i="74"/>
  <c r="A5" i="74"/>
  <c r="C5" i="36"/>
  <c r="C6" i="36"/>
  <c r="F21" i="83"/>
  <c r="G21" i="83" s="1"/>
  <c r="H21" i="83" s="1"/>
  <c r="F23" i="83"/>
  <c r="F24" i="83"/>
  <c r="G24" i="83" s="1"/>
  <c r="F25" i="83"/>
  <c r="G25" i="83" s="1"/>
  <c r="F26" i="83"/>
  <c r="G26" i="83" s="1"/>
  <c r="F27" i="83"/>
  <c r="G27" i="83" s="1"/>
  <c r="F28" i="83"/>
  <c r="G28" i="83" s="1"/>
  <c r="F13" i="55"/>
  <c r="F17" i="55"/>
  <c r="G12" i="81"/>
  <c r="H17" i="55"/>
  <c r="H51" i="55"/>
  <c r="B3" i="68"/>
  <c r="B4" i="68"/>
  <c r="F11" i="53"/>
  <c r="F10" i="53"/>
  <c r="F12" i="53"/>
  <c r="F15" i="53"/>
  <c r="F16" i="53"/>
  <c r="F17" i="53"/>
  <c r="H13" i="53" s="1"/>
  <c r="F18" i="53"/>
  <c r="F19" i="53"/>
  <c r="L2" i="42"/>
  <c r="B2" i="62"/>
  <c r="J5" i="65"/>
  <c r="I10" i="65"/>
  <c r="J4" i="63"/>
  <c r="I9" i="63"/>
  <c r="B3" i="70"/>
  <c r="B4" i="70"/>
  <c r="B3" i="61"/>
  <c r="B4" i="61" s="1"/>
  <c r="B3" i="39"/>
  <c r="B4" i="39"/>
  <c r="C9" i="34"/>
  <c r="F8" i="34" s="1"/>
  <c r="E9" i="34"/>
  <c r="C11" i="34"/>
  <c r="F10" i="34" s="1"/>
  <c r="E11" i="34"/>
  <c r="I27" i="8"/>
  <c r="I28" i="8"/>
  <c r="I29" i="8"/>
  <c r="I30" i="8"/>
  <c r="I31" i="8"/>
  <c r="I32" i="8"/>
  <c r="I26" i="8"/>
  <c r="J6" i="42"/>
  <c r="J5" i="42"/>
  <c r="J7" i="42"/>
  <c r="K8" i="47"/>
  <c r="B14" i="47"/>
  <c r="I20" i="65"/>
  <c r="I19" i="63"/>
  <c r="J7" i="63"/>
  <c r="J8" i="63"/>
  <c r="J9" i="63"/>
  <c r="J10" i="63"/>
  <c r="J11" i="63"/>
  <c r="J12" i="63"/>
  <c r="J13" i="63"/>
  <c r="J14" i="63"/>
  <c r="J15" i="63"/>
  <c r="J16" i="63"/>
  <c r="J17" i="63"/>
  <c r="J18" i="63"/>
  <c r="F25" i="36"/>
  <c r="F19" i="36"/>
  <c r="F38" i="55"/>
  <c r="E5" i="74"/>
  <c r="E7" i="74"/>
  <c r="F45" i="55"/>
  <c r="F41" i="55"/>
  <c r="E22" i="34"/>
  <c r="F21" i="34" s="1"/>
  <c r="E20" i="34"/>
  <c r="E18" i="34"/>
  <c r="E7" i="34"/>
  <c r="F20" i="70"/>
  <c r="F20" i="61"/>
  <c r="G15" i="68"/>
  <c r="G15" i="39"/>
  <c r="J8" i="65"/>
  <c r="J9" i="65"/>
  <c r="J10" i="65"/>
  <c r="J11" i="65"/>
  <c r="J12" i="65"/>
  <c r="J13" i="65"/>
  <c r="J14" i="65"/>
  <c r="J15" i="65"/>
  <c r="J16" i="65"/>
  <c r="J17" i="65"/>
  <c r="J18" i="65"/>
  <c r="J19" i="65"/>
  <c r="J20" i="65"/>
  <c r="J19" i="63"/>
  <c r="G7" i="57"/>
  <c r="H7" i="57"/>
  <c r="G8" i="57"/>
  <c r="H8" i="57" s="1"/>
  <c r="C18" i="57" s="1"/>
  <c r="J18" i="57" s="1"/>
  <c r="G6" i="57"/>
  <c r="H6" i="57" s="1"/>
  <c r="C16" i="57" s="1"/>
  <c r="J16" i="57" s="1"/>
  <c r="G13" i="57"/>
  <c r="G9" i="57"/>
  <c r="G10" i="57"/>
  <c r="H10" i="57" s="1"/>
  <c r="G11" i="57"/>
  <c r="H11" i="57" s="1"/>
  <c r="G12" i="57"/>
  <c r="H12" i="57" s="1"/>
  <c r="H9" i="57"/>
  <c r="C12" i="37"/>
  <c r="E11" i="37" s="1"/>
  <c r="D12" i="37"/>
  <c r="C14" i="37"/>
  <c r="E13" i="37" s="1"/>
  <c r="D14" i="37"/>
  <c r="C16" i="37"/>
  <c r="D16" i="37"/>
  <c r="E15" i="37"/>
  <c r="C22" i="37"/>
  <c r="D22" i="37"/>
  <c r="E21" i="37" s="1"/>
  <c r="C6" i="37"/>
  <c r="E5" i="37" s="1"/>
  <c r="C36" i="37" s="1"/>
  <c r="H36" i="37" s="1"/>
  <c r="D6" i="37"/>
  <c r="D8" i="37"/>
  <c r="E7" i="37"/>
  <c r="C20" i="37"/>
  <c r="D20" i="37"/>
  <c r="E19" i="37"/>
  <c r="C10" i="37"/>
  <c r="E9" i="37" s="1"/>
  <c r="D10" i="37"/>
  <c r="C18" i="37"/>
  <c r="E17" i="37" s="1"/>
  <c r="C38" i="37" s="1"/>
  <c r="H38" i="37" s="1"/>
  <c r="D18" i="37"/>
  <c r="E33" i="37"/>
  <c r="D32" i="37"/>
  <c r="C32" i="37"/>
  <c r="E31" i="37"/>
  <c r="D30" i="37"/>
  <c r="C30" i="37"/>
  <c r="E29" i="37"/>
  <c r="D28" i="37"/>
  <c r="C28" i="37"/>
  <c r="E27" i="37" s="1"/>
  <c r="D26" i="37"/>
  <c r="C26" i="37"/>
  <c r="E25" i="37"/>
  <c r="D24" i="37"/>
  <c r="C24" i="37"/>
  <c r="E23" i="37"/>
  <c r="B19" i="34"/>
  <c r="B21" i="34"/>
  <c r="C18" i="34"/>
  <c r="F17" i="34"/>
  <c r="C20" i="34"/>
  <c r="F19" i="34"/>
  <c r="C22" i="34"/>
  <c r="H13" i="57"/>
  <c r="A32" i="62"/>
  <c r="C42" i="62"/>
  <c r="C37" i="62"/>
  <c r="A14" i="62"/>
  <c r="C7" i="34"/>
  <c r="F6" i="34" s="1"/>
  <c r="A21" i="34"/>
  <c r="A19" i="34"/>
  <c r="A17" i="34"/>
  <c r="C25" i="36"/>
  <c r="H24" i="36"/>
  <c r="C19" i="36"/>
  <c r="H18" i="36"/>
  <c r="I19" i="65"/>
  <c r="I17" i="65"/>
  <c r="I15" i="65"/>
  <c r="I13" i="65"/>
  <c r="I11" i="65"/>
  <c r="I9" i="65"/>
  <c r="I18" i="63"/>
  <c r="I16" i="63"/>
  <c r="I14" i="63"/>
  <c r="I12" i="63"/>
  <c r="I10" i="63"/>
  <c r="I8" i="63"/>
  <c r="I8" i="65"/>
  <c r="I18" i="65"/>
  <c r="I16" i="65"/>
  <c r="I14" i="65"/>
  <c r="I12" i="65"/>
  <c r="I7" i="63"/>
  <c r="I17" i="63"/>
  <c r="I15" i="63"/>
  <c r="I13" i="63"/>
  <c r="I11" i="63"/>
  <c r="C21" i="65"/>
  <c r="F21" i="65"/>
  <c r="C20" i="63"/>
  <c r="F20" i="63"/>
  <c r="J20" i="63"/>
  <c r="H10" i="53" l="1"/>
  <c r="C4" i="53" s="1"/>
  <c r="B4" i="53" s="1"/>
  <c r="H24" i="83"/>
  <c r="L3" i="42"/>
  <c r="I5" i="82"/>
  <c r="K16" i="57"/>
  <c r="I36" i="37"/>
  <c r="I38" i="37" s="1"/>
  <c r="F5" i="74"/>
</calcChain>
</file>

<file path=xl/sharedStrings.xml><?xml version="1.0" encoding="utf-8"?>
<sst xmlns="http://schemas.openxmlformats.org/spreadsheetml/2006/main" count="939" uniqueCount="647">
  <si>
    <t>    
      당사는 귀 공단이 집행하는 상기 입찰에 참가함에 있어서 공정하고 투명한 경쟁입찰을
  위하여 입찰과정(PQ,적격심사 등)에서 제출하는 시설공사준공실적증명서 등 제증명서에
  대하여 관계법령에 의거 당사가 직접 참여한 실적만 제출하였으며, 타사에 하도급준(부적법
  포함)실적 등 부당한 실적은 제외하였음을 확약하며, 향후 기제출한 실적증명과 관련하여
  허위,위조 등이 밝혀 질 경우에는 부정당업자제재 등의 처벌도 감수할 것이며, 차후에 이에 
  대한 하등의 이의를 제기하지 않을 것을 각서합니다.</t>
    <phoneticPr fontId="2" type="noConversion"/>
  </si>
  <si>
    <t>평가점수계</t>
    <phoneticPr fontId="2" type="noConversion"/>
  </si>
  <si>
    <t>당해용역
지분율</t>
    <phoneticPr fontId="2" type="noConversion"/>
  </si>
  <si>
    <t>환경영향
평가</t>
    <phoneticPr fontId="2" type="noConversion"/>
  </si>
  <si>
    <t/>
  </si>
  <si>
    <t>기술개발실적 건수 합계</t>
    <phoneticPr fontId="2" type="noConversion"/>
  </si>
  <si>
    <t>업체명 :</t>
    <phoneticPr fontId="2" type="noConversion"/>
  </si>
  <si>
    <t>※ 주의사항
  1. 신기술의 경우에는 신기술지정증서를 첨부한다.
  2. 특허, 실용신안의 경우에는 등록원부 및 최초출원인 확인를 첨부한다.</t>
    <phoneticPr fontId="2" type="noConversion"/>
  </si>
  <si>
    <t>신기술의 명칭</t>
    <phoneticPr fontId="2" type="noConversion"/>
  </si>
  <si>
    <t>지정번호</t>
    <phoneticPr fontId="2" type="noConversion"/>
  </si>
  <si>
    <t>신기술개발자</t>
    <phoneticPr fontId="2" type="noConversion"/>
  </si>
  <si>
    <t>고시일자</t>
    <phoneticPr fontId="2" type="noConversion"/>
  </si>
  <si>
    <t>만료일자</t>
    <phoneticPr fontId="2" type="noConversion"/>
  </si>
  <si>
    <t>사용실적</t>
    <phoneticPr fontId="2" type="noConversion"/>
  </si>
  <si>
    <t>개발
건수</t>
    <phoneticPr fontId="2" type="noConversion"/>
  </si>
  <si>
    <t>개발자</t>
    <phoneticPr fontId="2" type="noConversion"/>
  </si>
  <si>
    <t>명의인</t>
    <phoneticPr fontId="2" type="noConversion"/>
  </si>
  <si>
    <t>인</t>
    <phoneticPr fontId="2" type="noConversion"/>
  </si>
  <si>
    <t>건수</t>
    <phoneticPr fontId="2" type="noConversion"/>
  </si>
  <si>
    <t>실적금액</t>
    <phoneticPr fontId="2" type="noConversion"/>
  </si>
  <si>
    <t>합          계</t>
    <phoneticPr fontId="2" type="noConversion"/>
  </si>
  <si>
    <t>가나다</t>
    <phoneticPr fontId="2" type="noConversion"/>
  </si>
  <si>
    <t>다라마</t>
    <phoneticPr fontId="2" type="noConversion"/>
  </si>
  <si>
    <t>제111호</t>
    <phoneticPr fontId="2" type="noConversion"/>
  </si>
  <si>
    <t>제123호</t>
    <phoneticPr fontId="2" type="noConversion"/>
  </si>
  <si>
    <t>※ 주의사항
  1. 신기술의 경우에는 신기술지정증서 및 건설신기술 활용실적증명서(관련수탁기관 발행)를 첨부한다.
  2. 특허, 실용신안의 경우에는 등록원부 및 최초출원인 확인를 첨부한다.</t>
    <phoneticPr fontId="2" type="noConversion"/>
  </si>
  <si>
    <t>업체명 :</t>
    <phoneticPr fontId="2" type="noConversion"/>
  </si>
  <si>
    <t>특허등록 현황</t>
    <phoneticPr fontId="2" type="noConversion"/>
  </si>
  <si>
    <t>경과기간
(년)</t>
    <phoneticPr fontId="2" type="noConversion"/>
  </si>
  <si>
    <t>등록권리자</t>
    <phoneticPr fontId="2" type="noConversion"/>
  </si>
  <si>
    <t>5년이상
10년미만</t>
    <phoneticPr fontId="2" type="noConversion"/>
  </si>
  <si>
    <t>10년이상
20년미만</t>
    <phoneticPr fontId="2" type="noConversion"/>
  </si>
  <si>
    <t>업체명 :</t>
    <phoneticPr fontId="2" type="noConversion"/>
  </si>
  <si>
    <t>※ 주의사항
  1. 신기술의 경우에는 신기술지정증서 및 건설신기술 활용실적증명서(관련수탁기관 발행)를 첨부한다.
  2. 특허, 실용신안의 경우에는 등록원부 및 최초출원인 확인를 첨부한다.</t>
    <phoneticPr fontId="2" type="noConversion"/>
  </si>
  <si>
    <t>발명의 명칭</t>
    <phoneticPr fontId="2" type="noConversion"/>
  </si>
  <si>
    <t>출원일자</t>
    <phoneticPr fontId="2" type="noConversion"/>
  </si>
  <si>
    <t>만료일자</t>
    <phoneticPr fontId="2" type="noConversion"/>
  </si>
  <si>
    <t>경과기간
(년)</t>
    <phoneticPr fontId="2" type="noConversion"/>
  </si>
  <si>
    <t>개발
건수</t>
    <phoneticPr fontId="2" type="noConversion"/>
  </si>
  <si>
    <t>최초출원인</t>
    <phoneticPr fontId="2" type="noConversion"/>
  </si>
  <si>
    <t>인</t>
    <phoneticPr fontId="2" type="noConversion"/>
  </si>
  <si>
    <t>등록권리자</t>
    <phoneticPr fontId="2" type="noConversion"/>
  </si>
  <si>
    <t>가</t>
    <phoneticPr fontId="2" type="noConversion"/>
  </si>
  <si>
    <t>나</t>
    <phoneticPr fontId="2" type="noConversion"/>
  </si>
  <si>
    <t>기술개발실적 합계</t>
    <phoneticPr fontId="2" type="noConversion"/>
  </si>
  <si>
    <t>5년미만</t>
    <phoneticPr fontId="2" type="noConversion"/>
  </si>
  <si>
    <t>5년이상
10년미만</t>
    <phoneticPr fontId="2" type="noConversion"/>
  </si>
  <si>
    <t>실용신안등록 현황</t>
    <phoneticPr fontId="2" type="noConversion"/>
  </si>
  <si>
    <t>등록번호</t>
    <phoneticPr fontId="2" type="noConversion"/>
  </si>
  <si>
    <t>지분율</t>
    <phoneticPr fontId="2" type="noConversion"/>
  </si>
  <si>
    <t>유사용역 수행실적</t>
    <phoneticPr fontId="2" type="noConversion"/>
  </si>
  <si>
    <t>배점</t>
    <phoneticPr fontId="2" type="noConversion"/>
  </si>
  <si>
    <t>평가점수</t>
    <phoneticPr fontId="2" type="noConversion"/>
  </si>
  <si>
    <t>5년미만</t>
    <phoneticPr fontId="2" type="noConversion"/>
  </si>
  <si>
    <t>(단위 : 원)</t>
    <phoneticPr fontId="2" type="noConversion"/>
  </si>
  <si>
    <t>합     계</t>
    <phoneticPr fontId="2" type="noConversion"/>
  </si>
  <si>
    <t>합          계</t>
    <phoneticPr fontId="2" type="noConversion"/>
  </si>
  <si>
    <t>대표자</t>
    <phoneticPr fontId="2" type="noConversion"/>
  </si>
  <si>
    <t>전화번호</t>
    <phoneticPr fontId="2" type="noConversion"/>
  </si>
  <si>
    <t>참여업체</t>
    <phoneticPr fontId="2" type="noConversion"/>
  </si>
  <si>
    <t>업 체 명</t>
    <phoneticPr fontId="2" type="noConversion"/>
  </si>
  <si>
    <t>용 역 명</t>
    <phoneticPr fontId="2" type="noConversion"/>
  </si>
  <si>
    <t>작 성 자</t>
    <phoneticPr fontId="2" type="noConversion"/>
  </si>
  <si>
    <t>대 표 자</t>
    <phoneticPr fontId="2" type="noConversion"/>
  </si>
  <si>
    <t>자  기  평  가  서</t>
    <phoneticPr fontId="2" type="noConversion"/>
  </si>
  <si>
    <t>업종및보유면허</t>
    <phoneticPr fontId="2" type="noConversion"/>
  </si>
  <si>
    <t>주소</t>
    <phoneticPr fontId="2" type="noConversion"/>
  </si>
  <si>
    <t>참여분야</t>
    <phoneticPr fontId="2" type="noConversion"/>
  </si>
  <si>
    <t>사업자등록번호</t>
    <phoneticPr fontId="2" type="noConversion"/>
  </si>
  <si>
    <t>법인등록번호</t>
    <phoneticPr fontId="2" type="noConversion"/>
  </si>
  <si>
    <t>FAX 번호</t>
    <phoneticPr fontId="2" type="noConversion"/>
  </si>
  <si>
    <t>설립일자</t>
    <phoneticPr fontId="2" type="noConversion"/>
  </si>
  <si>
    <t>자본금</t>
    <phoneticPr fontId="2" type="noConversion"/>
  </si>
  <si>
    <t>종업원수</t>
    <phoneticPr fontId="2" type="noConversion"/>
  </si>
  <si>
    <t>상호또는법인</t>
    <phoneticPr fontId="2" type="noConversion"/>
  </si>
  <si>
    <t>참여지분율(%)</t>
    <phoneticPr fontId="2" type="noConversion"/>
  </si>
  <si>
    <t>㈜가나다</t>
    <phoneticPr fontId="2" type="noConversion"/>
  </si>
  <si>
    <t>여성기업(  )</t>
    <phoneticPr fontId="2" type="noConversion"/>
  </si>
  <si>
    <t>홍길동</t>
    <phoneticPr fontId="2" type="noConversion"/>
  </si>
  <si>
    <t>자격증</t>
    <phoneticPr fontId="2" type="noConversion"/>
  </si>
  <si>
    <t>학력</t>
    <phoneticPr fontId="2" type="noConversion"/>
  </si>
  <si>
    <t>소지자격증</t>
    <phoneticPr fontId="2" type="noConversion"/>
  </si>
  <si>
    <t>자격증번호</t>
    <phoneticPr fontId="2" type="noConversion"/>
  </si>
  <si>
    <t>최종학력</t>
    <phoneticPr fontId="2" type="noConversion"/>
  </si>
  <si>
    <t>1. 자격 및 등급</t>
    <phoneticPr fontId="2" type="noConversion"/>
  </si>
  <si>
    <t>2. 해당분야 경력</t>
    <phoneticPr fontId="2" type="noConversion"/>
  </si>
  <si>
    <t>자격취득일</t>
    <phoneticPr fontId="2" type="noConversion"/>
  </si>
  <si>
    <t>구    분</t>
    <phoneticPr fontId="2" type="noConversion"/>
  </si>
  <si>
    <t>발 주 처</t>
    <phoneticPr fontId="2" type="noConversion"/>
  </si>
  <si>
    <t>사   업   명</t>
    <phoneticPr fontId="2" type="noConversion"/>
  </si>
  <si>
    <t>업체명</t>
    <phoneticPr fontId="2" type="noConversion"/>
  </si>
  <si>
    <t>가</t>
    <phoneticPr fontId="2" type="noConversion"/>
  </si>
  <si>
    <t>나</t>
    <phoneticPr fontId="2" type="noConversion"/>
  </si>
  <si>
    <t>근무기간</t>
    <phoneticPr fontId="2" type="noConversion"/>
  </si>
  <si>
    <t>실적금액</t>
    <phoneticPr fontId="2" type="noConversion"/>
  </si>
  <si>
    <t>비율</t>
    <phoneticPr fontId="2" type="noConversion"/>
  </si>
  <si>
    <t>착수일</t>
    <phoneticPr fontId="2" type="noConversion"/>
  </si>
  <si>
    <t>특허번호</t>
    <phoneticPr fontId="2" type="noConversion"/>
  </si>
  <si>
    <t>만료일자</t>
    <phoneticPr fontId="2" type="noConversion"/>
  </si>
  <si>
    <t>발명의 명칭</t>
    <phoneticPr fontId="2" type="noConversion"/>
  </si>
  <si>
    <t>용역명</t>
    <phoneticPr fontId="2" type="noConversion"/>
  </si>
  <si>
    <t>구          분</t>
    <phoneticPr fontId="2" type="noConversion"/>
  </si>
  <si>
    <t>주민등록번호</t>
    <phoneticPr fontId="2" type="noConversion"/>
  </si>
  <si>
    <t>나이</t>
    <phoneticPr fontId="2" type="noConversion"/>
  </si>
  <si>
    <t>소속회사</t>
    <phoneticPr fontId="2" type="noConversion"/>
  </si>
  <si>
    <t>(인)</t>
    <phoneticPr fontId="2" type="noConversion"/>
  </si>
  <si>
    <t>평   가   항   목</t>
    <phoneticPr fontId="2" type="noConversion"/>
  </si>
  <si>
    <t>배   점</t>
    <phoneticPr fontId="2" type="noConversion"/>
  </si>
  <si>
    <t>비    고</t>
    <phoneticPr fontId="2" type="noConversion"/>
  </si>
  <si>
    <t>2. 유사용역 수행실적</t>
    <phoneticPr fontId="2" type="noConversion"/>
  </si>
  <si>
    <t>대   표   사</t>
    <phoneticPr fontId="2" type="noConversion"/>
  </si>
  <si>
    <t>공동수급체 1</t>
    <phoneticPr fontId="2" type="noConversion"/>
  </si>
  <si>
    <t>공동수급체 2</t>
    <phoneticPr fontId="2" type="noConversion"/>
  </si>
  <si>
    <t>042-607-3759</t>
    <phoneticPr fontId="2" type="noConversion"/>
  </si>
  <si>
    <t>사업책임기술자</t>
    <phoneticPr fontId="2" type="noConversion"/>
  </si>
  <si>
    <t>-</t>
    <phoneticPr fontId="2" type="noConversion"/>
  </si>
  <si>
    <t>건수</t>
    <phoneticPr fontId="2" type="noConversion"/>
  </si>
  <si>
    <t>출원일자</t>
    <phoneticPr fontId="2" type="noConversion"/>
  </si>
  <si>
    <t>기업구분1</t>
    <phoneticPr fontId="2" type="noConversion"/>
  </si>
  <si>
    <t>기업구분2</t>
    <phoneticPr fontId="2" type="noConversion"/>
  </si>
  <si>
    <t>전문대학졸업일</t>
    <phoneticPr fontId="2" type="noConversion"/>
  </si>
  <si>
    <t>학사학위취득일</t>
    <phoneticPr fontId="2" type="noConversion"/>
  </si>
  <si>
    <t>전    공</t>
    <phoneticPr fontId="2" type="noConversion"/>
  </si>
  <si>
    <t>합   계</t>
    <phoneticPr fontId="2" type="noConversion"/>
  </si>
  <si>
    <t>제 출 자</t>
  </si>
  <si>
    <t>위 건 용역의 사업수행능력평가서를 접수하였음을 확인합니다.</t>
    <phoneticPr fontId="2" type="noConversion"/>
  </si>
  <si>
    <t>:</t>
    <phoneticPr fontId="2" type="noConversion"/>
  </si>
  <si>
    <t xml:space="preserve">용 역 명                                            </t>
    <phoneticPr fontId="2" type="noConversion"/>
  </si>
  <si>
    <t xml:space="preserve">:                                                         </t>
    <phoneticPr fontId="2" type="noConversion"/>
  </si>
  <si>
    <t xml:space="preserve">                                                  </t>
    <phoneticPr fontId="2" type="noConversion"/>
  </si>
  <si>
    <t>붙   임</t>
    <phoneticPr fontId="2" type="noConversion"/>
  </si>
  <si>
    <t>(인)</t>
    <phoneticPr fontId="2" type="noConversion"/>
  </si>
  <si>
    <t>접    수   증</t>
    <phoneticPr fontId="2" type="noConversion"/>
  </si>
  <si>
    <t>관리번호</t>
    <phoneticPr fontId="2" type="noConversion"/>
  </si>
  <si>
    <t>제출자</t>
    <phoneticPr fontId="2" type="noConversion"/>
  </si>
  <si>
    <r>
      <t>한국철도시설공단 계약담당</t>
    </r>
    <r>
      <rPr>
        <sz val="16"/>
        <rFont val="굴림체"/>
        <family val="3"/>
        <charset val="129"/>
      </rPr>
      <t>(인)</t>
    </r>
    <phoneticPr fontId="2" type="noConversion"/>
  </si>
  <si>
    <t>용 역 참 여 신 청 서</t>
    <phoneticPr fontId="2" type="noConversion"/>
  </si>
  <si>
    <t>수    신</t>
    <phoneticPr fontId="2" type="noConversion"/>
  </si>
  <si>
    <t>:</t>
    <phoneticPr fontId="2" type="noConversion"/>
  </si>
  <si>
    <t>한국철도시설공단 이사장</t>
    <phoneticPr fontId="2" type="noConversion"/>
  </si>
  <si>
    <t>참    조</t>
    <phoneticPr fontId="2" type="noConversion"/>
  </si>
  <si>
    <t>제    목</t>
    <phoneticPr fontId="2" type="noConversion"/>
  </si>
  <si>
    <t>사업수행능력평가서 제출</t>
    <phoneticPr fontId="2" type="noConversion"/>
  </si>
  <si>
    <t xml:space="preserve">상호또는명칭                </t>
    <phoneticPr fontId="2" type="noConversion"/>
  </si>
  <si>
    <t>:</t>
    <phoneticPr fontId="2" type="noConversion"/>
  </si>
  <si>
    <t>대표자</t>
    <phoneticPr fontId="2" type="noConversion"/>
  </si>
  <si>
    <t>법인등록번호</t>
    <phoneticPr fontId="2" type="noConversion"/>
  </si>
  <si>
    <t>전 화 번 호</t>
    <phoneticPr fontId="2" type="noConversion"/>
  </si>
  <si>
    <t>FAX번호</t>
    <phoneticPr fontId="2" type="noConversion"/>
  </si>
  <si>
    <t>2. 전자파일 CD 1 SET</t>
    <phoneticPr fontId="2" type="noConversion"/>
  </si>
  <si>
    <t>사업수행능력평가서</t>
    <phoneticPr fontId="2" type="noConversion"/>
  </si>
  <si>
    <t>㈜가나다</t>
    <phoneticPr fontId="2" type="noConversion"/>
  </si>
  <si>
    <t>참  여  업  체  명</t>
    <phoneticPr fontId="2" type="noConversion"/>
  </si>
  <si>
    <t>대  표  자</t>
    <phoneticPr fontId="2" type="noConversion"/>
  </si>
  <si>
    <r>
      <t xml:space="preserve">참여분야
</t>
    </r>
    <r>
      <rPr>
        <sz val="10"/>
        <rFont val="굴림체"/>
        <family val="3"/>
        <charset val="129"/>
      </rPr>
      <t>(지분율)</t>
    </r>
    <phoneticPr fontId="2" type="noConversion"/>
  </si>
  <si>
    <t xml:space="preserve">  용역명:</t>
    <phoneticPr fontId="2" type="noConversion"/>
  </si>
  <si>
    <t>305-82-13158</t>
    <phoneticPr fontId="2" type="noConversion"/>
  </si>
  <si>
    <t>한국철도시설공단</t>
    <phoneticPr fontId="2" type="noConversion"/>
  </si>
  <si>
    <t>대기업(0),중소기업(  )</t>
    <phoneticPr fontId="2" type="noConversion"/>
  </si>
  <si>
    <t>나. 참여건설기술자</t>
    <phoneticPr fontId="2" type="noConversion"/>
  </si>
  <si>
    <t>성 명</t>
    <phoneticPr fontId="2" type="noConversion"/>
  </si>
  <si>
    <t>자   격</t>
    <phoneticPr fontId="2" type="noConversion"/>
  </si>
  <si>
    <t>등   급</t>
    <phoneticPr fontId="2" type="noConversion"/>
  </si>
  <si>
    <t>철도기술사</t>
    <phoneticPr fontId="2" type="noConversion"/>
  </si>
  <si>
    <t>직위</t>
    <phoneticPr fontId="2" type="noConversion"/>
  </si>
  <si>
    <t>담  당  분  야</t>
    <phoneticPr fontId="2" type="noConversion"/>
  </si>
  <si>
    <t>비 고</t>
    <phoneticPr fontId="2" type="noConversion"/>
  </si>
  <si>
    <t>구        분</t>
    <phoneticPr fontId="2" type="noConversion"/>
  </si>
  <si>
    <t>동일</t>
    <phoneticPr fontId="2" type="noConversion"/>
  </si>
  <si>
    <t>분야</t>
    <phoneticPr fontId="2" type="noConversion"/>
  </si>
  <si>
    <t>종류</t>
    <phoneticPr fontId="2" type="noConversion"/>
  </si>
  <si>
    <t>사   업   명</t>
    <phoneticPr fontId="2" type="noConversion"/>
  </si>
  <si>
    <t>발 주 처</t>
    <phoneticPr fontId="2" type="noConversion"/>
  </si>
  <si>
    <t>시작일</t>
    <phoneticPr fontId="2" type="noConversion"/>
  </si>
  <si>
    <t>종료일</t>
    <phoneticPr fontId="2" type="noConversion"/>
  </si>
  <si>
    <t>한국철도시설공단</t>
    <phoneticPr fontId="2" type="noConversion"/>
  </si>
  <si>
    <t>※ 첨부서류 및 주의사항
   1. 공동수급해당자의 경우에는 공동이행 또는 분담이행에 따른 공동수급협정서를 첨부하여야 한다.
      (회계예규 참조)
   2. 참여업체를 모두 표기하며, 공동이행과 분담이행을 구분하고 분담이행시 참여분야를 기재한다.</t>
    <phoneticPr fontId="2" type="noConversion"/>
  </si>
  <si>
    <t>준공일</t>
    <phoneticPr fontId="2" type="noConversion"/>
  </si>
  <si>
    <t>공고일자 :</t>
    <phoneticPr fontId="2" type="noConversion"/>
  </si>
  <si>
    <t>기준일자 :</t>
    <phoneticPr fontId="2" type="noConversion"/>
  </si>
  <si>
    <t>인</t>
    <phoneticPr fontId="2" type="noConversion"/>
  </si>
  <si>
    <t>최초출원인</t>
    <phoneticPr fontId="2" type="noConversion"/>
  </si>
  <si>
    <t>개발
건수</t>
    <phoneticPr fontId="2" type="noConversion"/>
  </si>
  <si>
    <t>실용신안등록</t>
    <phoneticPr fontId="2" type="noConversion"/>
  </si>
  <si>
    <t>특허등록</t>
    <phoneticPr fontId="2" type="noConversion"/>
  </si>
  <si>
    <t>감  점  사  항</t>
    <phoneticPr fontId="2" type="noConversion"/>
  </si>
  <si>
    <t>홍길동</t>
    <phoneticPr fontId="2" type="noConversion"/>
  </si>
  <si>
    <t>김철수</t>
    <phoneticPr fontId="2" type="noConversion"/>
  </si>
  <si>
    <t>나영희</t>
    <phoneticPr fontId="2" type="noConversion"/>
  </si>
  <si>
    <t>구   분</t>
    <phoneticPr fontId="2" type="noConversion"/>
  </si>
  <si>
    <t>점   수</t>
    <phoneticPr fontId="2" type="noConversion"/>
  </si>
  <si>
    <t>1. 사업수행능력평가서 1부</t>
    <phoneticPr fontId="2" type="noConversion"/>
  </si>
  <si>
    <t>1. 참여기술자</t>
    <phoneticPr fontId="2" type="noConversion"/>
  </si>
  <si>
    <t>사업책임기술자</t>
    <phoneticPr fontId="2" type="noConversion"/>
  </si>
  <si>
    <t>분야별참여기술자</t>
    <phoneticPr fontId="2" type="noConversion"/>
  </si>
  <si>
    <t>특급</t>
    <phoneticPr fontId="2" type="noConversion"/>
  </si>
  <si>
    <t>고급</t>
    <phoneticPr fontId="2" type="noConversion"/>
  </si>
  <si>
    <t>참여기술자의 해당분야 경력사항</t>
    <phoneticPr fontId="2" type="noConversion"/>
  </si>
  <si>
    <t>시베리아횡단철도 기본설계</t>
    <phoneticPr fontId="2" type="noConversion"/>
  </si>
  <si>
    <t>참여기술자의 실적사항</t>
    <phoneticPr fontId="2" type="noConversion"/>
  </si>
  <si>
    <t>적용율</t>
    <phoneticPr fontId="2" type="noConversion"/>
  </si>
  <si>
    <t>가. 참여업체</t>
    <phoneticPr fontId="2" type="noConversion"/>
  </si>
  <si>
    <t>성    명</t>
    <phoneticPr fontId="2" type="noConversion"/>
  </si>
  <si>
    <t>직    책</t>
    <phoneticPr fontId="2" type="noConversion"/>
  </si>
  <si>
    <t>구    분</t>
    <phoneticPr fontId="2" type="noConversion"/>
  </si>
  <si>
    <t>합     계</t>
    <phoneticPr fontId="2" type="noConversion"/>
  </si>
  <si>
    <t>비율</t>
    <phoneticPr fontId="2" type="noConversion"/>
  </si>
  <si>
    <t>경력일수</t>
    <phoneticPr fontId="2" type="noConversion"/>
  </si>
  <si>
    <t>(환산)</t>
    <phoneticPr fontId="2" type="noConversion"/>
  </si>
  <si>
    <t>3. 해당분야 실적</t>
    <phoneticPr fontId="2" type="noConversion"/>
  </si>
  <si>
    <t>환산실적건수</t>
    <phoneticPr fontId="2" type="noConversion"/>
  </si>
  <si>
    <t>실적건수</t>
    <phoneticPr fontId="2" type="noConversion"/>
  </si>
  <si>
    <t>과업기간</t>
    <phoneticPr fontId="2" type="noConversion"/>
  </si>
  <si>
    <t>용역종류</t>
    <phoneticPr fontId="2" type="noConversion"/>
  </si>
  <si>
    <t>기본계획</t>
    <phoneticPr fontId="2" type="noConversion"/>
  </si>
  <si>
    <t>준공금액</t>
    <phoneticPr fontId="2" type="noConversion"/>
  </si>
  <si>
    <t>해당</t>
    <phoneticPr fontId="2" type="noConversion"/>
  </si>
  <si>
    <t>용역</t>
    <phoneticPr fontId="2" type="noConversion"/>
  </si>
  <si>
    <t>기간</t>
    <phoneticPr fontId="2" type="noConversion"/>
  </si>
  <si>
    <t>1. 유사용역 실적건수</t>
    <phoneticPr fontId="2" type="noConversion"/>
  </si>
  <si>
    <t>2. 유사용역 실적금액</t>
    <phoneticPr fontId="2" type="noConversion"/>
  </si>
  <si>
    <t>업체명</t>
    <phoneticPr fontId="2" type="noConversion"/>
  </si>
  <si>
    <t>지분율</t>
    <phoneticPr fontId="2" type="noConversion"/>
  </si>
  <si>
    <t>유사용역 수행실적</t>
    <phoneticPr fontId="2" type="noConversion"/>
  </si>
  <si>
    <t>평가점수</t>
    <phoneticPr fontId="2" type="noConversion"/>
  </si>
  <si>
    <t>합          계</t>
    <phoneticPr fontId="2" type="noConversion"/>
  </si>
  <si>
    <t>가</t>
    <phoneticPr fontId="2" type="noConversion"/>
  </si>
  <si>
    <t>공고일자 :</t>
    <phoneticPr fontId="2" type="noConversion"/>
  </si>
  <si>
    <t>(단위 : 원)</t>
    <phoneticPr fontId="2" type="noConversion"/>
  </si>
  <si>
    <t>사   업   명</t>
    <phoneticPr fontId="2" type="noConversion"/>
  </si>
  <si>
    <t>발 주 처</t>
    <phoneticPr fontId="2" type="noConversion"/>
  </si>
  <si>
    <t>용역기간</t>
    <phoneticPr fontId="2" type="noConversion"/>
  </si>
  <si>
    <t>계약금액</t>
    <phoneticPr fontId="2" type="noConversion"/>
  </si>
  <si>
    <t>착수일</t>
    <phoneticPr fontId="2" type="noConversion"/>
  </si>
  <si>
    <t>준공일</t>
    <phoneticPr fontId="2" type="noConversion"/>
  </si>
  <si>
    <t>합     계</t>
    <phoneticPr fontId="2" type="noConversion"/>
  </si>
  <si>
    <t>(단위 : 원, 건)</t>
    <phoneticPr fontId="2" type="noConversion"/>
  </si>
  <si>
    <t>▶ 참여업체</t>
    <phoneticPr fontId="2" type="noConversion"/>
  </si>
  <si>
    <t>참 여 기 술 자</t>
    <phoneticPr fontId="2" type="noConversion"/>
  </si>
  <si>
    <t>참   여   용   역   명</t>
    <phoneticPr fontId="2" type="noConversion"/>
  </si>
  <si>
    <t>구         분</t>
    <phoneticPr fontId="2" type="noConversion"/>
  </si>
  <si>
    <t>배 점</t>
    <phoneticPr fontId="2" type="noConversion"/>
  </si>
  <si>
    <t>분야별책임기술자</t>
    <phoneticPr fontId="2" type="noConversion"/>
  </si>
  <si>
    <t>참여기술자</t>
    <phoneticPr fontId="2" type="noConversion"/>
  </si>
  <si>
    <t xml:space="preserve"> </t>
    <phoneticPr fontId="2" type="noConversion"/>
  </si>
  <si>
    <t>구     분</t>
    <phoneticPr fontId="2" type="noConversion"/>
  </si>
  <si>
    <t>업     체     명</t>
    <phoneticPr fontId="2" type="noConversion"/>
  </si>
  <si>
    <t>참여건설기술자</t>
    <phoneticPr fontId="2" type="noConversion"/>
  </si>
  <si>
    <t>가나</t>
    <phoneticPr fontId="2" type="noConversion"/>
  </si>
  <si>
    <t>다라</t>
    <phoneticPr fontId="2" type="noConversion"/>
  </si>
  <si>
    <t>평가
점수</t>
    <phoneticPr fontId="2" type="noConversion"/>
  </si>
  <si>
    <t>참여기술자의 등급/경력/실적</t>
    <phoneticPr fontId="2" type="noConversion"/>
  </si>
  <si>
    <t>사업수행능력평가 참여현황</t>
    <phoneticPr fontId="2" type="noConversion"/>
  </si>
  <si>
    <t>나다</t>
    <phoneticPr fontId="2" type="noConversion"/>
  </si>
  <si>
    <t>철도</t>
    <phoneticPr fontId="2" type="noConversion"/>
  </si>
  <si>
    <t>철도분야</t>
    <phoneticPr fontId="2" type="noConversion"/>
  </si>
  <si>
    <t>경력년수</t>
    <phoneticPr fontId="2" type="noConversion"/>
  </si>
  <si>
    <t>직무분야 및 등급</t>
    <phoneticPr fontId="2" type="noConversion"/>
  </si>
  <si>
    <t>전문분야 및 등급</t>
    <phoneticPr fontId="2" type="noConversion"/>
  </si>
  <si>
    <t>사   업   명</t>
    <phoneticPr fontId="2" type="noConversion"/>
  </si>
  <si>
    <t>발 주 처</t>
    <phoneticPr fontId="2" type="noConversion"/>
  </si>
  <si>
    <t>근무기간</t>
    <phoneticPr fontId="2" type="noConversion"/>
  </si>
  <si>
    <t>근무
일수</t>
    <phoneticPr fontId="2" type="noConversion"/>
  </si>
  <si>
    <t>해당
분야</t>
    <phoneticPr fontId="2" type="noConversion"/>
  </si>
  <si>
    <t>근 무 처</t>
    <phoneticPr fontId="2" type="noConversion"/>
  </si>
  <si>
    <t>시작일</t>
    <phoneticPr fontId="2" type="noConversion"/>
  </si>
  <si>
    <t>종료일</t>
    <phoneticPr fontId="2" type="noConversion"/>
  </si>
  <si>
    <t>한국철도시설공단</t>
    <phoneticPr fontId="2" type="noConversion"/>
  </si>
  <si>
    <t>동일</t>
    <phoneticPr fontId="2" type="noConversion"/>
  </si>
  <si>
    <t>기타</t>
    <phoneticPr fontId="2" type="noConversion"/>
  </si>
  <si>
    <t>분당선 지하철 설계</t>
    <phoneticPr fontId="2" type="noConversion"/>
  </si>
  <si>
    <t>구    분</t>
    <phoneticPr fontId="2" type="noConversion"/>
  </si>
  <si>
    <t>기간(일)</t>
    <phoneticPr fontId="2" type="noConversion"/>
  </si>
  <si>
    <t>적용율</t>
    <phoneticPr fontId="2" type="noConversion"/>
  </si>
  <si>
    <t>환산경력기간</t>
    <phoneticPr fontId="2" type="noConversion"/>
  </si>
  <si>
    <t>전문분야</t>
    <phoneticPr fontId="2" type="noConversion"/>
  </si>
  <si>
    <t>공사종류</t>
    <phoneticPr fontId="2" type="noConversion"/>
  </si>
  <si>
    <t>담당업무</t>
    <phoneticPr fontId="2" type="noConversion"/>
  </si>
  <si>
    <t>직무분야</t>
    <phoneticPr fontId="2" type="noConversion"/>
  </si>
  <si>
    <t>도로공사</t>
    <phoneticPr fontId="2" type="noConversion"/>
  </si>
  <si>
    <t>경원선 철도 노반공사</t>
    <phoneticPr fontId="2" type="noConversion"/>
  </si>
  <si>
    <t>경원선 노반공사 설계</t>
    <phoneticPr fontId="2" type="noConversion"/>
  </si>
  <si>
    <t>경원선 노반공사 감리</t>
    <phoneticPr fontId="2" type="noConversion"/>
  </si>
  <si>
    <t>강의</t>
    <phoneticPr fontId="2" type="noConversion"/>
  </si>
  <si>
    <t>고속도로 설계</t>
    <phoneticPr fontId="2" type="noConversion"/>
  </si>
  <si>
    <t>성 명 :</t>
    <phoneticPr fontId="2" type="noConversion"/>
  </si>
  <si>
    <t>서울지하철 설계</t>
    <phoneticPr fontId="2" type="noConversion"/>
  </si>
  <si>
    <t>공고일자 :</t>
    <phoneticPr fontId="2" type="noConversion"/>
  </si>
  <si>
    <t>기준일자 :</t>
    <phoneticPr fontId="2" type="noConversion"/>
  </si>
  <si>
    <t>(단위 : 원, 건)</t>
    <phoneticPr fontId="2" type="noConversion"/>
  </si>
  <si>
    <t>용역기간</t>
    <phoneticPr fontId="2" type="noConversion"/>
  </si>
  <si>
    <t>준공금액</t>
    <phoneticPr fontId="2" type="noConversion"/>
  </si>
  <si>
    <t>용역종류</t>
    <phoneticPr fontId="2" type="noConversion"/>
  </si>
  <si>
    <t>실적건수</t>
    <phoneticPr fontId="2" type="noConversion"/>
  </si>
  <si>
    <t>착수일</t>
    <phoneticPr fontId="2" type="noConversion"/>
  </si>
  <si>
    <t>준공일</t>
    <phoneticPr fontId="2" type="noConversion"/>
  </si>
  <si>
    <t>합     계</t>
    <phoneticPr fontId="2" type="noConversion"/>
  </si>
  <si>
    <t>(단위 : 원)</t>
    <phoneticPr fontId="2" type="noConversion"/>
  </si>
  <si>
    <t>계약금액</t>
    <phoneticPr fontId="2" type="noConversion"/>
  </si>
  <si>
    <t>총체용역기간</t>
    <phoneticPr fontId="2" type="noConversion"/>
  </si>
  <si>
    <t>특급</t>
    <phoneticPr fontId="2" type="noConversion"/>
  </si>
  <si>
    <t>특급</t>
    <phoneticPr fontId="2" type="noConversion"/>
  </si>
  <si>
    <t>고급</t>
    <phoneticPr fontId="2" type="noConversion"/>
  </si>
  <si>
    <t>특급</t>
    <phoneticPr fontId="2" type="noConversion"/>
  </si>
  <si>
    <t>환경</t>
    <phoneticPr fontId="2" type="noConversion"/>
  </si>
  <si>
    <t>설계</t>
    <phoneticPr fontId="2" type="noConversion"/>
  </si>
  <si>
    <t>환경</t>
    <phoneticPr fontId="2" type="noConversion"/>
  </si>
  <si>
    <t>하천</t>
    <phoneticPr fontId="2" type="noConversion"/>
  </si>
  <si>
    <t>폐기물처리</t>
    <phoneticPr fontId="2" type="noConversion"/>
  </si>
  <si>
    <t>환경시설</t>
    <phoneticPr fontId="2" type="noConversion"/>
  </si>
  <si>
    <t>조사</t>
    <phoneticPr fontId="2" type="noConversion"/>
  </si>
  <si>
    <t>대기관리</t>
    <phoneticPr fontId="2" type="noConversion"/>
  </si>
  <si>
    <t>환경분야</t>
    <phoneticPr fontId="2" type="noConversion"/>
  </si>
  <si>
    <t>특급</t>
    <phoneticPr fontId="2" type="noConversion"/>
  </si>
  <si>
    <t>홍길동</t>
    <phoneticPr fontId="2" type="noConversion"/>
  </si>
  <si>
    <t>환경기술사</t>
    <phoneticPr fontId="2" type="noConversion"/>
  </si>
  <si>
    <t>참여기술자</t>
    <phoneticPr fontId="2" type="noConversion"/>
  </si>
  <si>
    <t>지분율</t>
    <phoneticPr fontId="2" type="noConversion"/>
  </si>
  <si>
    <t>공고일자</t>
    <phoneticPr fontId="2" type="noConversion"/>
  </si>
  <si>
    <t>공고번호</t>
    <phoneticPr fontId="2" type="noConversion"/>
  </si>
  <si>
    <t>용 역 명</t>
    <phoneticPr fontId="2" type="noConversion"/>
  </si>
  <si>
    <t>환경영향평가</t>
    <phoneticPr fontId="2" type="noConversion"/>
  </si>
  <si>
    <t>환경영향조사</t>
    <phoneticPr fontId="2" type="noConversion"/>
  </si>
  <si>
    <t>도로 기본설계</t>
    <phoneticPr fontId="2" type="noConversion"/>
  </si>
  <si>
    <t>기타</t>
    <phoneticPr fontId="2" type="noConversion"/>
  </si>
  <si>
    <t>기본설계</t>
    <phoneticPr fontId="2" type="noConversion"/>
  </si>
  <si>
    <t xml:space="preserve">재정상태 건실도 </t>
    <phoneticPr fontId="2" type="noConversion"/>
  </si>
  <si>
    <t>신용평가등급</t>
    <phoneticPr fontId="2" type="noConversion"/>
  </si>
  <si>
    <t>업   체   명</t>
    <phoneticPr fontId="2" type="noConversion"/>
  </si>
  <si>
    <t>지분율</t>
    <phoneticPr fontId="2" type="noConversion"/>
  </si>
  <si>
    <t>배점</t>
    <phoneticPr fontId="2" type="noConversion"/>
  </si>
  <si>
    <t>평가등급</t>
    <phoneticPr fontId="2" type="noConversion"/>
  </si>
  <si>
    <t>평가등급별 
점수</t>
    <phoneticPr fontId="2" type="noConversion"/>
  </si>
  <si>
    <t>평가점수</t>
    <phoneticPr fontId="2" type="noConversion"/>
  </si>
  <si>
    <t>기업어음A-</t>
    <phoneticPr fontId="2" type="noConversion"/>
  </si>
  <si>
    <t>-</t>
    <phoneticPr fontId="2" type="noConversion"/>
  </si>
  <si>
    <t>. 신용평가등급의 기준</t>
    <phoneticPr fontId="2" type="noConversion"/>
  </si>
  <si>
    <t>배 점</t>
    <phoneticPr fontId="2" type="noConversion"/>
  </si>
  <si>
    <t>회사채에 대한 
신용평가등급</t>
    <phoneticPr fontId="2" type="noConversion"/>
  </si>
  <si>
    <t>기업어음에대한
신용평가등급</t>
    <phoneticPr fontId="2" type="noConversion"/>
  </si>
  <si>
    <t>기업신용평가 등급</t>
    <phoneticPr fontId="2" type="noConversion"/>
  </si>
  <si>
    <t>AAA</t>
    <phoneticPr fontId="2" type="noConversion"/>
  </si>
  <si>
    <t>AAA
(회사채에 대한 신용평가등급 AAA에 준하는 등급)</t>
    <phoneticPr fontId="2" type="noConversion"/>
  </si>
  <si>
    <t>A1</t>
    <phoneticPr fontId="2" type="noConversion"/>
  </si>
  <si>
    <t>A+
(회사채에 대한 신용평가등급 A+에 준하는 등급)</t>
    <phoneticPr fontId="2" type="noConversion"/>
  </si>
  <si>
    <t>A0
(회사채에 대한 신용평가등급 A0에 준하는 등급)</t>
    <phoneticPr fontId="2" type="noConversion"/>
  </si>
  <si>
    <t>A-
(회사채에 대한 신용평가등급 A-에 준하는 등급)</t>
    <phoneticPr fontId="2" type="noConversion"/>
  </si>
  <si>
    <t>BBB+
(회사채에 대한 신용평가등급 BBB+에 준하는 등급)</t>
    <phoneticPr fontId="2" type="noConversion"/>
  </si>
  <si>
    <t>BBB0
(회사채에 대한 신용평가등급 BBB0에 준하는 등급)</t>
    <phoneticPr fontId="2" type="noConversion"/>
  </si>
  <si>
    <t>BBB-
(회사채에 대한 신용평가등급 BBB-에 준하는 등급)</t>
    <phoneticPr fontId="2" type="noConversion"/>
  </si>
  <si>
    <t>BB-
(회사채에 대한 신용평가등급 BB-에 준하는 등급)</t>
    <phoneticPr fontId="2" type="noConversion"/>
  </si>
  <si>
    <t>C이하</t>
    <phoneticPr fontId="2" type="noConversion"/>
  </si>
  <si>
    <t>CCC+ 이하
(회사채에 대한 신용평가등급CCC+에 준하는 등급)</t>
    <phoneticPr fontId="2" type="noConversion"/>
  </si>
  <si>
    <t>미 제 출</t>
    <phoneticPr fontId="2" type="noConversion"/>
  </si>
  <si>
    <t>제 출 자 료 목 록</t>
    <phoneticPr fontId="2" type="noConversion"/>
  </si>
  <si>
    <t>별지 제6-1-2호서식</t>
  </si>
  <si>
    <t>별지 제6-1-3호서식</t>
  </si>
  <si>
    <t>별지 제6-2-2호서식</t>
  </si>
  <si>
    <t>별지 제6-2-3호서식</t>
  </si>
  <si>
    <t>별지 제9-2호서식</t>
  </si>
  <si>
    <t>별지 제9-3호서식</t>
  </si>
  <si>
    <t>별지 제4호서식</t>
    <phoneticPr fontId="2" type="noConversion"/>
  </si>
  <si>
    <t xml:space="preserve">※ 첨부서류 및 주의사항
 1. 현재까지의 경력은 소지자격증과 박사, 석사 및 학사학위 취득시기와 관계없이 실제 경력합계이며
    기술자자격증 사본 및 재직증명서를 첨부한다.
 2. 입찰공고시 제시한 참가자격조건을 증명하는 서류를 첨부한다.
 </t>
    <phoneticPr fontId="2" type="noConversion"/>
  </si>
  <si>
    <t>CCC+ 이하</t>
    <phoneticPr fontId="2" type="noConversion"/>
  </si>
  <si>
    <t>BB+
(회사채에 대한 신용평가등급 B+에 준하는 등급)</t>
    <phoneticPr fontId="2" type="noConversion"/>
  </si>
  <si>
    <t xml:space="preserve"> </t>
    <phoneticPr fontId="2" type="noConversion"/>
  </si>
  <si>
    <t>AA+,  AA0,  AA-</t>
    <phoneticPr fontId="2" type="noConversion"/>
  </si>
  <si>
    <t xml:space="preserve"> </t>
    <phoneticPr fontId="2" type="noConversion"/>
  </si>
  <si>
    <t>기준일자</t>
    <phoneticPr fontId="2" type="noConversion"/>
  </si>
  <si>
    <t xml:space="preserve"> </t>
    <phoneticPr fontId="2" type="noConversion"/>
  </si>
  <si>
    <t>입찰공고일</t>
    <phoneticPr fontId="2" type="noConversion"/>
  </si>
  <si>
    <t>최근2년간 누계 위반회수</t>
    <phoneticPr fontId="2" type="noConversion"/>
  </si>
  <si>
    <t xml:space="preserve">A+ </t>
    <phoneticPr fontId="2" type="noConversion"/>
  </si>
  <si>
    <t>A2+</t>
    <phoneticPr fontId="2" type="noConversion"/>
  </si>
  <si>
    <t>A0</t>
    <phoneticPr fontId="2" type="noConversion"/>
  </si>
  <si>
    <t>A-</t>
    <phoneticPr fontId="2" type="noConversion"/>
  </si>
  <si>
    <t xml:space="preserve"> A20</t>
    <phoneticPr fontId="2" type="noConversion"/>
  </si>
  <si>
    <t>A2-</t>
    <phoneticPr fontId="2" type="noConversion"/>
  </si>
  <si>
    <t>BBB+</t>
    <phoneticPr fontId="2" type="noConversion"/>
  </si>
  <si>
    <t>BBB0</t>
    <phoneticPr fontId="2" type="noConversion"/>
  </si>
  <si>
    <t>BBB-</t>
    <phoneticPr fontId="2" type="noConversion"/>
  </si>
  <si>
    <t>A3+</t>
    <phoneticPr fontId="2" type="noConversion"/>
  </si>
  <si>
    <t>A30</t>
    <phoneticPr fontId="2" type="noConversion"/>
  </si>
  <si>
    <t>A3-</t>
  </si>
  <si>
    <t>B+,  B0,  B-</t>
  </si>
  <si>
    <t>BB+, BB0</t>
    <phoneticPr fontId="2" type="noConversion"/>
  </si>
  <si>
    <t>BB-</t>
    <phoneticPr fontId="2" type="noConversion"/>
  </si>
  <si>
    <t>B+</t>
    <phoneticPr fontId="2" type="noConversion"/>
  </si>
  <si>
    <t xml:space="preserve">B0 </t>
    <phoneticPr fontId="2" type="noConversion"/>
  </si>
  <si>
    <t xml:space="preserve"> B-</t>
  </si>
  <si>
    <t>B+,   B0,   B-
(회사채에 대한 신용평가등급 B+,B0,B-에 준하는 등급)</t>
    <phoneticPr fontId="2" type="noConversion"/>
  </si>
  <si>
    <t>AA+,   AA0,   AA-
(회사채에 대한 신용평가등급 AA+, AA0, AA-에 준하는 등급)</t>
    <phoneticPr fontId="2" type="noConversion"/>
  </si>
  <si>
    <t>분야별책임기술자</t>
    <phoneticPr fontId="2" type="noConversion"/>
  </si>
  <si>
    <t>비고</t>
    <phoneticPr fontId="2" type="noConversion"/>
  </si>
  <si>
    <t>별   지</t>
    <phoneticPr fontId="2" type="noConversion"/>
  </si>
  <si>
    <t>별지 제1호서식</t>
    <phoneticPr fontId="2" type="noConversion"/>
  </si>
  <si>
    <t>표   지</t>
    <phoneticPr fontId="2" type="noConversion"/>
  </si>
  <si>
    <t>별지 제2호서식</t>
    <phoneticPr fontId="2" type="noConversion"/>
  </si>
  <si>
    <t>별지 제5-1호서식</t>
    <phoneticPr fontId="2" type="noConversion"/>
  </si>
  <si>
    <t>별지 제5-2호서식</t>
    <phoneticPr fontId="2" type="noConversion"/>
  </si>
  <si>
    <t>별지 제5-3호서식</t>
    <phoneticPr fontId="2" type="noConversion"/>
  </si>
  <si>
    <t>유사용역
수행실적</t>
    <phoneticPr fontId="2" type="noConversion"/>
  </si>
  <si>
    <t>별지 제6호서식</t>
    <phoneticPr fontId="2" type="noConversion"/>
  </si>
  <si>
    <t>별지 제6-1-1호서식</t>
    <phoneticPr fontId="2" type="noConversion"/>
  </si>
  <si>
    <t>별지 제6-2-1호서식</t>
    <phoneticPr fontId="2" type="noConversion"/>
  </si>
  <si>
    <t>신 용 도</t>
    <phoneticPr fontId="2" type="noConversion"/>
  </si>
  <si>
    <t>별지 제7호서식</t>
    <phoneticPr fontId="2" type="noConversion"/>
  </si>
  <si>
    <t>별지 제8호서식</t>
    <phoneticPr fontId="2" type="noConversion"/>
  </si>
  <si>
    <t>기술개발
및
투자실적</t>
    <phoneticPr fontId="2" type="noConversion"/>
  </si>
  <si>
    <t>별지 제9호서식</t>
    <phoneticPr fontId="2" type="noConversion"/>
  </si>
  <si>
    <t>별지 제9-1호서식</t>
    <phoneticPr fontId="2" type="noConversion"/>
  </si>
  <si>
    <t>별지 제9-4호서식</t>
    <phoneticPr fontId="2" type="noConversion"/>
  </si>
  <si>
    <t>업무중첩도</t>
    <phoneticPr fontId="2" type="noConversion"/>
  </si>
  <si>
    <t>별지 제10호서식</t>
    <phoneticPr fontId="2" type="noConversion"/>
  </si>
  <si>
    <t>분야별
참여기술자</t>
    <phoneticPr fontId="2" type="noConversion"/>
  </si>
  <si>
    <t>분야별
책임기술자</t>
    <phoneticPr fontId="2" type="noConversion"/>
  </si>
  <si>
    <t>연령</t>
    <phoneticPr fontId="2" type="noConversion"/>
  </si>
  <si>
    <t>감점(책임)</t>
    <phoneticPr fontId="2" type="noConversion"/>
  </si>
  <si>
    <t>감점(분책.참여)</t>
    <phoneticPr fontId="2" type="noConversion"/>
  </si>
  <si>
    <t>철도분야</t>
    <phoneticPr fontId="2" type="noConversion"/>
  </si>
  <si>
    <t>홍길동</t>
    <phoneticPr fontId="2" type="noConversion"/>
  </si>
  <si>
    <t>담합입찰방지각서</t>
  </si>
  <si>
    <t>제          호</t>
  </si>
  <si>
    <t>입 찰 일 자</t>
  </si>
  <si>
    <t>건      명</t>
  </si>
  <si>
    <t>상호또는법인</t>
  </si>
  <si>
    <t>법인등록번호</t>
  </si>
  <si>
    <t>대   표   자</t>
  </si>
  <si>
    <t>전 화 번 호</t>
  </si>
  <si>
    <t>주        소</t>
  </si>
  <si>
    <t>  </t>
  </si>
  <si>
    <t>한국철도시설공단 계약담당 귀하</t>
  </si>
  <si>
    <t>별지 제2-2호서식</t>
  </si>
  <si>
    <t>``</t>
    <phoneticPr fontId="2" type="noConversion"/>
  </si>
  <si>
    <t>공 고 명</t>
  </si>
  <si>
    <t>                       (인)</t>
    <phoneticPr fontId="2" type="noConversion"/>
  </si>
  <si>
    <t>                       (인)</t>
    <phoneticPr fontId="2" type="noConversion"/>
  </si>
  <si>
    <t xml:space="preserve"> </t>
    <phoneticPr fontId="2" type="noConversion"/>
  </si>
  <si>
    <t xml:space="preserve"> </t>
    <phoneticPr fontId="2" type="noConversion"/>
  </si>
  <si>
    <t xml:space="preserve"> </t>
    <phoneticPr fontId="2" type="noConversion"/>
  </si>
  <si>
    <t xml:space="preserve">공고일자 : </t>
    <phoneticPr fontId="2" type="noConversion"/>
  </si>
  <si>
    <t xml:space="preserve">기준일자 : </t>
    <phoneticPr fontId="2" type="noConversion"/>
  </si>
  <si>
    <t>별지 제2-1호서식</t>
    <phoneticPr fontId="2" type="noConversion"/>
  </si>
  <si>
    <t>별지 제3호서식</t>
    <phoneticPr fontId="2" type="noConversion"/>
  </si>
  <si>
    <t>용역참여신청서</t>
    <phoneticPr fontId="2" type="noConversion"/>
  </si>
  <si>
    <t>사업수행능력평가서표지</t>
    <phoneticPr fontId="2" type="noConversion"/>
  </si>
  <si>
    <t>담합입찰방지각서</t>
    <phoneticPr fontId="2" type="noConversion"/>
  </si>
  <si>
    <t>실적증명서 각서</t>
    <phoneticPr fontId="2" type="noConversion"/>
  </si>
  <si>
    <t>자기평가서</t>
    <phoneticPr fontId="2" type="noConversion"/>
  </si>
  <si>
    <r>
      <t>사업수행능력평가 참여현황(참여업체,</t>
    </r>
    <r>
      <rPr>
        <sz val="11"/>
        <rFont val="돋움"/>
        <family val="3"/>
        <charset val="129"/>
      </rPr>
      <t xml:space="preserve"> </t>
    </r>
    <r>
      <rPr>
        <sz val="11"/>
        <rFont val="돋움"/>
        <family val="3"/>
        <charset val="129"/>
      </rPr>
      <t>참여기술자)</t>
    </r>
    <phoneticPr fontId="2" type="noConversion"/>
  </si>
  <si>
    <t>참여업체 유사용역 수행실적</t>
    <phoneticPr fontId="2" type="noConversion"/>
  </si>
  <si>
    <t>참여업체의 동일분야 실적건수</t>
    <phoneticPr fontId="2" type="noConversion"/>
  </si>
  <si>
    <t>참여업체의 유사분야 실적건수</t>
    <phoneticPr fontId="2" type="noConversion"/>
  </si>
  <si>
    <t>참여업체의 기타분야 실적건수</t>
    <phoneticPr fontId="2" type="noConversion"/>
  </si>
  <si>
    <t>참여업체의 동일분야 실적금액</t>
    <phoneticPr fontId="2" type="noConversion"/>
  </si>
  <si>
    <t>참여업체의 유사분야 실적금액</t>
    <phoneticPr fontId="2" type="noConversion"/>
  </si>
  <si>
    <t>참여업체의 기타분야 실적금액</t>
    <phoneticPr fontId="2" type="noConversion"/>
  </si>
  <si>
    <t>재정상태건실도(신용평가등급서)</t>
    <phoneticPr fontId="2" type="noConversion"/>
  </si>
  <si>
    <t>참여업체의 건설신기술 현황</t>
    <phoneticPr fontId="2" type="noConversion"/>
  </si>
  <si>
    <t>참여업체의 특허등록 현황</t>
    <phoneticPr fontId="2" type="noConversion"/>
  </si>
  <si>
    <t>참여업체의 실용신안등록 현황</t>
    <phoneticPr fontId="2" type="noConversion"/>
  </si>
  <si>
    <t>참여기술자의 업무중첩도</t>
    <phoneticPr fontId="2" type="noConversion"/>
  </si>
  <si>
    <t>전차용역과의 관련사항</t>
    <phoneticPr fontId="2" type="noConversion"/>
  </si>
  <si>
    <t>감점사항</t>
    <phoneticPr fontId="2" type="noConversion"/>
  </si>
  <si>
    <t xml:space="preserve"> 2010년   월    일</t>
    <phoneticPr fontId="2" type="noConversion"/>
  </si>
  <si>
    <t>(1) 교육훈련</t>
    <phoneticPr fontId="2" type="noConversion"/>
  </si>
  <si>
    <t>대전시 동구 신안동 264</t>
    <phoneticPr fontId="2" type="noConversion"/>
  </si>
  <si>
    <t>별 첨</t>
    <phoneticPr fontId="2" type="noConversion"/>
  </si>
  <si>
    <r>
      <t xml:space="preserve">입찰참가제한 </t>
    </r>
    <r>
      <rPr>
        <sz val="11"/>
        <rFont val="돋움"/>
        <family val="3"/>
        <charset val="129"/>
      </rPr>
      <t xml:space="preserve">, </t>
    </r>
    <r>
      <rPr>
        <sz val="11"/>
        <rFont val="돋움"/>
        <family val="3"/>
        <charset val="129"/>
      </rPr>
      <t>업무정지</t>
    </r>
    <r>
      <rPr>
        <sz val="11"/>
        <rFont val="돋움"/>
        <family val="3"/>
        <charset val="129"/>
      </rPr>
      <t>, 부실감점 등</t>
    </r>
    <phoneticPr fontId="2" type="noConversion"/>
  </si>
  <si>
    <t>참여업체의 기술개발실적</t>
    <phoneticPr fontId="2" type="noConversion"/>
  </si>
  <si>
    <t>분야별
책임기술자</t>
    <phoneticPr fontId="2" type="noConversion"/>
  </si>
  <si>
    <t>실적증명서 각 서</t>
    <phoneticPr fontId="2" type="noConversion"/>
  </si>
  <si>
    <t>참여기술자의 교육훈련</t>
    <phoneticPr fontId="2" type="noConversion"/>
  </si>
  <si>
    <t>1. 교육훈련</t>
    <phoneticPr fontId="2" type="noConversion"/>
  </si>
  <si>
    <t>참여기술자</t>
    <phoneticPr fontId="2" type="noConversion"/>
  </si>
  <si>
    <t>교   육   명</t>
    <phoneticPr fontId="2" type="noConversion"/>
  </si>
  <si>
    <t>교육기관</t>
    <phoneticPr fontId="2" type="noConversion"/>
  </si>
  <si>
    <t>교육기간</t>
    <phoneticPr fontId="2" type="noConversion"/>
  </si>
  <si>
    <t>교육일수
㈜</t>
    <phoneticPr fontId="2" type="noConversion"/>
  </si>
  <si>
    <t>시작일</t>
    <phoneticPr fontId="2" type="noConversion"/>
  </si>
  <si>
    <t>종료일</t>
    <phoneticPr fontId="2" type="noConversion"/>
  </si>
  <si>
    <t>분야별책임기술자</t>
    <phoneticPr fontId="2" type="noConversion"/>
  </si>
  <si>
    <t>분야별참여기술자</t>
    <phoneticPr fontId="2" type="noConversion"/>
  </si>
  <si>
    <t>2주이상</t>
    <phoneticPr fontId="2" type="noConversion"/>
  </si>
  <si>
    <t>1주이상</t>
    <phoneticPr fontId="2" type="noConversion"/>
  </si>
  <si>
    <t>평가점수</t>
    <phoneticPr fontId="2" type="noConversion"/>
  </si>
  <si>
    <t>※ 주의사항
  1. 관련수탁기관에서 발급한 최근 1년간 입찰참가제한 및 업무정지 관련사항의 확인서를 첨부한다.</t>
    <phoneticPr fontId="2" type="noConversion"/>
  </si>
  <si>
    <t>제재종류</t>
    <phoneticPr fontId="2" type="noConversion"/>
  </si>
  <si>
    <t>처분사유</t>
    <phoneticPr fontId="2" type="noConversion"/>
  </si>
  <si>
    <t>처분일자</t>
    <phoneticPr fontId="2" type="noConversion"/>
  </si>
  <si>
    <t>처분기관명</t>
    <phoneticPr fontId="2" type="noConversion"/>
  </si>
  <si>
    <t>감 점</t>
    <phoneticPr fontId="2" type="noConversion"/>
  </si>
  <si>
    <t>▶ 참여기술자의 입찰참가제한 및 업무정지</t>
    <phoneticPr fontId="2" type="noConversion"/>
  </si>
  <si>
    <t>참여기술자</t>
    <phoneticPr fontId="2" type="noConversion"/>
  </si>
  <si>
    <t>처분기간</t>
    <phoneticPr fontId="2" type="noConversion"/>
  </si>
  <si>
    <t>개월수</t>
    <phoneticPr fontId="2" type="noConversion"/>
  </si>
  <si>
    <t>비율</t>
    <phoneticPr fontId="2" type="noConversion"/>
  </si>
  <si>
    <t>사업책임기술자</t>
    <phoneticPr fontId="2" type="noConversion"/>
  </si>
  <si>
    <t>가나다</t>
    <phoneticPr fontId="2" type="noConversion"/>
  </si>
  <si>
    <t>▶ 참여업체 및 참여기술자의 부실벌점</t>
    <phoneticPr fontId="2" type="noConversion"/>
  </si>
  <si>
    <t>구          분</t>
    <phoneticPr fontId="2" type="noConversion"/>
  </si>
  <si>
    <t>배점</t>
    <phoneticPr fontId="2" type="noConversion"/>
  </si>
  <si>
    <t>평가점수 합계</t>
    <phoneticPr fontId="2" type="noConversion"/>
  </si>
  <si>
    <t>참여업체</t>
    <phoneticPr fontId="2" type="noConversion"/>
  </si>
  <si>
    <t xml:space="preserve"> </t>
    <phoneticPr fontId="2" type="noConversion"/>
  </si>
  <si>
    <t>분야별
책임기술자</t>
    <phoneticPr fontId="2" type="noConversion"/>
  </si>
  <si>
    <t>분야별
참여기술자</t>
    <phoneticPr fontId="2" type="noConversion"/>
  </si>
  <si>
    <t>1. 청렴계약이행위반에 대한 감점</t>
    <phoneticPr fontId="2" type="noConversion"/>
  </si>
  <si>
    <t>나영희</t>
  </si>
  <si>
    <t>청렴계약이행위반에 대한 감점</t>
    <phoneticPr fontId="2" type="noConversion"/>
  </si>
  <si>
    <t>별지 제5-4호서식</t>
  </si>
  <si>
    <t>전차용역 수행실적</t>
    <phoneticPr fontId="2" type="noConversion"/>
  </si>
  <si>
    <t>등급/경력/실적</t>
    <phoneticPr fontId="2" type="noConversion"/>
  </si>
  <si>
    <t>해당분야 경력</t>
    <phoneticPr fontId="2" type="noConversion"/>
  </si>
  <si>
    <t>해당분야 실적</t>
    <phoneticPr fontId="2" type="noConversion"/>
  </si>
  <si>
    <t>교육훈련</t>
    <phoneticPr fontId="2" type="noConversion"/>
  </si>
  <si>
    <t>별지 제5-5호서식</t>
  </si>
  <si>
    <t>별지 제6-3호서식</t>
    <phoneticPr fontId="2" type="noConversion"/>
  </si>
  <si>
    <r>
      <t xml:space="preserve">* 첨부된 양식의 계산식은 평가기준과 다를 수 있으므로 </t>
    </r>
    <r>
      <rPr>
        <b/>
        <u/>
        <sz val="10"/>
        <color indexed="10"/>
        <rFont val="굴림"/>
        <family val="3"/>
        <charset val="129"/>
      </rPr>
      <t>계산식을 반드시 확인 후 작성</t>
    </r>
    <r>
      <rPr>
        <b/>
        <sz val="10"/>
        <color indexed="12"/>
        <rFont val="굴림"/>
        <family val="3"/>
        <charset val="129"/>
      </rPr>
      <t>하시기 바랍니다.</t>
    </r>
    <phoneticPr fontId="2" type="noConversion"/>
  </si>
  <si>
    <t xml:space="preserve">    아래의 기술(설계등) 용역에 대한 “사업수행능력평가서”와 관련 자료를 신의성실의 원칙에 따라 붙임과 같이 작성․제출하며, 만일 제출한 서류가 부정한 방법으로 작성된 사실이 확인될 경우에는 한국철도시설공단의 설계등 용역 사업수행능력평가기준에서 정한 바에 따라 처리하여도 아무런 이의를 제기하지 않을 것을 확약합니다. </t>
    <phoneticPr fontId="2" type="noConversion"/>
  </si>
  <si>
    <t>공 고 번 호</t>
    <phoneticPr fontId="2" type="noConversion"/>
  </si>
  <si>
    <t>* 반드시 제출자료목록 순서에 의거 작성 및 편철하여 주시기바랍니다.
  (목차별로 색인표 부착 및 실적증빙의 해당항목에 형광펜 표시 요망)</t>
    <phoneticPr fontId="2" type="noConversion"/>
  </si>
  <si>
    <r>
      <t>※</t>
    </r>
    <r>
      <rPr>
        <sz val="9"/>
        <rFont val="굴림체"/>
        <family val="3"/>
        <charset val="129"/>
      </rPr>
      <t xml:space="preserve"> 증명서류 : 관련계약서 및 참여기술자(감리원) 명단을 첨부</t>
    </r>
    <phoneticPr fontId="2" type="noConversion"/>
  </si>
  <si>
    <t xml:space="preserve"> 201 년  월    일</t>
    <phoneticPr fontId="2" type="noConversion"/>
  </si>
  <si>
    <t>201 .   .   .</t>
    <phoneticPr fontId="2" type="noConversion"/>
  </si>
  <si>
    <t>                                     201 .     .     .</t>
    <phoneticPr fontId="2" type="noConversion"/>
  </si>
  <si>
    <r>
      <t xml:space="preserve">                                     </t>
    </r>
    <r>
      <rPr>
        <sz val="13"/>
        <color indexed="8"/>
        <rFont val="휴먼명조,한컴돋움"/>
        <family val="3"/>
        <charset val="129"/>
      </rPr>
      <t> 201 .     .     .</t>
    </r>
    <phoneticPr fontId="2" type="noConversion"/>
  </si>
  <si>
    <t>042-607-3746</t>
    <phoneticPr fontId="2" type="noConversion"/>
  </si>
  <si>
    <r>
      <t>※</t>
    </r>
    <r>
      <rPr>
        <b/>
        <sz val="10"/>
        <color indexed="39"/>
        <rFont val="굴림체"/>
        <family val="3"/>
        <charset val="129"/>
      </rPr>
      <t xml:space="preserve"> 작성자 직통전화번호를 기재</t>
    </r>
    <phoneticPr fontId="2" type="noConversion"/>
  </si>
  <si>
    <t>개별점수</t>
    <phoneticPr fontId="2" type="noConversion"/>
  </si>
  <si>
    <t>준공금액
(천원)</t>
    <phoneticPr fontId="2" type="noConversion"/>
  </si>
  <si>
    <t>김광재 (인)</t>
    <phoneticPr fontId="2" type="noConversion"/>
  </si>
  <si>
    <t>0000분야</t>
    <phoneticPr fontId="2" type="noConversion"/>
  </si>
  <si>
    <t>0000분야</t>
    <phoneticPr fontId="2" type="noConversion"/>
  </si>
  <si>
    <t>0000분야</t>
    <phoneticPr fontId="2" type="noConversion"/>
  </si>
  <si>
    <t>0000분야</t>
    <phoneticPr fontId="2" type="noConversion"/>
  </si>
  <si>
    <t>건설기술 활용실적</t>
    <phoneticPr fontId="2" type="noConversion"/>
  </si>
  <si>
    <t>    
     당사는 귀 공단이 집행하는 상기 입찰에 참가함에 있어서 공정하고 투명한 경쟁입찰을 위하여 입찰과정에서 다른 입찰자의 입찰을 방해하거나 입찰자 상호간에 미리 입찰가격을 협정하는 등 특정인의 낙찰을 위한 담합행위 또는 담합행위로 우려되는 일체의 행위를 하지 않을 것을 확약하고, 만일 이를 위반하여 입찰집행 중 또는 입찰집행 후에 담합사실이 인정되는 경우에는 입찰중지, 입찰 무효, 계약 해제ㆍ해지, 공사 중지, 손해배상 청구, 입찰참가자격제한, 공정거래위원회 통지, 검찰 고발 등 일체의 조치를 취하여도 이의를 제기하지 않을 것이며, 특히 입찰과정에서의 담합행위와 관련하여 다음 사항을 서약합니다.
  가. 경쟁입찰과 관련해 담합으로 인하여 귀 공단에 손해를 입혔을 경우 다음 각 호의 금액을 배상하도록 하겠습니다.
   1. 담합에 따라 결정된 낙찰가격과 담합이 없었을 경우 형성되었으리라고 인정되는 가격의 차액
   2. 담합으로 인하여 입찰이 유찰된 경우 입찰공고 및 현장설명회 개최 등 재입찰 절차에 따라 소요되는 각종 행정비용
   3. 기타 귀 공단이 입증하는 담합으로 인한 유․무형의 손해
  나. 가항에도 불구하고 입찰담합으로 인한 구체적인 손해액을 산정하기 곤란하거나 불가능한 경우에는 계약금액의 10%를 배상하도록 하겠습니다.
  다. 가항, 나항의 배상액은 귀 공단이 청구한 날로부터 60일 이내에 현금으로 납부토록 하겠으며 이 기간 내에 배상액을 납부하지 않을 경우(지연이자를 포함하며 지연이자는 지연발생 시점 해당 월의 금융기관 대출평균금리를 적용한다)에는 귀 공단에서 지급할 타 대가에서 우선 공제하고 지급하여도 민ㆍ형사상 일체 이의를 제기하지 않겠습니다.</t>
    <phoneticPr fontId="2" type="noConversion"/>
  </si>
  <si>
    <t>동일</t>
    <phoneticPr fontId="2" type="noConversion"/>
  </si>
  <si>
    <t>가점사항</t>
    <phoneticPr fontId="2" type="noConversion"/>
  </si>
  <si>
    <t>별지 제11호서식</t>
    <phoneticPr fontId="2" type="noConversion"/>
  </si>
  <si>
    <t>별지 제12호서식</t>
    <phoneticPr fontId="2" type="noConversion"/>
  </si>
  <si>
    <t>업   체   명</t>
  </si>
  <si>
    <t>지분율</t>
    <phoneticPr fontId="2" type="noConversion"/>
  </si>
  <si>
    <t>경영지원실장(계약처장)</t>
    <phoneticPr fontId="2" type="noConversion"/>
  </si>
  <si>
    <t>구          분</t>
  </si>
  <si>
    <t>배점</t>
  </si>
  <si>
    <t>해당기술자 및 고용 업체</t>
  </si>
  <si>
    <t>개별점수</t>
  </si>
  <si>
    <t>평가점수</t>
  </si>
  <si>
    <t>참여업체</t>
  </si>
  <si>
    <t xml:space="preserve"> </t>
  </si>
  <si>
    <t>사업책임기술자</t>
  </si>
  <si>
    <t>분야별
책임기술자</t>
  </si>
  <si>
    <t>철도분야</t>
  </si>
  <si>
    <t>토질분야</t>
  </si>
  <si>
    <t>구조분야</t>
  </si>
  <si>
    <t>분야별
참여기술자</t>
  </si>
  <si>
    <t>책임기술자</t>
    <phoneticPr fontId="2" type="noConversion"/>
  </si>
  <si>
    <t>(1) 책임기술자</t>
    <phoneticPr fontId="2" type="noConversion"/>
  </si>
  <si>
    <t>(가) 등급</t>
    <phoneticPr fontId="2" type="noConversion"/>
  </si>
  <si>
    <t>(나) 경력</t>
    <phoneticPr fontId="2" type="noConversion"/>
  </si>
  <si>
    <t>(다) 실적</t>
    <phoneticPr fontId="2" type="noConversion"/>
  </si>
  <si>
    <t>(2) 분야별책임기술자</t>
    <phoneticPr fontId="2" type="noConversion"/>
  </si>
  <si>
    <t>(3) 분야별참여기술자</t>
    <phoneticPr fontId="2" type="noConversion"/>
  </si>
  <si>
    <t>(4) 업무여유도(중복도)</t>
    <phoneticPr fontId="2" type="noConversion"/>
  </si>
  <si>
    <t>(가) 책임기술자</t>
    <phoneticPr fontId="2" type="noConversion"/>
  </si>
  <si>
    <t>(나) 분야별 책임기술자</t>
    <phoneticPr fontId="2" type="noConversion"/>
  </si>
  <si>
    <t>(다) 분야별 참여기술자</t>
    <phoneticPr fontId="2" type="noConversion"/>
  </si>
  <si>
    <t>(5) 교육훈련, 전차용역(과업의 이해도) 실적</t>
    <phoneticPr fontId="2" type="noConversion"/>
  </si>
  <si>
    <t>(2) 전차용역 실적</t>
    <phoneticPr fontId="2" type="noConversion"/>
  </si>
  <si>
    <t>(6) 환경평가발전(평가자)</t>
    <phoneticPr fontId="2" type="noConversion"/>
  </si>
  <si>
    <t>업체능력평가</t>
    <phoneticPr fontId="2" type="noConversion"/>
  </si>
  <si>
    <t>(1) 유사용역 수행실적</t>
    <phoneticPr fontId="2" type="noConversion"/>
  </si>
  <si>
    <t>(가) 건수</t>
    <phoneticPr fontId="2" type="noConversion"/>
  </si>
  <si>
    <t>(나) 금액</t>
    <phoneticPr fontId="2" type="noConversion"/>
  </si>
  <si>
    <t>(다) 전차용역 실적</t>
    <phoneticPr fontId="2" type="noConversion"/>
  </si>
  <si>
    <t>(2) 신용도</t>
    <phoneticPr fontId="2" type="noConversion"/>
  </si>
  <si>
    <t>(가) 부실평가자 및 부실업체 등</t>
    <phoneticPr fontId="2" type="noConversion"/>
  </si>
  <si>
    <t>(나) 재정상태 건실도</t>
    <phoneticPr fontId="2" type="noConversion"/>
  </si>
  <si>
    <t xml:space="preserve"> </t>
    <phoneticPr fontId="2" type="noConversion"/>
  </si>
  <si>
    <t>(3) 기술개발투자 및 활용실적</t>
    <phoneticPr fontId="2" type="noConversion"/>
  </si>
  <si>
    <t>(가) 개발실적</t>
    <phoneticPr fontId="2" type="noConversion"/>
  </si>
  <si>
    <t>(나) 투자실적</t>
    <phoneticPr fontId="2" type="noConversion"/>
  </si>
  <si>
    <t>(다) 활용실적</t>
    <phoneticPr fontId="2" type="noConversion"/>
  </si>
  <si>
    <t>(4) 환경평가발전</t>
    <phoneticPr fontId="2" type="noConversion"/>
  </si>
  <si>
    <t>(가) 환경평가 우수업체</t>
    <phoneticPr fontId="2" type="noConversion"/>
  </si>
  <si>
    <t>(나) 공동도급</t>
    <phoneticPr fontId="2" type="noConversion"/>
  </si>
  <si>
    <t>(5) 업체능력평가</t>
    <phoneticPr fontId="2" type="noConversion"/>
  </si>
  <si>
    <t>(가) 사업책임기술자 능력평가</t>
    <phoneticPr fontId="2" type="noConversion"/>
  </si>
  <si>
    <t>(나) 참여의향서 평가</t>
    <phoneticPr fontId="2" type="noConversion"/>
  </si>
  <si>
    <t>3. 감점</t>
    <phoneticPr fontId="2" type="noConversion"/>
  </si>
  <si>
    <t>(가) 청렴계약이행 사항 위반</t>
    <phoneticPr fontId="2" type="noConversion"/>
  </si>
  <si>
    <t>(나) 퇴직자 취업제한</t>
    <phoneticPr fontId="2" type="noConversion"/>
  </si>
  <si>
    <t>-5</t>
    <phoneticPr fontId="2" type="noConversion"/>
  </si>
  <si>
    <t>환경영향평가</t>
    <phoneticPr fontId="2" type="noConversion"/>
  </si>
  <si>
    <t>기타 환경분야</t>
    <phoneticPr fontId="2" type="noConversion"/>
  </si>
  <si>
    <t>환경영향평가
(1.0)</t>
    <phoneticPr fontId="2" type="noConversion"/>
  </si>
  <si>
    <t>해당평가 외
(0.6)</t>
    <phoneticPr fontId="2" type="noConversion"/>
  </si>
  <si>
    <t>환경영향평가 등</t>
    <phoneticPr fontId="2" type="noConversion"/>
  </si>
  <si>
    <t>기타 환경분야</t>
    <phoneticPr fontId="2" type="noConversion"/>
  </si>
  <si>
    <t>해당평가 외</t>
    <phoneticPr fontId="2" type="noConversion"/>
  </si>
  <si>
    <t>참여기술자의 이적계수</t>
    <phoneticPr fontId="2" type="noConversion"/>
  </si>
  <si>
    <t>홍길동</t>
    <phoneticPr fontId="2" type="noConversion"/>
  </si>
  <si>
    <t>이적계수</t>
    <phoneticPr fontId="2" type="noConversion"/>
  </si>
  <si>
    <t>업 무 여 유 도(중복도)</t>
    <phoneticPr fontId="2" type="noConversion"/>
  </si>
  <si>
    <t>분야별참여기술자</t>
    <phoneticPr fontId="2" type="noConversion"/>
  </si>
  <si>
    <t>1인당 중복금액</t>
    <phoneticPr fontId="2" type="noConversion"/>
  </si>
  <si>
    <t>중복금액</t>
    <phoneticPr fontId="2" type="noConversion"/>
  </si>
  <si>
    <t>평가점수</t>
    <phoneticPr fontId="2" type="noConversion"/>
  </si>
  <si>
    <t>분야별책임기술자</t>
    <phoneticPr fontId="2" type="noConversion"/>
  </si>
  <si>
    <t>분야별참여기술자</t>
    <phoneticPr fontId="2" type="noConversion"/>
  </si>
  <si>
    <t>참여여부</t>
    <phoneticPr fontId="2" type="noConversion"/>
  </si>
  <si>
    <t xml:space="preserve"> </t>
    <phoneticPr fontId="2" type="noConversion"/>
  </si>
  <si>
    <t>총평가인원수</t>
    <phoneticPr fontId="2" type="noConversion"/>
  </si>
  <si>
    <t>전자참여인원수</t>
    <phoneticPr fontId="2" type="noConversion"/>
  </si>
  <si>
    <t>해당평가 외
(0.6)</t>
    <phoneticPr fontId="2" type="noConversion"/>
  </si>
  <si>
    <t>환경영향평가 수행실적 건수</t>
    <phoneticPr fontId="2" type="noConversion"/>
  </si>
  <si>
    <t>해당평가 외 수행실적 건수</t>
    <phoneticPr fontId="2" type="noConversion"/>
  </si>
  <si>
    <t>환경영향평가 수행실적 금액</t>
    <phoneticPr fontId="2" type="noConversion"/>
  </si>
  <si>
    <t>해당평가 외 수행실적 금액</t>
    <phoneticPr fontId="2" type="noConversion"/>
  </si>
  <si>
    <t>전차용역 실적</t>
    <phoneticPr fontId="2" type="noConversion"/>
  </si>
  <si>
    <t>용역명</t>
    <phoneticPr fontId="2" type="noConversion"/>
  </si>
  <si>
    <t>완료 후 경과년도</t>
    <phoneticPr fontId="2" type="noConversion"/>
  </si>
  <si>
    <t>부실평가자 및 부실업체</t>
    <phoneticPr fontId="2" type="noConversion"/>
  </si>
  <si>
    <t>부실벌점</t>
    <phoneticPr fontId="2" type="noConversion"/>
  </si>
  <si>
    <t>기술개발실적</t>
    <phoneticPr fontId="2" type="noConversion"/>
  </si>
  <si>
    <t>평가점수</t>
    <phoneticPr fontId="2" type="noConversion"/>
  </si>
  <si>
    <t>환경분야</t>
    <phoneticPr fontId="2" type="noConversion"/>
  </si>
  <si>
    <t>환경분야 외</t>
    <phoneticPr fontId="2" type="noConversion"/>
  </si>
  <si>
    <t>투자실적</t>
    <phoneticPr fontId="2" type="noConversion"/>
  </si>
  <si>
    <t>신기술 현황</t>
    <phoneticPr fontId="2" type="noConversion"/>
  </si>
  <si>
    <t>활용실적</t>
    <phoneticPr fontId="2" type="noConversion"/>
  </si>
  <si>
    <t>연구보고서 현황</t>
    <phoneticPr fontId="2" type="noConversion"/>
  </si>
  <si>
    <t>보고서 명칭</t>
    <phoneticPr fontId="2" type="noConversion"/>
  </si>
  <si>
    <t>제출기관</t>
    <phoneticPr fontId="2" type="noConversion"/>
  </si>
  <si>
    <t>2. 퇴직자 취업제한</t>
    <phoneticPr fontId="2" type="noConversion"/>
  </si>
  <si>
    <t xml:space="preserve"> </t>
    <phoneticPr fontId="2" type="noConversion"/>
  </si>
  <si>
    <t>퇴직자 취업제한</t>
  </si>
  <si>
    <t>배점한도</t>
    <phoneticPr fontId="2" type="noConversion"/>
  </si>
  <si>
    <t>배점한도</t>
    <phoneticPr fontId="2" type="noConversion"/>
  </si>
  <si>
    <t>600220-1******</t>
    <phoneticPr fontId="2" type="noConversion"/>
  </si>
  <si>
    <t>530207-1******</t>
    <phoneticPr fontId="2" type="noConversion"/>
  </si>
  <si>
    <t>520811-1******</t>
    <phoneticPr fontId="2" type="noConversion"/>
  </si>
  <si>
    <t>580518-1******</t>
    <phoneticPr fontId="2" type="noConversion"/>
  </si>
  <si>
    <t>580518-1******</t>
    <phoneticPr fontId="2" type="noConversion"/>
  </si>
  <si>
    <t>000000-0000000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</si>
</sst>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2">
    <numFmt numFmtId="41" formatCode="_-* #,##0_-;\-* #,##0_-;_-* &quot;-&quot;_-;_-@_-"/>
    <numFmt numFmtId="43" formatCode="_-* #,##0.00_-;\-* #,##0.00_-;_-* &quot;-&quot;??_-;_-@_-"/>
    <numFmt numFmtId="176" formatCode="0.00_ "/>
    <numFmt numFmtId="177" formatCode="0.0_ "/>
    <numFmt numFmtId="178" formatCode="#,##0_);[Red]\(#,##0\)"/>
    <numFmt numFmtId="179" formatCode="0_ "/>
    <numFmt numFmtId="180" formatCode="0.00_);[Red]\(0.00\)"/>
    <numFmt numFmtId="181" formatCode="#,##0_ &quot;일&quot;"/>
    <numFmt numFmtId="182" formatCode="yyyy&quot;년&quot;\ m&quot;월&quot;\ d&quot;일&quot;"/>
    <numFmt numFmtId="183" formatCode="General&quot;명&quot;"/>
    <numFmt numFmtId="184" formatCode="#,##0_ "/>
    <numFmt numFmtId="185" formatCode="0_ &quot;명&quot;"/>
    <numFmt numFmtId="186" formatCode="#,##0_ &quot;원&quot;"/>
    <numFmt numFmtId="187" formatCode="0_);[Red]\(0\)"/>
    <numFmt numFmtId="188" formatCode="#,##0.00_ &quot;년&quot;"/>
    <numFmt numFmtId="189" formatCode="&quot; (&quot;#,##0_ &quot;일&quot;&quot;) &quot;"/>
    <numFmt numFmtId="190" formatCode="yy&quot;-&quot;m&quot;-&quot;d"/>
    <numFmt numFmtId="191" formatCode="yy&quot;-&quot;mm&quot;-&quot;dd"/>
    <numFmt numFmtId="192" formatCode="yy/mm/dd"/>
    <numFmt numFmtId="193" formatCode="&quot;(&quot;General&quot;명&quot;&quot;)&quot;"/>
    <numFmt numFmtId="194" formatCode="yyyy&quot;년&quot;\ m&quot;월&quot;\ d&quot;일&quot;;@"/>
    <numFmt numFmtId="195" formatCode="&quot;(&quot;#,##0.00_ &quot;년&quot;&quot;)&quot;"/>
    <numFmt numFmtId="196" formatCode="General&quot; 건&quot;"/>
    <numFmt numFmtId="197" formatCode="0.0%"/>
    <numFmt numFmtId="198" formatCode="0.00_ ;[Red]\-0.00\ "/>
    <numFmt numFmtId="199" formatCode="#,##0_ &quot;건&quot;"/>
    <numFmt numFmtId="200" formatCode="#,##0.00_ &quot;건&quot;"/>
    <numFmt numFmtId="201" formatCode="#,##0&quot;  개월&quot;;\-#,###\-;&quot;개월&quot;"/>
    <numFmt numFmtId="202" formatCode="0.00_)&quot;건&quot;;[Red]\(0.00\)"/>
    <numFmt numFmtId="203" formatCode="#,##0.00\ &quot;건&quot;"/>
    <numFmt numFmtId="204" formatCode="0.0_);[Red]\(0.0\)"/>
    <numFmt numFmtId="205" formatCode="General&quot;세&quot;"/>
    <numFmt numFmtId="206" formatCode="_ * #,##0.00000000_ ;_ * \-#,##0.00000000_ ;_ * &quot;-&quot;_ ;_ @_ "/>
    <numFmt numFmtId="207" formatCode="_-* #,##0.00_-;\-* #,##0.00_-;_-* &quot;-&quot;_-;_-@_-"/>
    <numFmt numFmtId="208" formatCode="0.0"/>
    <numFmt numFmtId="209" formatCode="0.00;_"/>
    <numFmt numFmtId="210" formatCode="0.000;_尀"/>
    <numFmt numFmtId="211" formatCode="&quot;×&quot;#,##0.00"/>
    <numFmt numFmtId="212" formatCode="_ &quot;₩&quot;* #,##0.00_ ;_ &quot;₩&quot;* \-#,##0.00_ ;_ &quot;₩&quot;* &quot;-&quot;??_ ;_ @_ "/>
    <numFmt numFmtId="213" formatCode="_-* #,##0.0000_-;\-* #,##0.0000_-;_-* &quot;-&quot;??_-;_-@_-"/>
    <numFmt numFmtId="214" formatCode="&quot;(&quot;\ #,##0&quot;)&quot;"/>
    <numFmt numFmtId="215" formatCode="_ * #,##0.00_ ;_ * \-#,##0.00_ ;_ * &quot;-&quot;??_ ;_ @_ "/>
    <numFmt numFmtId="216" formatCode="&quot;$&quot;#,##0_);[Red]\(&quot;$&quot;#,##0\)"/>
    <numFmt numFmtId="217" formatCode="_(&quot;$&quot;* #,##0.00_);_(&quot;$&quot;* \(#,##0.00\);_(&quot;$&quot;* &quot;-&quot;??_);_(@_)"/>
    <numFmt numFmtId="218" formatCode="#,##0.00\ &quot;Pts&quot;;\-#,##0.00\ &quot;Pts&quot;"/>
    <numFmt numFmtId="219" formatCode="&quot;$&quot;#\!\,##0\!.00_);&quot;₩&quot;&quot;₩&quot;&quot;₩&quot;&quot;₩&quot;&quot;₩&quot;&quot;₩&quot;\!\(&quot;$&quot;#\!\,##0\!.00&quot;₩&quot;&quot;₩&quot;&quot;₩&quot;&quot;₩&quot;&quot;₩&quot;&quot;₩&quot;\!\)"/>
    <numFmt numFmtId="220" formatCode="_-* #\!\,##0&quot;₩&quot;\!\ _D_M_-;&quot;₩&quot;\!\-* #\!\,##0&quot;₩&quot;\!\ _D_M_-;_-* &quot;-&quot;&quot;₩&quot;\!\ _D_M_-;_-@_-"/>
    <numFmt numFmtId="221" formatCode="_-* #\!\,##0\!.00&quot;₩&quot;\!\ _D_M_-;&quot;₩&quot;\!\-* #\!\,##0\!.00&quot;₩&quot;\!\ _D_M_-;_-* &quot;-&quot;??&quot;₩&quot;\!\ _D_M_-;_-@_-"/>
    <numFmt numFmtId="222" formatCode="_(&quot;$&quot;* #\!\,##0_);_(&quot;$&quot;* &quot;₩&quot;&quot;₩&quot;&quot;₩&quot;&quot;₩&quot;&quot;₩&quot;&quot;₩&quot;\!\(#\!\,##0&quot;₩&quot;&quot;₩&quot;&quot;₩&quot;&quot;₩&quot;&quot;₩&quot;&quot;₩&quot;\!\);_(&quot;$&quot;* &quot;-&quot;_);_(@_)"/>
    <numFmt numFmtId="223" formatCode="_-[$€-2]* #,##0.00_-;\-[$€-2]* #,##0.00_-;_-[$€-2]* &quot;-&quot;??_-"/>
    <numFmt numFmtId="224" formatCode="_ * #\!\,##0\!.00_ ;_ * &quot;₩&quot;\!\-#\!\,##0\!.00_ ;_ * &quot;-&quot;??_ ;_ @_ "/>
    <numFmt numFmtId="225" formatCode="_-* #\!\,##0&quot;₩&quot;\!\ &quot;DM&quot;_-;&quot;₩&quot;\!\-* #\!\,##0&quot;₩&quot;\!\ &quot;DM&quot;_-;_-* &quot;-&quot;&quot;₩&quot;\!\ &quot;DM&quot;_-;_-@_-"/>
    <numFmt numFmtId="226" formatCode="_-* #\!\,##0\!.00&quot;₩&quot;\!\ &quot;DM&quot;_-;&quot;₩&quot;\!\-* #\!\,##0\!.00&quot;₩&quot;\!\ &quot;DM&quot;_-;_-* &quot;-&quot;??&quot;₩&quot;\!\ &quot;DM&quot;_-;_-@_-"/>
    <numFmt numFmtId="227" formatCode="&quot;₩&quot;#,##0;&quot;₩&quot;&quot;₩&quot;&quot;₩&quot;&quot;₩&quot;\-#,##0"/>
    <numFmt numFmtId="228" formatCode="&quot;₩&quot;#,##0;&quot;₩&quot;&quot;₩&quot;&quot;₩&quot;&quot;₩&quot;\-&quot;₩&quot;#,##0"/>
    <numFmt numFmtId="229" formatCode="&quot;₩&quot;#,##0;[Red]&quot;₩&quot;&quot;₩&quot;&quot;₩&quot;&quot;₩&quot;\-#,##0"/>
    <numFmt numFmtId="230" formatCode="_-* #,##0_-;&quot;₩&quot;\!\-* #,##0_-;_-* &quot;-&quot;_-;_-@_-"/>
    <numFmt numFmtId="231" formatCode="_ * #,##0_ ;_ * \-#,##0_ ;_ * &quot;-&quot;_ ;_ @_ "/>
    <numFmt numFmtId="232" formatCode="_-&quot;₩&quot;* #,##0.00_-;&quot;₩&quot;&quot;₩&quot;\-&quot;₩&quot;* #,##0.00_-;_-&quot;₩&quot;* &quot;-&quot;??_-;_-@_-"/>
    <numFmt numFmtId="233" formatCode="&quot;₩&quot;#,##0.00;&quot;₩&quot;&quot;₩&quot;&quot;₩&quot;&quot;₩&quot;\-#,##0.00"/>
    <numFmt numFmtId="234" formatCode="_-* #,##0.00_-;&quot;₩&quot;&quot;₩&quot;\-* #,##0.00_-;_-* &quot;-&quot;??_-;_-@_-"/>
    <numFmt numFmtId="235" formatCode="&quot;₩&quot;#,##0.00;&quot;₩&quot;&quot;₩&quot;&quot;₩&quot;&quot;₩&quot;&quot;₩&quot;\-#,##0.00"/>
  </numFmts>
  <fonts count="108">
    <font>
      <sz val="11"/>
      <name val="돋움"/>
      <family val="3"/>
      <charset val="129"/>
    </font>
    <font>
      <sz val="11"/>
      <name val="돋움"/>
      <family val="3"/>
      <charset val="129"/>
    </font>
    <font>
      <sz val="8"/>
      <name val="돋움"/>
      <family val="3"/>
      <charset val="129"/>
    </font>
    <font>
      <sz val="11"/>
      <name val="굴림체"/>
      <family val="3"/>
      <charset val="129"/>
    </font>
    <font>
      <sz val="9"/>
      <name val="굴림체"/>
      <family val="3"/>
      <charset val="129"/>
    </font>
    <font>
      <sz val="10"/>
      <name val="굴림체"/>
      <family val="3"/>
      <charset val="129"/>
    </font>
    <font>
      <b/>
      <sz val="10"/>
      <name val="굴림체"/>
      <family val="3"/>
      <charset val="129"/>
    </font>
    <font>
      <sz val="8"/>
      <name val="굴림체"/>
      <family val="3"/>
      <charset val="129"/>
    </font>
    <font>
      <sz val="12"/>
      <name val="굴림체"/>
      <family val="3"/>
      <charset val="129"/>
    </font>
    <font>
      <sz val="10"/>
      <name val="돋움"/>
      <family val="3"/>
      <charset val="129"/>
    </font>
    <font>
      <b/>
      <sz val="18"/>
      <name val="굴림체"/>
      <family val="3"/>
      <charset val="129"/>
    </font>
    <font>
      <sz val="10"/>
      <color indexed="8"/>
      <name val="굴림체"/>
      <family val="3"/>
      <charset val="129"/>
    </font>
    <font>
      <sz val="9"/>
      <color indexed="12"/>
      <name val="굴림체"/>
      <family val="3"/>
      <charset val="129"/>
    </font>
    <font>
      <sz val="18"/>
      <name val="굴림체"/>
      <family val="3"/>
      <charset val="129"/>
    </font>
    <font>
      <sz val="13"/>
      <color indexed="8"/>
      <name val="굴림체"/>
      <family val="3"/>
      <charset val="129"/>
    </font>
    <font>
      <b/>
      <sz val="12"/>
      <color indexed="8"/>
      <name val="굴림체"/>
      <family val="3"/>
      <charset val="129"/>
    </font>
    <font>
      <b/>
      <sz val="20"/>
      <name val="굴림체"/>
      <family val="3"/>
      <charset val="129"/>
    </font>
    <font>
      <b/>
      <sz val="16"/>
      <name val="굴림체"/>
      <family val="3"/>
      <charset val="129"/>
    </font>
    <font>
      <sz val="16"/>
      <name val="굴림체"/>
      <family val="3"/>
      <charset val="129"/>
    </font>
    <font>
      <b/>
      <sz val="12"/>
      <name val="굴림체"/>
      <family val="3"/>
      <charset val="129"/>
    </font>
    <font>
      <sz val="12"/>
      <color indexed="12"/>
      <name val="굴림체"/>
      <family val="3"/>
      <charset val="129"/>
    </font>
    <font>
      <b/>
      <sz val="14"/>
      <name val="굴림체"/>
      <family val="3"/>
      <charset val="129"/>
    </font>
    <font>
      <sz val="14"/>
      <name val="굴림체"/>
      <family val="3"/>
      <charset val="129"/>
    </font>
    <font>
      <b/>
      <sz val="36"/>
      <name val="굴림체"/>
      <family val="3"/>
      <charset val="129"/>
    </font>
    <font>
      <b/>
      <sz val="10"/>
      <color indexed="12"/>
      <name val="굴림체"/>
      <family val="3"/>
      <charset val="129"/>
    </font>
    <font>
      <sz val="10"/>
      <color indexed="10"/>
      <name val="굴림체"/>
      <family val="3"/>
      <charset val="129"/>
    </font>
    <font>
      <b/>
      <sz val="9"/>
      <name val="굴림체"/>
      <family val="3"/>
      <charset val="129"/>
    </font>
    <font>
      <sz val="9"/>
      <name val="돋움"/>
      <family val="3"/>
      <charset val="129"/>
    </font>
    <font>
      <sz val="12"/>
      <name val="돋움"/>
      <family val="3"/>
      <charset val="129"/>
    </font>
    <font>
      <b/>
      <sz val="10"/>
      <name val="돋움"/>
      <family val="3"/>
      <charset val="129"/>
    </font>
    <font>
      <sz val="9"/>
      <color indexed="10"/>
      <name val="굴림체"/>
      <family val="3"/>
      <charset val="129"/>
    </font>
    <font>
      <sz val="12"/>
      <name val="바탕체"/>
      <family val="1"/>
      <charset val="129"/>
    </font>
    <font>
      <b/>
      <sz val="11"/>
      <name val="-윤고딕120"/>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2"/>
      <name val="휴먼태새내기체"/>
      <family val="1"/>
      <charset val="129"/>
    </font>
    <font>
      <sz val="11"/>
      <color indexed="60"/>
      <name val="맑은 고딕"/>
      <family val="3"/>
      <charset val="129"/>
    </font>
    <font>
      <i/>
      <sz val="11"/>
      <color indexed="23"/>
      <name val="맑은 고딕"/>
      <family val="3"/>
      <charset val="129"/>
    </font>
    <font>
      <b/>
      <sz val="11"/>
      <name val="돋움"/>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윤고딕110"/>
      <family val="1"/>
      <charset val="129"/>
    </font>
    <font>
      <sz val="10"/>
      <name val="-윤고딕120"/>
      <family val="1"/>
      <charset val="129"/>
    </font>
    <font>
      <b/>
      <sz val="10.5"/>
      <name val="-윤고딕120"/>
      <family val="1"/>
      <charset val="129"/>
    </font>
    <font>
      <b/>
      <sz val="10"/>
      <name val="Helv"/>
      <family val="2"/>
    </font>
    <font>
      <sz val="8"/>
      <name val="Arial"/>
      <family val="2"/>
    </font>
    <font>
      <b/>
      <sz val="12"/>
      <name val="Helv"/>
      <family val="2"/>
    </font>
    <font>
      <b/>
      <sz val="12"/>
      <name val="Arial"/>
      <family val="2"/>
    </font>
    <font>
      <b/>
      <sz val="11"/>
      <name val="Helv"/>
      <family val="2"/>
    </font>
    <font>
      <sz val="10"/>
      <name val="Arial"/>
      <family val="2"/>
    </font>
    <font>
      <sz val="9"/>
      <color indexed="8"/>
      <name val="굴림체"/>
      <family val="3"/>
      <charset val="129"/>
    </font>
    <font>
      <sz val="9"/>
      <color indexed="9"/>
      <name val="굴림체"/>
      <family val="3"/>
      <charset val="129"/>
    </font>
    <font>
      <b/>
      <sz val="10"/>
      <color indexed="8"/>
      <name val="굴림체"/>
      <family val="3"/>
      <charset val="129"/>
    </font>
    <font>
      <sz val="11"/>
      <color indexed="10"/>
      <name val="돋움"/>
      <family val="3"/>
      <charset val="129"/>
    </font>
    <font>
      <sz val="11"/>
      <color indexed="8"/>
      <name val="휴먼명조,한컴돋움"/>
      <family val="3"/>
      <charset val="129"/>
    </font>
    <font>
      <sz val="10.55"/>
      <color indexed="8"/>
      <name val="휴먼명조,한컴돋움"/>
      <family val="3"/>
      <charset val="129"/>
    </font>
    <font>
      <b/>
      <sz val="19"/>
      <color indexed="8"/>
      <name val="휴먼명조,한컴돋움"/>
      <family val="3"/>
      <charset val="129"/>
    </font>
    <font>
      <b/>
      <sz val="20"/>
      <color indexed="8"/>
      <name val="휴먼명조,한컴돋움"/>
      <family val="3"/>
      <charset val="129"/>
    </font>
    <font>
      <sz val="12"/>
      <color indexed="8"/>
      <name val="휴먼명조,한컴돋움"/>
      <family val="3"/>
      <charset val="129"/>
    </font>
    <font>
      <sz val="10"/>
      <color indexed="8"/>
      <name val="휴먼명조,한컴돋움"/>
      <family val="3"/>
      <charset val="129"/>
    </font>
    <font>
      <sz val="13"/>
      <color indexed="8"/>
      <name val="휴먼명조,한컴돋움"/>
      <family val="3"/>
      <charset val="129"/>
    </font>
    <font>
      <sz val="11.5"/>
      <color indexed="8"/>
      <name val="휴먼명조,한컴돋움"/>
      <family val="3"/>
      <charset val="129"/>
    </font>
    <font>
      <b/>
      <sz val="9"/>
      <color indexed="8"/>
      <name val="굴림체"/>
      <family val="3"/>
      <charset val="129"/>
    </font>
    <font>
      <b/>
      <sz val="11"/>
      <color indexed="12"/>
      <name val="돋움"/>
      <family val="3"/>
      <charset val="129"/>
    </font>
    <font>
      <b/>
      <sz val="10"/>
      <color indexed="39"/>
      <name val="굴림체"/>
      <family val="3"/>
      <charset val="129"/>
    </font>
    <font>
      <b/>
      <sz val="10"/>
      <color indexed="12"/>
      <name val="굴림"/>
      <family val="3"/>
      <charset val="129"/>
    </font>
    <font>
      <b/>
      <u/>
      <sz val="10"/>
      <color indexed="10"/>
      <name val="굴림"/>
      <family val="3"/>
      <charset val="129"/>
    </font>
    <font>
      <b/>
      <sz val="10"/>
      <color indexed="39"/>
      <name val="돋움"/>
      <family val="3"/>
      <charset val="129"/>
    </font>
    <font>
      <sz val="12"/>
      <name val="Times New Roman"/>
      <family val="1"/>
    </font>
    <font>
      <sz val="12"/>
      <name val="ⓒoUAAA¨u"/>
      <family val="1"/>
      <charset val="129"/>
    </font>
    <font>
      <sz val="11"/>
      <name val="￥i￠￢￠?o"/>
      <family val="3"/>
      <charset val="129"/>
    </font>
    <font>
      <sz val="12"/>
      <name val="¹UAAA¼"/>
      <family val="3"/>
      <charset val="129"/>
    </font>
    <font>
      <sz val="11"/>
      <name val="µ¸¿ò"/>
      <family val="3"/>
      <charset val="129"/>
    </font>
    <font>
      <sz val="10"/>
      <name val="MS Sans Serif"/>
      <family val="2"/>
    </font>
    <font>
      <sz val="12"/>
      <name val="System"/>
      <family val="2"/>
      <charset val="129"/>
    </font>
    <font>
      <sz val="12"/>
      <name val="μ¸¿oA¼"/>
      <family val="1"/>
      <charset val="129"/>
    </font>
    <font>
      <u/>
      <sz val="10"/>
      <color indexed="12"/>
      <name val="Arial"/>
      <family val="2"/>
    </font>
    <font>
      <sz val="10"/>
      <name val="바탕체"/>
      <family val="1"/>
      <charset val="129"/>
    </font>
    <font>
      <sz val="10"/>
      <color indexed="24"/>
      <name val="Arial"/>
      <family val="2"/>
    </font>
    <font>
      <b/>
      <sz val="18"/>
      <color indexed="24"/>
      <name val="Arial"/>
      <family val="2"/>
    </font>
    <font>
      <b/>
      <sz val="12"/>
      <color indexed="24"/>
      <name val="Arial"/>
      <family val="2"/>
    </font>
    <font>
      <sz val="7"/>
      <name val="Small Fonts"/>
      <family val="2"/>
    </font>
    <font>
      <u/>
      <sz val="10"/>
      <color indexed="36"/>
      <name val="Arial"/>
      <family val="2"/>
    </font>
    <font>
      <b/>
      <sz val="1"/>
      <color indexed="8"/>
      <name val="Courier"/>
      <family val="3"/>
    </font>
    <font>
      <sz val="1"/>
      <color indexed="8"/>
      <name val="Courier"/>
      <family val="3"/>
    </font>
    <font>
      <u/>
      <sz val="8.5"/>
      <color indexed="36"/>
      <name val="굴림체"/>
      <family val="3"/>
      <charset val="129"/>
    </font>
    <font>
      <sz val="14"/>
      <name val="뼻뮝"/>
      <family val="3"/>
      <charset val="129"/>
    </font>
    <font>
      <sz val="11"/>
      <name val="뼻뮝"/>
      <family val="3"/>
      <charset val="129"/>
    </font>
    <font>
      <sz val="12"/>
      <name val="궁서체"/>
      <family val="1"/>
      <charset val="129"/>
    </font>
    <font>
      <sz val="18"/>
      <name val="궁서체"/>
      <family val="1"/>
      <charset val="129"/>
    </font>
    <font>
      <sz val="10"/>
      <name val="명조"/>
      <family val="3"/>
      <charset val="129"/>
    </font>
    <font>
      <sz val="12"/>
      <name val="견고딕"/>
      <family val="1"/>
      <charset val="129"/>
    </font>
    <font>
      <sz val="8"/>
      <name val="바탕체"/>
      <family val="1"/>
      <charset val="129"/>
    </font>
    <font>
      <sz val="8"/>
      <name val="맑은 고딕"/>
      <family val="3"/>
      <charset val="129"/>
    </font>
    <font>
      <sz val="11"/>
      <color theme="1"/>
      <name val="맑은 고딕"/>
      <family val="3"/>
      <charset val="129"/>
      <scheme val="minor"/>
    </font>
    <font>
      <b/>
      <u/>
      <sz val="11"/>
      <name val="굴림체"/>
      <family val="3"/>
      <charset val="129"/>
    </font>
    <font>
      <sz val="10"/>
      <color rgb="FFFF0000"/>
      <name val="굴림체"/>
      <family val="3"/>
      <charset val="129"/>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7"/>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8" tint="0.79998168889431442"/>
        <bgColor indexed="64"/>
      </patternFill>
    </fill>
    <fill>
      <patternFill patternType="solid">
        <fgColor rgb="FFCCFFFF"/>
        <bgColor indexed="64"/>
      </patternFill>
    </fill>
    <fill>
      <patternFill patternType="solid">
        <fgColor rgb="FFCCFFCC"/>
        <bgColor indexed="64"/>
      </patternFill>
    </fill>
  </fills>
  <borders count="211">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style="double">
        <color indexed="64"/>
      </bottom>
      <diagonal/>
    </border>
    <border>
      <left/>
      <right/>
      <top style="thin">
        <color indexed="64"/>
      </top>
      <bottom/>
      <diagonal/>
    </border>
    <border>
      <left style="hair">
        <color indexed="64"/>
      </left>
      <right style="thin">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style="hair">
        <color indexed="64"/>
      </right>
      <top style="thin">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double">
        <color indexed="64"/>
      </bottom>
      <diagonal/>
    </border>
    <border>
      <left style="hair">
        <color indexed="64"/>
      </left>
      <right/>
      <top style="double">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thin">
        <color indexed="64"/>
      </right>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double">
        <color indexed="64"/>
      </top>
      <bottom/>
      <diagonal/>
    </border>
    <border>
      <left/>
      <right style="hair">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medium">
        <color indexed="8"/>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double">
        <color indexed="64"/>
      </bottom>
      <diagonal/>
    </border>
    <border>
      <left style="double">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right style="thin">
        <color indexed="8"/>
      </right>
      <top style="medium">
        <color indexed="8"/>
      </top>
      <bottom style="thin">
        <color indexed="8"/>
      </bottom>
      <diagonal/>
    </border>
    <border>
      <left/>
      <right style="double">
        <color indexed="8"/>
      </right>
      <top style="medium">
        <color indexed="8"/>
      </top>
      <bottom style="double">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double">
        <color indexed="8"/>
      </right>
      <top style="thin">
        <color indexed="8"/>
      </top>
      <bottom style="medium">
        <color indexed="8"/>
      </bottom>
      <diagonal/>
    </border>
    <border>
      <left style="thin">
        <color indexed="8"/>
      </left>
      <right/>
      <top style="medium">
        <color indexed="8"/>
      </top>
      <bottom style="thin">
        <color indexed="8"/>
      </bottom>
      <diagonal/>
    </border>
    <border>
      <left/>
      <right style="double">
        <color indexed="8"/>
      </right>
      <top style="medium">
        <color indexed="8"/>
      </top>
      <bottom/>
      <diagonal/>
    </border>
    <border>
      <left style="double">
        <color indexed="8"/>
      </left>
      <right/>
      <top/>
      <bottom/>
      <diagonal/>
    </border>
    <border>
      <left/>
      <right style="double">
        <color indexed="8"/>
      </right>
      <top/>
      <bottom/>
      <diagonal/>
    </border>
    <border>
      <left style="double">
        <color indexed="8"/>
      </left>
      <right/>
      <top style="medium">
        <color indexed="8"/>
      </top>
      <bottom style="double">
        <color indexed="8"/>
      </bottom>
      <diagonal/>
    </border>
    <border>
      <left/>
      <right/>
      <top style="medium">
        <color indexed="8"/>
      </top>
      <bottom style="double">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diagonal/>
    </border>
    <border>
      <left/>
      <right/>
      <top style="medium">
        <color indexed="8"/>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top style="double">
        <color indexed="8"/>
      </top>
      <bottom style="medium">
        <color indexed="8"/>
      </bottom>
      <diagonal/>
    </border>
    <border>
      <left/>
      <right/>
      <top style="double">
        <color indexed="8"/>
      </top>
      <bottom style="medium">
        <color indexed="8"/>
      </bottom>
      <diagonal/>
    </border>
    <border>
      <left/>
      <right style="double">
        <color indexed="8"/>
      </right>
      <top style="double">
        <color indexed="8"/>
      </top>
      <bottom style="medium">
        <color indexed="8"/>
      </bottom>
      <diagonal/>
    </border>
    <border>
      <left style="double">
        <color indexed="8"/>
      </left>
      <right/>
      <top style="medium">
        <color indexed="8"/>
      </top>
      <bottom style="medium">
        <color indexed="8"/>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double">
        <color indexed="64"/>
      </top>
      <bottom style="hair">
        <color indexed="64"/>
      </bottom>
      <diagonal/>
    </border>
    <border>
      <left/>
      <right style="hair">
        <color indexed="64"/>
      </right>
      <top/>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hair">
        <color indexed="64"/>
      </left>
      <right style="double">
        <color indexed="64"/>
      </right>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bottom/>
      <diagonal/>
    </border>
    <border>
      <left/>
      <right style="double">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double">
        <color indexed="64"/>
      </bottom>
      <diagonal/>
    </border>
    <border>
      <left/>
      <right style="double">
        <color indexed="64"/>
      </right>
      <top style="thin">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diagonal/>
    </border>
    <border>
      <left/>
      <right style="double">
        <color indexed="64"/>
      </right>
      <top/>
      <bottom style="hair">
        <color indexed="64"/>
      </bottom>
      <diagonal/>
    </border>
    <border>
      <left style="double">
        <color indexed="64"/>
      </left>
      <right/>
      <top style="hair">
        <color indexed="64"/>
      </top>
      <bottom/>
      <diagonal/>
    </border>
    <border>
      <left/>
      <right style="thin">
        <color indexed="64"/>
      </right>
      <top style="hair">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double">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double">
        <color indexed="64"/>
      </top>
      <bottom/>
      <diagonal/>
    </border>
    <border>
      <left/>
      <right/>
      <top style="double">
        <color indexed="64"/>
      </top>
      <bottom/>
      <diagonal/>
    </border>
    <border>
      <left style="thin">
        <color indexed="64"/>
      </left>
      <right/>
      <top style="hair">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medium">
        <color indexed="64"/>
      </right>
      <top style="medium">
        <color indexed="64"/>
      </top>
      <bottom style="thin">
        <color indexed="64"/>
      </bottom>
      <diagonal/>
    </border>
  </borders>
  <cellStyleXfs count="671">
    <xf numFmtId="0" fontId="0" fillId="0" borderId="0">
      <alignment vertical="center"/>
    </xf>
    <xf numFmtId="0" fontId="31" fillId="0" borderId="0"/>
    <xf numFmtId="0" fontId="31" fillId="0" borderId="0"/>
    <xf numFmtId="0" fontId="32" fillId="0" borderId="0">
      <alignment horizontal="left" vertical="center" wrapText="1" indent="1"/>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20" borderId="1" applyNumberFormat="0" applyAlignment="0" applyProtection="0">
      <alignment vertical="center"/>
    </xf>
    <xf numFmtId="0" fontId="37" fillId="3" borderId="0" applyNumberFormat="0" applyBorder="0" applyAlignment="0" applyProtection="0">
      <alignment vertical="center"/>
    </xf>
    <xf numFmtId="0" fontId="38" fillId="0" borderId="0">
      <alignment horizontal="left" vertical="center" indent="2"/>
    </xf>
    <xf numFmtId="0" fontId="1" fillId="21" borderId="2" applyNumberFormat="0" applyFont="0" applyAlignment="0" applyProtection="0">
      <alignment vertical="center"/>
    </xf>
    <xf numFmtId="0" fontId="39" fillId="22"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3">
      <alignment horizontal="left" vertical="center" indent="2"/>
    </xf>
    <xf numFmtId="0" fontId="42" fillId="23" borderId="4" applyNumberFormat="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7" borderId="1" applyNumberFormat="0" applyAlignment="0" applyProtection="0">
      <alignment vertical="center"/>
    </xf>
    <xf numFmtId="0" fontId="46" fillId="0" borderId="0" applyNumberFormat="0" applyFill="0" applyBorder="0" applyAlignment="0" applyProtection="0">
      <alignment vertical="center"/>
    </xf>
    <xf numFmtId="0" fontId="47" fillId="0" borderId="7" applyNumberFormat="0" applyFill="0" applyAlignment="0" applyProtection="0">
      <alignment vertical="center"/>
    </xf>
    <xf numFmtId="0" fontId="48" fillId="0" borderId="8" applyNumberFormat="0" applyFill="0" applyAlignment="0" applyProtection="0">
      <alignment vertical="center"/>
    </xf>
    <xf numFmtId="0" fontId="49" fillId="0" borderId="9" applyNumberFormat="0" applyFill="0" applyAlignment="0" applyProtection="0">
      <alignment vertical="center"/>
    </xf>
    <xf numFmtId="0" fontId="49" fillId="0" borderId="0" applyNumberFormat="0" applyFill="0" applyBorder="0" applyAlignment="0" applyProtection="0">
      <alignment vertical="center"/>
    </xf>
    <xf numFmtId="0" fontId="50" fillId="4" borderId="0" applyNumberFormat="0" applyBorder="0" applyAlignment="0" applyProtection="0">
      <alignment vertical="center"/>
    </xf>
    <xf numFmtId="0" fontId="51" fillId="20" borderId="10" applyNumberFormat="0" applyAlignment="0" applyProtection="0">
      <alignment vertical="center"/>
    </xf>
    <xf numFmtId="0" fontId="52" fillId="0" borderId="0" applyAlignment="0">
      <alignment horizontal="center" vertical="center" wrapText="1"/>
    </xf>
    <xf numFmtId="0" fontId="53" fillId="0" borderId="0" applyFill="0" applyBorder="0" applyProtection="0">
      <alignment horizontal="center" vertical="center"/>
    </xf>
    <xf numFmtId="0" fontId="54" fillId="24" borderId="0" applyProtection="0">
      <alignment horizontal="center" vertical="center" wrapText="1"/>
    </xf>
    <xf numFmtId="0" fontId="1" fillId="0" borderId="0"/>
    <xf numFmtId="0" fontId="55" fillId="0" borderId="0"/>
    <xf numFmtId="38" fontId="56" fillId="25" borderId="0" applyNumberFormat="0" applyBorder="0" applyAlignment="0" applyProtection="0"/>
    <xf numFmtId="0" fontId="57" fillId="0" borderId="0">
      <alignment horizontal="left"/>
    </xf>
    <xf numFmtId="0" fontId="58" fillId="0" borderId="11" applyNumberFormat="0" applyAlignment="0" applyProtection="0">
      <alignment horizontal="left" vertical="center"/>
    </xf>
    <xf numFmtId="0" fontId="58" fillId="0" borderId="12">
      <alignment horizontal="left" vertical="center"/>
    </xf>
    <xf numFmtId="10" fontId="56" fillId="25" borderId="13" applyNumberFormat="0" applyBorder="0" applyAlignment="0" applyProtection="0"/>
    <xf numFmtId="0" fontId="59" fillId="0" borderId="14"/>
    <xf numFmtId="206" fontId="1" fillId="0" borderId="0"/>
    <xf numFmtId="10" fontId="60" fillId="0" borderId="0" applyFont="0" applyFill="0" applyBorder="0" applyAlignment="0" applyProtection="0"/>
    <xf numFmtId="0" fontId="59" fillId="0" borderId="0"/>
    <xf numFmtId="0" fontId="1" fillId="0" borderId="0">
      <alignment vertical="center"/>
    </xf>
    <xf numFmtId="0" fontId="60" fillId="0" borderId="0"/>
    <xf numFmtId="0" fontId="60" fillId="0" borderId="0"/>
    <xf numFmtId="0" fontId="79" fillId="0" borderId="0"/>
    <xf numFmtId="0" fontId="80" fillId="0" borderId="0" applyFont="0" applyFill="0" applyBorder="0" applyAlignment="0" applyProtection="0"/>
    <xf numFmtId="0" fontId="81" fillId="0" borderId="0" applyFont="0" applyFill="0" applyBorder="0" applyAlignment="0" applyProtection="0"/>
    <xf numFmtId="0" fontId="82" fillId="0" borderId="0" applyFont="0" applyFill="0" applyBorder="0" applyAlignment="0" applyProtection="0"/>
    <xf numFmtId="211" fontId="1" fillId="0" borderId="0" applyFont="0" applyFill="0" applyBorder="0" applyAlignment="0" applyProtection="0"/>
    <xf numFmtId="0" fontId="82" fillId="0" borderId="0" applyFont="0" applyFill="0" applyBorder="0" applyAlignment="0" applyProtection="0"/>
    <xf numFmtId="212" fontId="83"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0" fontId="84" fillId="0" borderId="0"/>
    <xf numFmtId="0" fontId="82" fillId="0" borderId="0" applyFont="0" applyFill="0" applyBorder="0" applyAlignment="0" applyProtection="0"/>
    <xf numFmtId="208" fontId="1" fillId="0" borderId="0" applyFont="0" applyFill="0" applyBorder="0" applyAlignment="0" applyProtection="0"/>
    <xf numFmtId="213" fontId="1" fillId="0" borderId="0" applyFont="0" applyFill="0" applyBorder="0" applyAlignment="0" applyProtection="0"/>
    <xf numFmtId="208" fontId="1" fillId="0" borderId="0" applyFont="0" applyFill="0" applyBorder="0" applyAlignment="0" applyProtection="0"/>
    <xf numFmtId="214" fontId="8" fillId="0" borderId="0" applyFont="0" applyFill="0" applyBorder="0" applyAlignment="0" applyProtection="0"/>
    <xf numFmtId="0" fontId="83" fillId="0" borderId="0" applyFont="0" applyFill="0" applyBorder="0" applyAlignment="0" applyProtection="0"/>
    <xf numFmtId="213" fontId="1" fillId="0" borderId="0" applyFont="0" applyFill="0" applyBorder="0" applyAlignment="0" applyProtection="0"/>
    <xf numFmtId="208" fontId="1" fillId="0" borderId="0" applyFont="0" applyFill="0" applyBorder="0" applyAlignment="0" applyProtection="0"/>
    <xf numFmtId="0" fontId="82" fillId="0" borderId="0" applyFont="0" applyFill="0" applyBorder="0" applyAlignment="0" applyProtection="0"/>
    <xf numFmtId="215" fontId="83" fillId="0" borderId="0" applyFont="0" applyFill="0" applyBorder="0" applyAlignment="0" applyProtection="0"/>
    <xf numFmtId="0" fontId="85" fillId="0" borderId="0"/>
    <xf numFmtId="0" fontId="82" fillId="0" borderId="0"/>
    <xf numFmtId="0" fontId="83" fillId="0" borderId="0"/>
    <xf numFmtId="0" fontId="86" fillId="0" borderId="0"/>
    <xf numFmtId="0" fontId="1" fillId="0" borderId="0" applyFill="0" applyBorder="0" applyAlignment="0"/>
    <xf numFmtId="0" fontId="87" fillId="0" borderId="0" applyNumberFormat="0" applyFill="0" applyBorder="0" applyAlignment="0" applyProtection="0">
      <alignment vertical="top"/>
      <protection locked="0"/>
    </xf>
    <xf numFmtId="38" fontId="60" fillId="0" borderId="0" applyFont="0" applyFill="0" applyBorder="0" applyAlignment="0" applyProtection="0"/>
    <xf numFmtId="0" fontId="88" fillId="0" borderId="0"/>
    <xf numFmtId="215" fontId="60" fillId="0" borderId="0" applyFont="0" applyFill="0" applyBorder="0" applyAlignment="0" applyProtection="0"/>
    <xf numFmtId="3" fontId="89" fillId="0" borderId="0" applyFont="0" applyFill="0" applyBorder="0" applyAlignment="0" applyProtection="0"/>
    <xf numFmtId="0" fontId="5" fillId="0" borderId="0" applyFont="0" applyFill="0" applyBorder="0" applyAlignment="0" applyProtection="0"/>
    <xf numFmtId="216" fontId="60" fillId="0" borderId="0" applyFont="0" applyFill="0" applyBorder="0" applyAlignment="0" applyProtection="0"/>
    <xf numFmtId="217" fontId="60" fillId="0" borderId="0" applyFont="0" applyFill="0" applyBorder="0" applyAlignment="0" applyProtection="0"/>
    <xf numFmtId="218" fontId="1" fillId="0" borderId="0" applyFont="0" applyFill="0" applyBorder="0" applyAlignment="0" applyProtection="0"/>
    <xf numFmtId="219" fontId="88" fillId="0" borderId="0"/>
    <xf numFmtId="0" fontId="89" fillId="0" borderId="0" applyFont="0" applyFill="0" applyBorder="0" applyAlignment="0" applyProtection="0"/>
    <xf numFmtId="220" fontId="60" fillId="0" borderId="0" applyFont="0" applyFill="0" applyBorder="0" applyAlignment="0" applyProtection="0"/>
    <xf numFmtId="221" fontId="60" fillId="0" borderId="0" applyFont="0" applyFill="0" applyBorder="0" applyAlignment="0" applyProtection="0"/>
    <xf numFmtId="222" fontId="88" fillId="0" borderId="0"/>
    <xf numFmtId="223" fontId="1" fillId="0" borderId="0" applyFont="0" applyFill="0" applyBorder="0" applyAlignment="0" applyProtection="0">
      <alignment vertical="center"/>
    </xf>
    <xf numFmtId="2" fontId="89" fillId="0" borderId="0" applyFon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60" fillId="0" borderId="0" applyFont="0" applyFill="0" applyBorder="0" applyAlignment="0" applyProtection="0"/>
    <xf numFmtId="224"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37" fontId="92" fillId="0" borderId="0"/>
    <xf numFmtId="0" fontId="31" fillId="0" borderId="0"/>
    <xf numFmtId="0" fontId="60" fillId="0" borderId="0"/>
    <xf numFmtId="13" fontId="60" fillId="0" borderId="0" applyFont="0" applyFill="0" applyProtection="0"/>
    <xf numFmtId="0" fontId="60" fillId="0" borderId="0"/>
    <xf numFmtId="0" fontId="89" fillId="0" borderId="203" applyNumberFormat="0" applyFont="0" applyFill="0" applyAlignment="0" applyProtection="0"/>
    <xf numFmtId="225" fontId="60" fillId="0" borderId="0" applyFont="0" applyFill="0" applyBorder="0" applyAlignment="0" applyProtection="0"/>
    <xf numFmtId="226" fontId="60" fillId="0" borderId="0" applyFont="0" applyFill="0" applyBorder="0" applyAlignment="0" applyProtection="0"/>
    <xf numFmtId="0" fontId="93" fillId="0" borderId="0" applyNumberFormat="0" applyFill="0" applyBorder="0" applyAlignment="0" applyProtection="0">
      <alignment vertical="top"/>
      <protection locked="0"/>
    </xf>
    <xf numFmtId="227" fontId="31" fillId="0" borderId="0">
      <protection locked="0"/>
    </xf>
    <xf numFmtId="0" fontId="94" fillId="0" borderId="0">
      <protection locked="0"/>
    </xf>
    <xf numFmtId="0" fontId="94" fillId="0" borderId="0">
      <protection locked="0"/>
    </xf>
    <xf numFmtId="0" fontId="37" fillId="3" borderId="0" applyNumberFormat="0" applyBorder="0" applyAlignment="0" applyProtection="0">
      <alignment vertical="center"/>
    </xf>
    <xf numFmtId="0" fontId="95" fillId="0" borderId="0">
      <protection locked="0"/>
    </xf>
    <xf numFmtId="0" fontId="95" fillId="0" borderId="0">
      <protection locked="0"/>
    </xf>
    <xf numFmtId="0" fontId="96" fillId="0" borderId="0" applyNumberFormat="0" applyFill="0" applyBorder="0" applyAlignment="0" applyProtection="0">
      <alignment vertical="top"/>
      <protection locked="0"/>
    </xf>
    <xf numFmtId="40" fontId="97" fillId="0" borderId="0" applyFont="0" applyFill="0" applyBorder="0" applyAlignment="0" applyProtection="0"/>
    <xf numFmtId="38" fontId="97" fillId="0" borderId="0" applyFont="0" applyFill="0" applyBorder="0" applyAlignment="0" applyProtection="0"/>
    <xf numFmtId="0" fontId="97" fillId="0" borderId="0" applyFont="0" applyFill="0" applyBorder="0" applyAlignment="0" applyProtection="0"/>
    <xf numFmtId="0" fontId="97" fillId="0" borderId="0" applyFont="0" applyFill="0" applyBorder="0" applyAlignment="0" applyProtection="0"/>
    <xf numFmtId="9" fontId="1" fillId="0" borderId="0" applyFont="0" applyFill="0" applyBorder="0" applyAlignment="0" applyProtection="0">
      <alignment vertical="center"/>
    </xf>
    <xf numFmtId="0" fontId="39" fillId="22" borderId="0" applyNumberFormat="0" applyBorder="0" applyAlignment="0" applyProtection="0">
      <alignment vertical="center"/>
    </xf>
    <xf numFmtId="0" fontId="98" fillId="0" borderId="0"/>
    <xf numFmtId="3" fontId="99" fillId="0" borderId="0">
      <alignment vertical="center" wrapText="1"/>
    </xf>
    <xf numFmtId="3" fontId="100" fillId="0" borderId="0">
      <alignment vertical="center" wrapText="1"/>
    </xf>
    <xf numFmtId="228" fontId="1" fillId="0" borderId="0">
      <alignment vertical="center"/>
    </xf>
    <xf numFmtId="41" fontId="1" fillId="0" borderId="0" applyFont="0" applyFill="0" applyBorder="0" applyAlignment="0" applyProtection="0"/>
    <xf numFmtId="41" fontId="1" fillId="0" borderId="0" applyFont="0" applyFill="0" applyBorder="0" applyAlignment="0" applyProtection="0">
      <alignment vertical="center"/>
    </xf>
    <xf numFmtId="0" fontId="5" fillId="0" borderId="0" applyFont="0" applyFill="0" applyBorder="0" applyAlignment="0" applyProtection="0"/>
    <xf numFmtId="0" fontId="31" fillId="0" borderId="0"/>
    <xf numFmtId="0" fontId="101" fillId="0" borderId="165"/>
    <xf numFmtId="0" fontId="102" fillId="0" borderId="0">
      <alignment horizontal="center" vertical="center"/>
    </xf>
    <xf numFmtId="4" fontId="95" fillId="0" borderId="0">
      <protection locked="0"/>
    </xf>
    <xf numFmtId="229" fontId="31" fillId="0" borderId="0">
      <protection locked="0"/>
    </xf>
    <xf numFmtId="0" fontId="31" fillId="0" borderId="0"/>
    <xf numFmtId="230" fontId="1" fillId="0" borderId="0" applyFont="0" applyFill="0" applyBorder="0" applyAlignment="0" applyProtection="0"/>
    <xf numFmtId="0" fontId="31" fillId="0" borderId="0" applyFont="0" applyFill="0" applyBorder="0" applyAlignment="0" applyProtection="0"/>
    <xf numFmtId="0" fontId="31" fillId="0" borderId="0">
      <protection locked="0"/>
    </xf>
    <xf numFmtId="0" fontId="1" fillId="0" borderId="0">
      <alignment vertical="center"/>
    </xf>
    <xf numFmtId="0" fontId="33" fillId="0" borderId="0">
      <alignment vertical="center"/>
    </xf>
    <xf numFmtId="0" fontId="1" fillId="0" borderId="0">
      <alignment vertical="center"/>
    </xf>
    <xf numFmtId="231" fontId="103" fillId="0" borderId="0" applyNumberFormat="0" applyBorder="0">
      <alignment horizontal="centerContinuous" vertical="center"/>
    </xf>
    <xf numFmtId="0" fontId="1" fillId="0" borderId="13" applyNumberFormat="0" applyFill="0" applyProtection="0">
      <alignment vertical="center"/>
    </xf>
    <xf numFmtId="0" fontId="95" fillId="0" borderId="203">
      <protection locked="0"/>
    </xf>
    <xf numFmtId="232" fontId="31" fillId="0" borderId="0">
      <protection locked="0"/>
    </xf>
    <xf numFmtId="233" fontId="31" fillId="0" borderId="0">
      <protection locked="0"/>
    </xf>
    <xf numFmtId="0" fontId="32" fillId="0" borderId="0">
      <alignment horizontal="left" vertical="center" wrapText="1" indent="1"/>
    </xf>
    <xf numFmtId="223" fontId="1" fillId="0" borderId="0" applyFont="0" applyFill="0" applyBorder="0" applyAlignment="0" applyProtection="0"/>
    <xf numFmtId="234" fontId="31" fillId="0" borderId="0">
      <protection locked="0"/>
    </xf>
    <xf numFmtId="0" fontId="1" fillId="0" borderId="0">
      <alignment vertical="center"/>
    </xf>
    <xf numFmtId="0" fontId="1" fillId="0" borderId="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20" borderId="1" applyNumberFormat="0" applyAlignment="0" applyProtection="0">
      <alignment vertical="center"/>
    </xf>
    <xf numFmtId="0" fontId="36" fillId="20" borderId="1" applyNumberFormat="0" applyAlignment="0" applyProtection="0">
      <alignment vertical="center"/>
    </xf>
    <xf numFmtId="0" fontId="36" fillId="20" borderId="1" applyNumberFormat="0" applyAlignment="0" applyProtection="0">
      <alignment vertical="center"/>
    </xf>
    <xf numFmtId="0" fontId="36" fillId="20" borderId="1" applyNumberFormat="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1" fillId="21" borderId="2" applyNumberFormat="0" applyFont="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23" borderId="4" applyNumberFormat="0" applyAlignment="0" applyProtection="0">
      <alignment vertical="center"/>
    </xf>
    <xf numFmtId="0" fontId="42" fillId="23" borderId="4" applyNumberFormat="0" applyAlignment="0" applyProtection="0">
      <alignment vertical="center"/>
    </xf>
    <xf numFmtId="0" fontId="42" fillId="23" borderId="4" applyNumberFormat="0" applyAlignment="0" applyProtection="0">
      <alignment vertical="center"/>
    </xf>
    <xf numFmtId="0" fontId="42" fillId="23" borderId="4" applyNumberFormat="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04"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4" fillId="0" borderId="6" applyNumberFormat="0" applyFill="0" applyAlignment="0" applyProtection="0">
      <alignment vertical="center"/>
    </xf>
    <xf numFmtId="0" fontId="44" fillId="0" borderId="6" applyNumberFormat="0" applyFill="0" applyAlignment="0" applyProtection="0">
      <alignment vertical="center"/>
    </xf>
    <xf numFmtId="0" fontId="44" fillId="0" borderId="6" applyNumberFormat="0" applyFill="0" applyAlignment="0" applyProtection="0">
      <alignment vertical="center"/>
    </xf>
    <xf numFmtId="0" fontId="45" fillId="7" borderId="1" applyNumberFormat="0" applyAlignment="0" applyProtection="0">
      <alignment vertical="center"/>
    </xf>
    <xf numFmtId="0" fontId="45" fillId="7" borderId="1" applyNumberFormat="0" applyAlignment="0" applyProtection="0">
      <alignment vertical="center"/>
    </xf>
    <xf numFmtId="0" fontId="45" fillId="7" borderId="1" applyNumberFormat="0" applyAlignment="0" applyProtection="0">
      <alignment vertical="center"/>
    </xf>
    <xf numFmtId="0" fontId="45" fillId="7" borderId="1" applyNumberFormat="0" applyAlignment="0" applyProtection="0">
      <alignment vertical="center"/>
    </xf>
    <xf numFmtId="0" fontId="47" fillId="0" borderId="7" applyNumberFormat="0" applyFill="0" applyAlignment="0" applyProtection="0">
      <alignment vertical="center"/>
    </xf>
    <xf numFmtId="0" fontId="47" fillId="0" borderId="7" applyNumberFormat="0" applyFill="0" applyAlignment="0" applyProtection="0">
      <alignment vertical="center"/>
    </xf>
    <xf numFmtId="0" fontId="47" fillId="0" borderId="7" applyNumberFormat="0" applyFill="0" applyAlignment="0" applyProtection="0">
      <alignment vertical="center"/>
    </xf>
    <xf numFmtId="0" fontId="47" fillId="0" borderId="7" applyNumberFormat="0" applyFill="0" applyAlignment="0" applyProtection="0">
      <alignment vertical="center"/>
    </xf>
    <xf numFmtId="0" fontId="48" fillId="0" borderId="8" applyNumberFormat="0" applyFill="0" applyAlignment="0" applyProtection="0">
      <alignment vertical="center"/>
    </xf>
    <xf numFmtId="0" fontId="48" fillId="0" borderId="8" applyNumberFormat="0" applyFill="0" applyAlignment="0" applyProtection="0">
      <alignment vertical="center"/>
    </xf>
    <xf numFmtId="0" fontId="48" fillId="0" borderId="8" applyNumberFormat="0" applyFill="0" applyAlignment="0" applyProtection="0">
      <alignment vertical="center"/>
    </xf>
    <xf numFmtId="0" fontId="48" fillId="0" borderId="8" applyNumberFormat="0" applyFill="0" applyAlignment="0" applyProtection="0">
      <alignment vertical="center"/>
    </xf>
    <xf numFmtId="0" fontId="49" fillId="0" borderId="9" applyNumberFormat="0" applyFill="0" applyAlignment="0" applyProtection="0">
      <alignment vertical="center"/>
    </xf>
    <xf numFmtId="0" fontId="49" fillId="0" borderId="9" applyNumberFormat="0" applyFill="0" applyAlignment="0" applyProtection="0">
      <alignment vertical="center"/>
    </xf>
    <xf numFmtId="0" fontId="49" fillId="0" borderId="9" applyNumberFormat="0" applyFill="0" applyAlignment="0" applyProtection="0">
      <alignment vertical="center"/>
    </xf>
    <xf numFmtId="0" fontId="49" fillId="0" borderId="9"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1" fillId="20" borderId="10" applyNumberFormat="0" applyAlignment="0" applyProtection="0">
      <alignment vertical="center"/>
    </xf>
    <xf numFmtId="0" fontId="51" fillId="20" borderId="10" applyNumberFormat="0" applyAlignment="0" applyProtection="0">
      <alignment vertical="center"/>
    </xf>
    <xf numFmtId="0" fontId="51" fillId="20" borderId="10" applyNumberFormat="0" applyAlignment="0" applyProtection="0">
      <alignment vertical="center"/>
    </xf>
    <xf numFmtId="0" fontId="51" fillId="20" borderId="10" applyNumberFormat="0" applyAlignment="0" applyProtection="0">
      <alignment vertical="center"/>
    </xf>
    <xf numFmtId="0" fontId="31" fillId="0" borderId="0">
      <protection locked="0"/>
    </xf>
    <xf numFmtId="0" fontId="31" fillId="0" borderId="0">
      <protection locked="0"/>
    </xf>
    <xf numFmtId="0" fontId="33" fillId="0" borderId="0">
      <alignment vertical="center"/>
    </xf>
    <xf numFmtId="0" fontId="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 fillId="0" borderId="0">
      <alignment vertical="center"/>
    </xf>
    <xf numFmtId="0" fontId="1" fillId="0" borderId="0">
      <alignment vertical="center"/>
    </xf>
    <xf numFmtId="0" fontId="1" fillId="0" borderId="0">
      <alignment vertical="center"/>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1" fillId="0" borderId="0"/>
    <xf numFmtId="0" fontId="61" fillId="0" borderId="0"/>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223" fontId="1" fillId="0" borderId="0" applyFont="0" applyFill="0" applyBorder="0" applyAlignment="0" applyProtection="0">
      <alignment vertical="center"/>
    </xf>
    <xf numFmtId="38" fontId="56" fillId="30" borderId="0" applyNumberFormat="0" applyBorder="0" applyAlignment="0" applyProtection="0"/>
    <xf numFmtId="38" fontId="56" fillId="30" borderId="0" applyNumberFormat="0" applyBorder="0" applyAlignment="0" applyProtection="0"/>
    <xf numFmtId="38" fontId="56" fillId="30"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38" fontId="56" fillId="25" borderId="0" applyNumberFormat="0" applyBorder="0" applyAlignment="0" applyProtection="0"/>
    <xf numFmtId="10" fontId="56" fillId="31" borderId="13" applyNumberFormat="0" applyBorder="0" applyAlignment="0" applyProtection="0"/>
    <xf numFmtId="10" fontId="56" fillId="31" borderId="13" applyNumberFormat="0" applyBorder="0" applyAlignment="0" applyProtection="0"/>
    <xf numFmtId="10" fontId="56" fillId="31"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10" fontId="56" fillId="25" borderId="13" applyNumberFormat="0" applyBorder="0" applyAlignment="0" applyProtection="0"/>
    <xf numFmtId="235" fontId="1" fillId="0" borderId="0"/>
    <xf numFmtId="235" fontId="1" fillId="0" borderId="0"/>
    <xf numFmtId="235" fontId="1" fillId="0" borderId="0"/>
    <xf numFmtId="206" fontId="1" fillId="0" borderId="0"/>
    <xf numFmtId="206" fontId="1" fillId="0" borderId="0"/>
    <xf numFmtId="206" fontId="1" fillId="0" borderId="0"/>
    <xf numFmtId="206" fontId="1" fillId="0" borderId="0"/>
    <xf numFmtId="206" fontId="1" fillId="0" borderId="0"/>
    <xf numFmtId="206" fontId="1" fillId="0" borderId="0"/>
    <xf numFmtId="206" fontId="1" fillId="0" borderId="0"/>
    <xf numFmtId="206" fontId="1" fillId="0" borderId="0"/>
    <xf numFmtId="206" fontId="1" fillId="0" borderId="0"/>
    <xf numFmtId="206" fontId="1" fillId="0" borderId="0"/>
    <xf numFmtId="41" fontId="1" fillId="0" borderId="0" applyFont="0" applyFill="0" applyBorder="0" applyAlignment="0" applyProtection="0"/>
    <xf numFmtId="0" fontId="1" fillId="0" borderId="0"/>
    <xf numFmtId="0" fontId="105" fillId="0" borderId="0">
      <alignment vertical="center"/>
    </xf>
  </cellStyleXfs>
  <cellXfs count="1202">
    <xf numFmtId="0" fontId="0" fillId="0" borderId="0" xfId="0">
      <alignment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wrapText="1"/>
    </xf>
    <xf numFmtId="0" fontId="3" fillId="0" borderId="0" xfId="0" applyFont="1" applyAlignme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vertical="center"/>
    </xf>
    <xf numFmtId="0" fontId="4" fillId="0" borderId="17"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5" fillId="0" borderId="19" xfId="0" applyFont="1" applyBorder="1" applyAlignment="1">
      <alignmen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178" fontId="4" fillId="0" borderId="21" xfId="0" applyNumberFormat="1" applyFont="1" applyBorder="1" applyAlignment="1">
      <alignment vertical="center" shrinkToFit="1"/>
    </xf>
    <xf numFmtId="178" fontId="4" fillId="0" borderId="18" xfId="0" applyNumberFormat="1" applyFont="1" applyBorder="1" applyAlignment="1">
      <alignment vertical="center" shrinkToFit="1"/>
    </xf>
    <xf numFmtId="0" fontId="4" fillId="26" borderId="24" xfId="0" applyFont="1" applyFill="1" applyBorder="1" applyAlignment="1">
      <alignment horizontal="center" vertical="center"/>
    </xf>
    <xf numFmtId="0" fontId="4" fillId="26" borderId="25" xfId="0" applyFont="1" applyFill="1" applyBorder="1" applyAlignment="1">
      <alignment horizontal="center" vertical="center"/>
    </xf>
    <xf numFmtId="0" fontId="4" fillId="26" borderId="17" xfId="0" applyFont="1" applyFill="1" applyBorder="1" applyAlignment="1">
      <alignment horizontal="center" vertical="center"/>
    </xf>
    <xf numFmtId="0" fontId="4" fillId="26" borderId="18" xfId="0" applyFont="1" applyFill="1" applyBorder="1" applyAlignment="1">
      <alignment horizontal="center" vertical="center"/>
    </xf>
    <xf numFmtId="0" fontId="4" fillId="26" borderId="26" xfId="0" applyFont="1" applyFill="1" applyBorder="1" applyAlignment="1">
      <alignment horizontal="center" vertical="center"/>
    </xf>
    <xf numFmtId="10" fontId="5" fillId="0" borderId="17" xfId="0" applyNumberFormat="1" applyFont="1" applyBorder="1" applyAlignment="1">
      <alignment horizontal="center" vertical="center"/>
    </xf>
    <xf numFmtId="10" fontId="5" fillId="0" borderId="18" xfId="0" applyNumberFormat="1" applyFont="1" applyBorder="1" applyAlignment="1">
      <alignment horizontal="center" vertical="center"/>
    </xf>
    <xf numFmtId="0" fontId="4" fillId="0" borderId="15" xfId="0" applyFont="1" applyBorder="1" applyAlignment="1">
      <alignment horizontal="center" vertical="center" wrapText="1"/>
    </xf>
    <xf numFmtId="0" fontId="4" fillId="26" borderId="27" xfId="0" applyFont="1" applyFill="1" applyBorder="1" applyAlignment="1">
      <alignment horizontal="center" vertical="center"/>
    </xf>
    <xf numFmtId="0" fontId="9" fillId="0" borderId="0" xfId="0" applyFont="1">
      <alignment vertical="center"/>
    </xf>
    <xf numFmtId="0" fontId="5" fillId="0" borderId="0" xfId="0" applyFont="1" applyFill="1" applyAlignment="1">
      <alignment vertical="center"/>
    </xf>
    <xf numFmtId="0" fontId="5" fillId="0" borderId="28" xfId="0" applyFont="1" applyFill="1" applyBorder="1" applyAlignment="1">
      <alignment horizontal="center" vertical="center"/>
    </xf>
    <xf numFmtId="0" fontId="5" fillId="0" borderId="28" xfId="0" applyNumberFormat="1" applyFont="1" applyFill="1" applyBorder="1" applyAlignment="1">
      <alignment horizontal="left" vertical="center"/>
    </xf>
    <xf numFmtId="0" fontId="5" fillId="0" borderId="29" xfId="0" applyFont="1" applyBorder="1" applyAlignment="1">
      <alignment vertical="center"/>
    </xf>
    <xf numFmtId="0" fontId="5" fillId="26" borderId="30" xfId="0" applyFont="1" applyFill="1" applyBorder="1" applyAlignment="1">
      <alignment horizontal="left" vertical="center" wrapText="1"/>
    </xf>
    <xf numFmtId="0" fontId="5" fillId="0" borderId="31" xfId="0" applyNumberFormat="1" applyFont="1" applyFill="1" applyBorder="1" applyAlignment="1">
      <alignment horizontal="center" vertical="center"/>
    </xf>
    <xf numFmtId="190" fontId="4" fillId="0" borderId="0" xfId="0" applyNumberFormat="1" applyFont="1">
      <alignment vertical="center"/>
    </xf>
    <xf numFmtId="0" fontId="4" fillId="0" borderId="21" xfId="0" applyFont="1" applyBorder="1" applyAlignment="1">
      <alignment horizontal="center" vertical="center" wrapText="1"/>
    </xf>
    <xf numFmtId="190" fontId="4" fillId="0" borderId="21" xfId="0" applyNumberFormat="1" applyFont="1" applyBorder="1" applyAlignment="1">
      <alignment horizontal="center" vertical="center" wrapText="1"/>
    </xf>
    <xf numFmtId="0" fontId="4" fillId="0" borderId="21" xfId="0" applyFont="1" applyBorder="1" applyAlignment="1">
      <alignment vertical="center" wrapText="1"/>
    </xf>
    <xf numFmtId="0" fontId="4" fillId="0" borderId="17" xfId="0" applyFont="1" applyBorder="1" applyAlignment="1">
      <alignment horizontal="center" vertical="center" wrapText="1"/>
    </xf>
    <xf numFmtId="190" fontId="4" fillId="0" borderId="17" xfId="0" applyNumberFormat="1"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190" fontId="4" fillId="0" borderId="18" xfId="0" applyNumberFormat="1" applyFont="1" applyBorder="1" applyAlignment="1">
      <alignment horizontal="center" vertical="center" wrapText="1"/>
    </xf>
    <xf numFmtId="0" fontId="4" fillId="0" borderId="18" xfId="0" applyFont="1" applyBorder="1" applyAlignment="1">
      <alignment vertical="center" wrapText="1"/>
    </xf>
    <xf numFmtId="184" fontId="4" fillId="26" borderId="17" xfId="0" applyNumberFormat="1" applyFont="1" applyFill="1" applyBorder="1" applyAlignment="1">
      <alignment horizontal="right" vertical="center"/>
    </xf>
    <xf numFmtId="0" fontId="4" fillId="0" borderId="0" xfId="0" applyFont="1" applyAlignment="1">
      <alignment vertical="center" shrinkToFit="1"/>
    </xf>
    <xf numFmtId="190" fontId="4" fillId="0" borderId="0" xfId="0" applyNumberFormat="1" applyFont="1" applyAlignment="1">
      <alignment vertical="center" shrinkToFit="1"/>
    </xf>
    <xf numFmtId="0" fontId="4" fillId="26" borderId="24" xfId="0" applyFont="1" applyFill="1" applyBorder="1" applyAlignment="1">
      <alignment horizontal="center" vertical="center" wrapText="1"/>
    </xf>
    <xf numFmtId="191" fontId="4" fillId="0" borderId="17" xfId="0" applyNumberFormat="1" applyFont="1" applyBorder="1" applyAlignment="1">
      <alignment horizontal="center" vertical="center" shrinkToFit="1"/>
    </xf>
    <xf numFmtId="191" fontId="4" fillId="0" borderId="18" xfId="0" applyNumberFormat="1" applyFont="1" applyBorder="1" applyAlignment="1">
      <alignment horizontal="center" vertical="center" shrinkToFit="1"/>
    </xf>
    <xf numFmtId="0" fontId="6" fillId="0" borderId="0" xfId="0" applyFont="1" applyAlignment="1">
      <alignment vertical="center"/>
    </xf>
    <xf numFmtId="0" fontId="4" fillId="0" borderId="0" xfId="0" applyFont="1" applyAlignment="1">
      <alignment horizontal="center"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1" xfId="0" applyFont="1" applyBorder="1" applyAlignment="1">
      <alignment vertical="center" shrinkToFit="1"/>
    </xf>
    <xf numFmtId="191" fontId="4" fillId="0" borderId="21" xfId="0" applyNumberFormat="1" applyFont="1" applyBorder="1" applyAlignment="1">
      <alignment horizontal="center" vertical="center" shrinkToFit="1"/>
    </xf>
    <xf numFmtId="0" fontId="4" fillId="0" borderId="21" xfId="0" applyNumberFormat="1" applyFont="1" applyBorder="1" applyAlignment="1">
      <alignment vertical="center" wrapText="1"/>
    </xf>
    <xf numFmtId="0" fontId="4" fillId="0" borderId="17" xfId="0" applyNumberFormat="1" applyFont="1" applyBorder="1" applyAlignment="1">
      <alignment vertical="center" wrapText="1"/>
    </xf>
    <xf numFmtId="0" fontId="4" fillId="0" borderId="18" xfId="0" applyNumberFormat="1" applyFont="1" applyBorder="1" applyAlignment="1">
      <alignment vertical="center" wrapText="1"/>
    </xf>
    <xf numFmtId="192" fontId="4" fillId="0" borderId="21" xfId="0" applyNumberFormat="1" applyFont="1" applyBorder="1" applyAlignment="1">
      <alignment horizontal="center" vertical="center" wrapText="1"/>
    </xf>
    <xf numFmtId="192" fontId="4" fillId="0" borderId="17" xfId="0" applyNumberFormat="1" applyFont="1" applyBorder="1" applyAlignment="1">
      <alignment horizontal="center" vertical="center" wrapText="1"/>
    </xf>
    <xf numFmtId="192" fontId="4" fillId="0" borderId="18" xfId="0" applyNumberFormat="1" applyFont="1" applyBorder="1" applyAlignment="1">
      <alignment horizontal="center" vertical="center" wrapText="1"/>
    </xf>
    <xf numFmtId="192" fontId="4" fillId="0" borderId="21" xfId="0" applyNumberFormat="1" applyFont="1" applyBorder="1" applyAlignment="1">
      <alignment horizontal="center" vertical="center" shrinkToFit="1"/>
    </xf>
    <xf numFmtId="192" fontId="4" fillId="0" borderId="18" xfId="0" applyNumberFormat="1" applyFont="1" applyBorder="1" applyAlignment="1">
      <alignment horizontal="center" vertical="center" shrinkToFit="1"/>
    </xf>
    <xf numFmtId="0" fontId="5" fillId="26" borderId="32"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Fill="1" applyBorder="1" applyAlignment="1">
      <alignment horizontal="center" vertical="center"/>
    </xf>
    <xf numFmtId="0" fontId="5" fillId="26" borderId="26" xfId="0" applyFont="1" applyFill="1" applyBorder="1" applyAlignment="1">
      <alignment horizontal="center" vertical="center"/>
    </xf>
    <xf numFmtId="0" fontId="13" fillId="0" borderId="0" xfId="0" applyFont="1" applyBorder="1" applyAlignment="1">
      <alignment horizontal="center" vertical="center"/>
    </xf>
    <xf numFmtId="190" fontId="4" fillId="26" borderId="24" xfId="0" applyNumberFormat="1" applyFont="1" applyFill="1" applyBorder="1" applyAlignment="1">
      <alignment horizontal="center" vertical="center" wrapText="1"/>
    </xf>
    <xf numFmtId="0" fontId="4" fillId="26" borderId="33" xfId="0" applyFont="1" applyFill="1" applyBorder="1" applyAlignment="1">
      <alignment horizontal="center" vertical="center"/>
    </xf>
    <xf numFmtId="0" fontId="4" fillId="26" borderId="35" xfId="0" applyFont="1" applyFill="1" applyBorder="1" applyAlignment="1">
      <alignment horizontal="center" vertical="center"/>
    </xf>
    <xf numFmtId="0" fontId="5" fillId="26" borderId="30" xfId="0" applyFont="1" applyFill="1" applyBorder="1" applyAlignment="1">
      <alignment horizontal="center" vertical="center" wrapText="1"/>
    </xf>
    <xf numFmtId="0" fontId="5" fillId="26" borderId="36" xfId="0" applyFont="1" applyFill="1" applyBorder="1" applyAlignment="1">
      <alignment horizontal="center" vertical="center" wrapText="1"/>
    </xf>
    <xf numFmtId="0" fontId="5" fillId="26" borderId="30" xfId="0" applyFont="1" applyFill="1" applyBorder="1" applyAlignment="1">
      <alignment horizontal="distributed" vertical="center" wrapText="1"/>
    </xf>
    <xf numFmtId="0" fontId="3" fillId="0" borderId="0" xfId="0" applyFont="1" applyAlignment="1">
      <alignment vertical="center" wrapText="1"/>
    </xf>
    <xf numFmtId="0" fontId="14" fillId="0" borderId="0" xfId="0" applyFont="1" applyAlignment="1">
      <alignment horizontal="justify" vertical="center"/>
    </xf>
    <xf numFmtId="0" fontId="3" fillId="0" borderId="0" xfId="0" applyFont="1" applyAlignment="1">
      <alignment horizontal="distributed" vertical="center" wrapText="1"/>
    </xf>
    <xf numFmtId="0" fontId="15" fillId="0" borderId="0" xfId="0" applyFont="1" applyAlignment="1">
      <alignment horizontal="distributed" vertical="center"/>
    </xf>
    <xf numFmtId="0" fontId="8" fillId="0" borderId="0" xfId="0" applyFont="1" applyAlignment="1">
      <alignment horizontal="distributed" vertical="center"/>
    </xf>
    <xf numFmtId="0" fontId="8" fillId="0" borderId="0" xfId="0" applyFont="1" applyAlignment="1">
      <alignment vertical="center"/>
    </xf>
    <xf numFmtId="0" fontId="8" fillId="0" borderId="0" xfId="0" applyFont="1" applyAlignment="1">
      <alignment horizontal="center" vertical="center"/>
    </xf>
    <xf numFmtId="0" fontId="19"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2" fillId="0" borderId="0" xfId="0" applyFont="1" applyFill="1" applyBorder="1" applyAlignment="1">
      <alignment vertical="center"/>
    </xf>
    <xf numFmtId="0" fontId="22" fillId="0" borderId="37" xfId="0" applyFont="1" applyFill="1" applyBorder="1" applyAlignment="1">
      <alignment horizontal="center" vertical="center" wrapText="1"/>
    </xf>
    <xf numFmtId="10" fontId="22" fillId="0" borderId="19" xfId="0" applyNumberFormat="1" applyFont="1" applyFill="1" applyBorder="1" applyAlignment="1">
      <alignment horizontal="center" vertical="center" shrinkToFit="1"/>
    </xf>
    <xf numFmtId="10" fontId="22" fillId="0" borderId="20" xfId="0" applyNumberFormat="1" applyFont="1" applyFill="1" applyBorder="1" applyAlignment="1">
      <alignment horizontal="center" vertical="center" shrinkToFit="1"/>
    </xf>
    <xf numFmtId="0" fontId="5" fillId="0" borderId="0" xfId="0" applyFont="1" applyAlignment="1">
      <alignment horizontal="center" vertical="center"/>
    </xf>
    <xf numFmtId="14" fontId="5" fillId="0" borderId="0" xfId="0" applyNumberFormat="1" applyFont="1" applyAlignment="1">
      <alignment horizontal="center" vertical="center"/>
    </xf>
    <xf numFmtId="0" fontId="19" fillId="0" borderId="0" xfId="0" applyFont="1">
      <alignment vertical="center"/>
    </xf>
    <xf numFmtId="183" fontId="24" fillId="0" borderId="0" xfId="0" applyNumberFormat="1" applyFont="1">
      <alignment vertical="center"/>
    </xf>
    <xf numFmtId="0" fontId="6" fillId="26" borderId="25" xfId="0" applyFont="1" applyFill="1" applyBorder="1" applyAlignment="1">
      <alignment horizontal="center" vertical="center"/>
    </xf>
    <xf numFmtId="0" fontId="6" fillId="26" borderId="26" xfId="0" applyFont="1" applyFill="1" applyBorder="1" applyAlignment="1">
      <alignment horizontal="center" vertical="center"/>
    </xf>
    <xf numFmtId="0" fontId="5" fillId="0" borderId="2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8" xfId="0" applyFont="1" applyBorder="1" applyAlignment="1">
      <alignment horizontal="center" vertical="center" shrinkToFit="1"/>
    </xf>
    <xf numFmtId="0" fontId="5" fillId="0" borderId="19" xfId="0" applyFont="1" applyBorder="1">
      <alignment vertical="center"/>
    </xf>
    <xf numFmtId="184" fontId="5" fillId="0" borderId="19" xfId="0" applyNumberFormat="1" applyFont="1" applyBorder="1">
      <alignment vertical="center"/>
    </xf>
    <xf numFmtId="0" fontId="5" fillId="0" borderId="20" xfId="0" applyFont="1" applyBorder="1">
      <alignment vertical="center"/>
    </xf>
    <xf numFmtId="0" fontId="5" fillId="0" borderId="38" xfId="0" applyFont="1" applyBorder="1">
      <alignment vertical="center"/>
    </xf>
    <xf numFmtId="0" fontId="5" fillId="0" borderId="0" xfId="0" applyFont="1" applyBorder="1" applyAlignment="1">
      <alignment horizontal="distributed" vertical="center"/>
    </xf>
    <xf numFmtId="0" fontId="4" fillId="26" borderId="39" xfId="0" applyFont="1" applyFill="1" applyBorder="1" applyAlignment="1">
      <alignment horizontal="center" vertical="center" wrapText="1"/>
    </xf>
    <xf numFmtId="0" fontId="4" fillId="26" borderId="40" xfId="0" applyFont="1" applyFill="1" applyBorder="1" applyAlignment="1">
      <alignment horizontal="center" vertical="center"/>
    </xf>
    <xf numFmtId="0" fontId="4" fillId="0" borderId="41" xfId="0" applyFont="1" applyBorder="1" applyAlignment="1">
      <alignment horizontal="center" vertical="center" shrinkToFit="1"/>
    </xf>
    <xf numFmtId="184" fontId="4" fillId="0" borderId="0" xfId="0" applyNumberFormat="1" applyFont="1" applyBorder="1" applyAlignment="1">
      <alignment vertical="center" shrinkToFit="1"/>
    </xf>
    <xf numFmtId="184" fontId="4" fillId="0" borderId="0" xfId="0" applyNumberFormat="1" applyFont="1" applyBorder="1" applyAlignment="1">
      <alignment horizontal="center" vertical="center" shrinkToFi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42" xfId="0" applyFont="1" applyBorder="1" applyAlignment="1">
      <alignment horizontal="center" vertical="center" wrapText="1"/>
    </xf>
    <xf numFmtId="190" fontId="4" fillId="0" borderId="0" xfId="0" applyNumberFormat="1" applyFont="1" applyBorder="1" applyAlignment="1">
      <alignment horizontal="center" vertical="center" wrapText="1"/>
    </xf>
    <xf numFmtId="0" fontId="4" fillId="0" borderId="15"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180" fontId="4" fillId="0" borderId="17" xfId="0" applyNumberFormat="1" applyFont="1" applyBorder="1" applyAlignment="1">
      <alignment horizontal="center" vertical="center"/>
    </xf>
    <xf numFmtId="0" fontId="5" fillId="0" borderId="0" xfId="0" applyFont="1" applyBorder="1" applyAlignment="1">
      <alignment horizontal="left" vertical="center" wrapText="1"/>
    </xf>
    <xf numFmtId="178" fontId="4" fillId="0" borderId="0" xfId="0" applyNumberFormat="1" applyFont="1" applyAlignment="1">
      <alignment vertical="center" shrinkToFit="1"/>
    </xf>
    <xf numFmtId="192" fontId="4" fillId="0" borderId="0" xfId="0" applyNumberFormat="1" applyFont="1" applyAlignment="1">
      <alignment vertical="center" shrinkToFit="1"/>
    </xf>
    <xf numFmtId="192" fontId="4" fillId="26" borderId="24" xfId="0" applyNumberFormat="1" applyFont="1" applyFill="1" applyBorder="1" applyAlignment="1">
      <alignment horizontal="center" vertical="center" shrinkToFit="1"/>
    </xf>
    <xf numFmtId="0" fontId="4" fillId="0" borderId="18" xfId="0" applyFont="1" applyBorder="1" applyAlignment="1">
      <alignment horizontal="center" vertical="center" shrinkToFit="1"/>
    </xf>
    <xf numFmtId="0" fontId="7" fillId="0" borderId="0" xfId="0" applyFont="1" applyBorder="1" applyAlignment="1">
      <alignment horizontal="right" vertical="center" shrinkToFit="1"/>
    </xf>
    <xf numFmtId="178" fontId="7" fillId="0" borderId="0" xfId="0" applyNumberFormat="1" applyFont="1" applyBorder="1" applyAlignment="1">
      <alignment horizontal="right" vertical="center" shrinkToFit="1"/>
    </xf>
    <xf numFmtId="0" fontId="4" fillId="0" borderId="0" xfId="0" applyFont="1" applyAlignment="1">
      <alignment horizontal="distributed" vertical="center" shrinkToFit="1"/>
    </xf>
    <xf numFmtId="179" fontId="4" fillId="0" borderId="21" xfId="0" applyNumberFormat="1" applyFont="1" applyBorder="1" applyAlignment="1">
      <alignment horizontal="center" vertical="center" wrapText="1"/>
    </xf>
    <xf numFmtId="179" fontId="4" fillId="0" borderId="17"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26" borderId="44" xfId="0" applyFont="1" applyFill="1" applyBorder="1" applyAlignment="1">
      <alignment horizontal="center" vertical="center" wrapText="1"/>
    </xf>
    <xf numFmtId="0" fontId="4" fillId="27" borderId="38" xfId="0" applyFont="1" applyFill="1" applyBorder="1" applyAlignment="1">
      <alignment horizontal="center" vertical="center" wrapText="1"/>
    </xf>
    <xf numFmtId="0" fontId="4" fillId="27" borderId="29" xfId="0" applyFont="1" applyFill="1" applyBorder="1" applyAlignment="1">
      <alignment horizontal="center" vertical="center" wrapText="1"/>
    </xf>
    <xf numFmtId="0" fontId="4" fillId="27" borderId="45" xfId="0" applyFont="1" applyFill="1" applyBorder="1" applyAlignment="1">
      <alignment horizontal="center" vertical="center" wrapText="1"/>
    </xf>
    <xf numFmtId="0" fontId="4" fillId="0" borderId="0" xfId="0" applyFont="1" applyFill="1" applyBorder="1" applyAlignment="1">
      <alignment horizontal="center" vertical="center"/>
    </xf>
    <xf numFmtId="179" fontId="4" fillId="0" borderId="46" xfId="0" applyNumberFormat="1" applyFont="1" applyBorder="1" applyAlignment="1">
      <alignment horizontal="center" vertical="center" wrapText="1"/>
    </xf>
    <xf numFmtId="179" fontId="4" fillId="0" borderId="47" xfId="0" applyNumberFormat="1" applyFont="1" applyBorder="1" applyAlignment="1">
      <alignment horizontal="center" vertical="center" wrapText="1"/>
    </xf>
    <xf numFmtId="179" fontId="4" fillId="0" borderId="48" xfId="0" applyNumberFormat="1" applyFont="1" applyBorder="1" applyAlignment="1">
      <alignment horizontal="center" vertical="center" wrapText="1"/>
    </xf>
    <xf numFmtId="0" fontId="4" fillId="27" borderId="20" xfId="0" applyFont="1" applyFill="1" applyBorder="1" applyAlignment="1">
      <alignment horizontal="center" vertical="center" wrapText="1"/>
    </xf>
    <xf numFmtId="0" fontId="4" fillId="26" borderId="25" xfId="0" applyFont="1" applyFill="1" applyBorder="1" applyAlignment="1">
      <alignment horizontal="center" vertical="center" wrapText="1"/>
    </xf>
    <xf numFmtId="0" fontId="4" fillId="26" borderId="26" xfId="0" applyFont="1" applyFill="1" applyBorder="1" applyAlignment="1">
      <alignment horizontal="center" vertical="center" wrapText="1"/>
    </xf>
    <xf numFmtId="0" fontId="3" fillId="0" borderId="0" xfId="0" applyFont="1" applyAlignment="1">
      <alignment horizontal="center" vertical="center"/>
    </xf>
    <xf numFmtId="178" fontId="4" fillId="0" borderId="38" xfId="0" applyNumberFormat="1" applyFont="1" applyBorder="1" applyAlignment="1">
      <alignment vertical="center" shrinkToFit="1"/>
    </xf>
    <xf numFmtId="0" fontId="5" fillId="26" borderId="25" xfId="0" applyFont="1" applyFill="1" applyBorder="1" applyAlignment="1">
      <alignment horizontal="center" vertical="center"/>
    </xf>
    <xf numFmtId="0" fontId="25" fillId="0" borderId="0" xfId="0" applyFont="1">
      <alignment vertical="center"/>
    </xf>
    <xf numFmtId="0" fontId="10" fillId="0" borderId="0" xfId="0" applyFont="1" applyBorder="1" applyAlignment="1">
      <alignment horizontal="center" vertical="center" shrinkToFit="1"/>
    </xf>
    <xf numFmtId="0" fontId="4" fillId="26" borderId="23" xfId="0" applyFont="1" applyFill="1" applyBorder="1" applyAlignment="1">
      <alignment horizontal="center" vertical="center"/>
    </xf>
    <xf numFmtId="0" fontId="5" fillId="0" borderId="28" xfId="0" applyFont="1" applyFill="1" applyBorder="1" applyAlignment="1">
      <alignment horizontal="center" vertical="center" wrapText="1"/>
    </xf>
    <xf numFmtId="182" fontId="5" fillId="0" borderId="28" xfId="0" applyNumberFormat="1" applyFont="1" applyFill="1" applyBorder="1" applyAlignment="1">
      <alignment horizontal="center" vertical="center"/>
    </xf>
    <xf numFmtId="181" fontId="5" fillId="0" borderId="52" xfId="0" applyNumberFormat="1" applyFont="1" applyBorder="1" applyAlignment="1">
      <alignment horizontal="center" vertical="center"/>
    </xf>
    <xf numFmtId="0" fontId="5" fillId="0" borderId="0" xfId="0" applyFont="1" applyBorder="1">
      <alignment vertical="center"/>
    </xf>
    <xf numFmtId="0" fontId="5" fillId="26" borderId="25" xfId="0" applyFont="1" applyFill="1" applyBorder="1" applyAlignment="1">
      <alignment horizontal="center" vertical="center" wrapText="1"/>
    </xf>
    <xf numFmtId="199" fontId="5" fillId="0" borderId="52" xfId="0" applyNumberFormat="1" applyFont="1" applyBorder="1" applyAlignment="1">
      <alignment horizontal="center" vertical="center"/>
    </xf>
    <xf numFmtId="195" fontId="4" fillId="27" borderId="45" xfId="0" applyNumberFormat="1" applyFont="1" applyFill="1" applyBorder="1" applyAlignment="1">
      <alignment horizontal="center" vertical="center"/>
    </xf>
    <xf numFmtId="184" fontId="4" fillId="0" borderId="38" xfId="0" applyNumberFormat="1" applyFont="1" applyBorder="1" applyAlignment="1">
      <alignment vertical="center" wrapText="1"/>
    </xf>
    <xf numFmtId="184" fontId="4" fillId="0" borderId="19" xfId="0" applyNumberFormat="1" applyFont="1" applyBorder="1" applyAlignment="1">
      <alignment vertical="center" wrapText="1"/>
    </xf>
    <xf numFmtId="184" fontId="4" fillId="0" borderId="20" xfId="0" applyNumberFormat="1" applyFont="1" applyBorder="1" applyAlignment="1">
      <alignment vertical="center" wrapText="1"/>
    </xf>
    <xf numFmtId="9" fontId="4" fillId="0" borderId="21" xfId="0" applyNumberFormat="1" applyFont="1" applyBorder="1" applyAlignment="1">
      <alignment horizontal="center" vertical="center" wrapText="1"/>
    </xf>
    <xf numFmtId="9" fontId="4" fillId="0" borderId="18" xfId="0" applyNumberFormat="1" applyFont="1" applyBorder="1" applyAlignment="1">
      <alignment horizontal="center" vertical="center" wrapText="1"/>
    </xf>
    <xf numFmtId="0" fontId="4" fillId="0" borderId="0" xfId="0" applyFont="1" applyBorder="1" applyAlignment="1">
      <alignment horizontal="right" vertical="center"/>
    </xf>
    <xf numFmtId="0" fontId="26" fillId="0" borderId="0" xfId="0" applyFont="1">
      <alignment vertical="center"/>
    </xf>
    <xf numFmtId="199" fontId="4" fillId="0" borderId="21" xfId="0" applyNumberFormat="1" applyFont="1" applyBorder="1" applyAlignment="1">
      <alignment horizontal="center" vertical="center"/>
    </xf>
    <xf numFmtId="180" fontId="4" fillId="26" borderId="17" xfId="0" applyNumberFormat="1" applyFont="1" applyFill="1" applyBorder="1" applyAlignment="1">
      <alignment horizontal="center" vertical="center"/>
    </xf>
    <xf numFmtId="199" fontId="4" fillId="0" borderId="17" xfId="0" applyNumberFormat="1" applyFont="1" applyBorder="1" applyAlignment="1">
      <alignment horizontal="center" vertical="center"/>
    </xf>
    <xf numFmtId="180" fontId="4" fillId="26" borderId="18" xfId="0" applyNumberFormat="1" applyFont="1" applyFill="1" applyBorder="1" applyAlignment="1">
      <alignment horizontal="center" vertical="center"/>
    </xf>
    <xf numFmtId="177" fontId="4" fillId="0" borderId="17" xfId="0" applyNumberFormat="1" applyFont="1" applyBorder="1" applyAlignment="1">
      <alignment horizontal="center" vertical="center"/>
    </xf>
    <xf numFmtId="181" fontId="4" fillId="0" borderId="17" xfId="0" applyNumberFormat="1" applyFont="1" applyBorder="1">
      <alignment vertical="center"/>
    </xf>
    <xf numFmtId="178" fontId="4" fillId="26" borderId="17" xfId="0" applyNumberFormat="1" applyFont="1" applyFill="1" applyBorder="1">
      <alignment vertical="center"/>
    </xf>
    <xf numFmtId="0" fontId="4" fillId="26" borderId="17" xfId="0" applyFont="1" applyFill="1" applyBorder="1" applyAlignment="1">
      <alignment horizontal="center" vertical="center" wrapText="1"/>
    </xf>
    <xf numFmtId="201" fontId="4" fillId="26" borderId="53" xfId="0" applyNumberFormat="1" applyFont="1" applyFill="1" applyBorder="1">
      <alignment vertical="center"/>
    </xf>
    <xf numFmtId="176" fontId="4" fillId="0" borderId="19" xfId="0" applyNumberFormat="1" applyFont="1" applyBorder="1" applyAlignment="1">
      <alignment horizontal="center" vertical="center"/>
    </xf>
    <xf numFmtId="176" fontId="4" fillId="26" borderId="18" xfId="0" applyNumberFormat="1" applyFont="1" applyFill="1" applyBorder="1" applyAlignment="1">
      <alignment horizontal="center" vertical="center"/>
    </xf>
    <xf numFmtId="192" fontId="4" fillId="0" borderId="17" xfId="0" applyNumberFormat="1" applyFont="1" applyBorder="1" applyAlignment="1">
      <alignment horizontal="center" vertical="center"/>
    </xf>
    <xf numFmtId="10" fontId="4" fillId="26" borderId="17" xfId="0" applyNumberFormat="1" applyFont="1" applyFill="1" applyBorder="1" applyAlignment="1">
      <alignment horizontal="center" vertical="center" shrinkToFit="1"/>
    </xf>
    <xf numFmtId="10" fontId="4" fillId="26" borderId="18" xfId="0" applyNumberFormat="1" applyFont="1" applyFill="1" applyBorder="1" applyAlignment="1">
      <alignment horizontal="center" vertical="center" shrinkToFit="1"/>
    </xf>
    <xf numFmtId="176" fontId="4" fillId="0" borderId="20" xfId="0" applyNumberFormat="1"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176" fontId="4" fillId="27" borderId="21" xfId="0" applyNumberFormat="1" applyFont="1" applyFill="1" applyBorder="1" applyAlignment="1">
      <alignment horizontal="center" vertical="center" wrapText="1"/>
    </xf>
    <xf numFmtId="176" fontId="4" fillId="27" borderId="18" xfId="0" applyNumberFormat="1" applyFont="1" applyFill="1" applyBorder="1" applyAlignment="1">
      <alignment horizontal="center" vertical="center" wrapText="1"/>
    </xf>
    <xf numFmtId="178" fontId="4" fillId="0" borderId="20" xfId="0" applyNumberFormat="1" applyFont="1" applyBorder="1" applyAlignment="1">
      <alignment vertical="center" shrinkToFit="1"/>
    </xf>
    <xf numFmtId="0" fontId="10" fillId="0" borderId="0" xfId="0" applyFont="1" applyBorder="1" applyAlignment="1">
      <alignment horizontal="center" vertical="center"/>
    </xf>
    <xf numFmtId="0" fontId="4" fillId="0" borderId="0" xfId="0" applyFont="1" applyAlignment="1">
      <alignment horizontal="left" vertical="center" wrapText="1"/>
    </xf>
    <xf numFmtId="181" fontId="4" fillId="27" borderId="47" xfId="0" applyNumberFormat="1" applyFont="1" applyFill="1" applyBorder="1" applyAlignment="1">
      <alignment horizontal="right" vertical="center"/>
    </xf>
    <xf numFmtId="181" fontId="4" fillId="27" borderId="53" xfId="0" applyNumberFormat="1" applyFont="1" applyFill="1" applyBorder="1" applyAlignment="1">
      <alignment horizontal="right" vertical="center"/>
    </xf>
    <xf numFmtId="0" fontId="4" fillId="26" borderId="32" xfId="0" applyFont="1" applyFill="1" applyBorder="1" applyAlignment="1">
      <alignment horizontal="center" vertical="center" wrapText="1"/>
    </xf>
    <xf numFmtId="0" fontId="4" fillId="0" borderId="3" xfId="0" applyFont="1" applyBorder="1" applyAlignment="1">
      <alignment horizontal="center" vertical="center"/>
    </xf>
    <xf numFmtId="181" fontId="4" fillId="27" borderId="48" xfId="0" applyNumberFormat="1" applyFont="1" applyFill="1" applyBorder="1" applyAlignment="1">
      <alignment horizontal="right" vertical="center"/>
    </xf>
    <xf numFmtId="181" fontId="4" fillId="27" borderId="54" xfId="0" applyNumberFormat="1" applyFont="1" applyFill="1" applyBorder="1" applyAlignment="1">
      <alignment horizontal="right" vertical="center"/>
    </xf>
    <xf numFmtId="0" fontId="4" fillId="26" borderId="55" xfId="0" applyFont="1" applyFill="1" applyBorder="1" applyAlignment="1">
      <alignment horizontal="center" vertical="center"/>
    </xf>
    <xf numFmtId="0" fontId="4" fillId="26" borderId="56" xfId="0" applyFont="1" applyFill="1" applyBorder="1" applyAlignment="1">
      <alignment horizontal="center" vertical="center" wrapText="1"/>
    </xf>
    <xf numFmtId="0" fontId="4" fillId="27" borderId="45" xfId="0" applyFont="1" applyFill="1" applyBorder="1" applyAlignment="1">
      <alignment horizontal="center" vertical="center"/>
    </xf>
    <xf numFmtId="0" fontId="4" fillId="26" borderId="57" xfId="0" applyFont="1" applyFill="1" applyBorder="1" applyAlignment="1">
      <alignment horizontal="center" vertical="center"/>
    </xf>
    <xf numFmtId="0" fontId="4" fillId="0" borderId="0" xfId="0" applyFont="1" applyAlignment="1">
      <alignment horizontal="left" vertical="center" wrapText="1" shrinkToFit="1"/>
    </xf>
    <xf numFmtId="0" fontId="4" fillId="0" borderId="17" xfId="0" applyFont="1" applyBorder="1" applyAlignment="1">
      <alignment horizontal="center" vertical="center" shrinkToFit="1"/>
    </xf>
    <xf numFmtId="0" fontId="4" fillId="0" borderId="58" xfId="0" applyFont="1" applyBorder="1" applyAlignment="1">
      <alignment vertical="center" wrapText="1"/>
    </xf>
    <xf numFmtId="0" fontId="4" fillId="0" borderId="48" xfId="0" applyFont="1" applyBorder="1" applyAlignment="1">
      <alignment vertical="center" wrapText="1"/>
    </xf>
    <xf numFmtId="189" fontId="5" fillId="27" borderId="55" xfId="0" applyNumberFormat="1" applyFont="1" applyFill="1" applyBorder="1" applyAlignment="1">
      <alignment horizontal="center" vertical="center"/>
    </xf>
    <xf numFmtId="180" fontId="5" fillId="27" borderId="55" xfId="0" applyNumberFormat="1" applyFont="1" applyFill="1" applyBorder="1" applyAlignment="1">
      <alignment horizontal="center" vertical="center"/>
    </xf>
    <xf numFmtId="192" fontId="4" fillId="0" borderId="49" xfId="0" applyNumberFormat="1" applyFont="1" applyBorder="1" applyAlignment="1">
      <alignment horizontal="center" vertical="center" wrapText="1"/>
    </xf>
    <xf numFmtId="0" fontId="4" fillId="0" borderId="59" xfId="0" applyFont="1" applyBorder="1" applyAlignment="1">
      <alignment horizontal="left" vertical="center" wrapText="1"/>
    </xf>
    <xf numFmtId="192" fontId="4" fillId="27" borderId="55" xfId="0" applyNumberFormat="1" applyFont="1" applyFill="1" applyBorder="1" applyAlignment="1">
      <alignment horizontal="center" vertical="center" wrapText="1"/>
    </xf>
    <xf numFmtId="184" fontId="4" fillId="0" borderId="55" xfId="0" applyNumberFormat="1" applyFont="1" applyBorder="1" applyAlignment="1">
      <alignment horizontal="right" vertical="center" shrinkToFit="1"/>
    </xf>
    <xf numFmtId="184" fontId="4" fillId="0" borderId="55" xfId="0" applyNumberFormat="1" applyFont="1" applyBorder="1" applyAlignment="1">
      <alignment horizontal="center" vertical="center" shrinkToFit="1"/>
    </xf>
    <xf numFmtId="192" fontId="4" fillId="0" borderId="32" xfId="0" applyNumberFormat="1" applyFont="1" applyBorder="1" applyAlignment="1">
      <alignment horizontal="center" vertical="center" wrapText="1"/>
    </xf>
    <xf numFmtId="0" fontId="4" fillId="0" borderId="56" xfId="0" applyFont="1" applyBorder="1" applyAlignment="1">
      <alignment vertical="center" wrapText="1"/>
    </xf>
    <xf numFmtId="192" fontId="4" fillId="27" borderId="18" xfId="0" applyNumberFormat="1" applyFont="1" applyFill="1" applyBorder="1" applyAlignment="1">
      <alignment horizontal="center" vertical="center" wrapText="1"/>
    </xf>
    <xf numFmtId="0" fontId="4" fillId="0" borderId="55" xfId="0" applyFont="1" applyBorder="1" applyAlignment="1">
      <alignment vertical="center" wrapText="1"/>
    </xf>
    <xf numFmtId="192" fontId="4" fillId="0" borderId="55" xfId="0" applyNumberFormat="1" applyFont="1" applyBorder="1" applyAlignment="1">
      <alignment horizontal="center" vertical="center" wrapText="1"/>
    </xf>
    <xf numFmtId="0" fontId="4" fillId="0" borderId="60" xfId="0" applyFont="1" applyBorder="1" applyAlignment="1">
      <alignment vertical="center" wrapText="1"/>
    </xf>
    <xf numFmtId="0" fontId="4" fillId="0" borderId="45" xfId="0" applyFont="1" applyBorder="1" applyAlignment="1">
      <alignment vertical="center" wrapText="1"/>
    </xf>
    <xf numFmtId="181" fontId="4" fillId="27" borderId="61" xfId="0" applyNumberFormat="1" applyFont="1" applyFill="1" applyBorder="1" applyAlignment="1">
      <alignment vertical="center"/>
    </xf>
    <xf numFmtId="181" fontId="4" fillId="27" borderId="46" xfId="0" applyNumberFormat="1" applyFont="1" applyFill="1" applyBorder="1" applyAlignment="1">
      <alignment horizontal="right" vertical="center"/>
    </xf>
    <xf numFmtId="181" fontId="4" fillId="0" borderId="53" xfId="0" applyNumberFormat="1" applyFont="1" applyFill="1" applyBorder="1" applyAlignment="1">
      <alignment horizontal="right" vertical="center"/>
    </xf>
    <xf numFmtId="181" fontId="4" fillId="0" borderId="54" xfId="0" applyNumberFormat="1" applyFont="1" applyFill="1" applyBorder="1" applyAlignment="1">
      <alignment horizontal="right" vertical="center"/>
    </xf>
    <xf numFmtId="203" fontId="4" fillId="27" borderId="47" xfId="0" applyNumberFormat="1" applyFont="1" applyFill="1" applyBorder="1" applyAlignment="1">
      <alignment horizontal="right" vertical="center"/>
    </xf>
    <xf numFmtId="203" fontId="4" fillId="27" borderId="48" xfId="0" applyNumberFormat="1" applyFont="1" applyFill="1" applyBorder="1" applyAlignment="1">
      <alignment horizontal="right" vertical="center"/>
    </xf>
    <xf numFmtId="0" fontId="6" fillId="0" borderId="0" xfId="0" applyFont="1" applyBorder="1" applyAlignment="1">
      <alignment horizontal="center" vertical="center"/>
    </xf>
    <xf numFmtId="0" fontId="5" fillId="0" borderId="3" xfId="0" applyFont="1" applyBorder="1" applyAlignment="1">
      <alignment vertical="center"/>
    </xf>
    <xf numFmtId="0" fontId="4" fillId="0" borderId="62" xfId="0" applyFont="1" applyBorder="1" applyAlignment="1">
      <alignment horizontal="left" vertical="center" wrapText="1"/>
    </xf>
    <xf numFmtId="0" fontId="4" fillId="0" borderId="21" xfId="0" applyNumberFormat="1" applyFont="1" applyBorder="1" applyAlignment="1">
      <alignment horizontal="center" vertical="center" wrapText="1"/>
    </xf>
    <xf numFmtId="187" fontId="4" fillId="27" borderId="17" xfId="0" applyNumberFormat="1" applyFont="1" applyFill="1" applyBorder="1" applyAlignment="1">
      <alignment horizontal="center" vertical="center" wrapText="1"/>
    </xf>
    <xf numFmtId="0" fontId="4" fillId="0" borderId="63" xfId="0" applyFont="1" applyBorder="1" applyAlignment="1">
      <alignment horizontal="left" vertical="center" wrapText="1"/>
    </xf>
    <xf numFmtId="0" fontId="4" fillId="0" borderId="17" xfId="0" applyNumberFormat="1" applyFont="1" applyBorder="1" applyAlignment="1">
      <alignment horizontal="center" vertical="center" wrapText="1"/>
    </xf>
    <xf numFmtId="0" fontId="4" fillId="0" borderId="64" xfId="0" applyFont="1" applyBorder="1" applyAlignment="1">
      <alignment horizontal="left" vertical="center" wrapText="1"/>
    </xf>
    <xf numFmtId="0" fontId="4" fillId="0" borderId="18" xfId="0" applyNumberFormat="1" applyFont="1" applyBorder="1" applyAlignment="1">
      <alignment horizontal="center" vertical="center" wrapText="1"/>
    </xf>
    <xf numFmtId="187" fontId="4" fillId="27" borderId="18" xfId="0" applyNumberFormat="1" applyFont="1" applyFill="1" applyBorder="1" applyAlignment="1">
      <alignment horizontal="center" vertical="center" wrapText="1"/>
    </xf>
    <xf numFmtId="0" fontId="4" fillId="26" borderId="59" xfId="0" applyFont="1" applyFill="1" applyBorder="1" applyAlignment="1">
      <alignment horizontal="center" vertical="center"/>
    </xf>
    <xf numFmtId="0" fontId="4" fillId="27" borderId="55" xfId="0" applyFont="1" applyFill="1" applyBorder="1" applyAlignment="1">
      <alignment horizontal="center" vertical="center"/>
    </xf>
    <xf numFmtId="0" fontId="4" fillId="26" borderId="17" xfId="0" applyFont="1" applyFill="1" applyBorder="1" applyAlignment="1">
      <alignment horizontal="left" vertical="center" wrapText="1"/>
    </xf>
    <xf numFmtId="205" fontId="5" fillId="0" borderId="20" xfId="0" applyNumberFormat="1" applyFont="1" applyBorder="1" applyAlignment="1">
      <alignment horizontal="center" vertical="center"/>
    </xf>
    <xf numFmtId="184" fontId="4" fillId="0" borderId="49" xfId="0" applyNumberFormat="1" applyFont="1" applyBorder="1" applyAlignment="1">
      <alignment horizontal="right" vertical="center"/>
    </xf>
    <xf numFmtId="184" fontId="4" fillId="26" borderId="18" xfId="0" applyNumberFormat="1" applyFont="1" applyFill="1" applyBorder="1" applyAlignment="1">
      <alignment horizontal="right" vertical="center"/>
    </xf>
    <xf numFmtId="0" fontId="4" fillId="0" borderId="65"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49" xfId="0" applyFont="1" applyBorder="1" applyAlignment="1">
      <alignment horizontal="center" vertical="center" shrinkToFit="1"/>
    </xf>
    <xf numFmtId="176" fontId="4" fillId="0" borderId="29" xfId="0" applyNumberFormat="1" applyFont="1" applyBorder="1" applyAlignment="1">
      <alignment horizontal="center" vertical="center"/>
    </xf>
    <xf numFmtId="180" fontId="4" fillId="0" borderId="18" xfId="0" applyNumberFormat="1" applyFont="1" applyBorder="1" applyAlignment="1">
      <alignment horizontal="center" vertical="center"/>
    </xf>
    <xf numFmtId="0" fontId="26" fillId="0" borderId="0" xfId="0" applyFont="1" applyBorder="1" applyAlignment="1">
      <alignment horizontal="left" vertical="center"/>
    </xf>
    <xf numFmtId="176" fontId="5" fillId="0" borderId="47" xfId="0" applyNumberFormat="1" applyFont="1" applyFill="1" applyBorder="1" applyAlignment="1">
      <alignment horizontal="center" vertical="center"/>
    </xf>
    <xf numFmtId="176" fontId="5" fillId="0" borderId="53" xfId="0" applyNumberFormat="1" applyFont="1" applyFill="1" applyBorder="1" applyAlignment="1">
      <alignment horizontal="center" vertical="center"/>
    </xf>
    <xf numFmtId="0" fontId="0" fillId="0" borderId="0" xfId="0" applyBorder="1">
      <alignment vertical="center"/>
    </xf>
    <xf numFmtId="0" fontId="4" fillId="26" borderId="13" xfId="0" applyFont="1" applyFill="1" applyBorder="1" applyAlignment="1">
      <alignment horizontal="center" vertical="center"/>
    </xf>
    <xf numFmtId="0" fontId="4" fillId="26" borderId="13" xfId="0" applyFont="1" applyFill="1" applyBorder="1" applyAlignment="1">
      <alignment horizontal="center" vertical="center" wrapText="1"/>
    </xf>
    <xf numFmtId="0" fontId="4" fillId="26" borderId="13" xfId="0" applyFont="1" applyFill="1" applyBorder="1" applyAlignment="1">
      <alignment horizontal="left" vertical="center" wrapText="1"/>
    </xf>
    <xf numFmtId="197" fontId="4" fillId="26" borderId="13" xfId="0" applyNumberFormat="1" applyFont="1" applyFill="1" applyBorder="1" applyAlignment="1">
      <alignment horizontal="center" vertical="center" shrinkToFit="1"/>
    </xf>
    <xf numFmtId="180" fontId="4" fillId="0" borderId="13" xfId="0" applyNumberFormat="1" applyFont="1" applyBorder="1" applyAlignment="1">
      <alignment horizontal="center" vertical="center"/>
    </xf>
    <xf numFmtId="180" fontId="4" fillId="0" borderId="13" xfId="0" applyNumberFormat="1" applyFont="1" applyBorder="1" applyAlignment="1">
      <alignment vertical="center"/>
    </xf>
    <xf numFmtId="0" fontId="28" fillId="0" borderId="0" xfId="0" applyFont="1" applyBorder="1">
      <alignment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wrapText="1"/>
    </xf>
    <xf numFmtId="0" fontId="9" fillId="0" borderId="13"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9" fillId="0" borderId="0" xfId="0" applyFont="1" applyBorder="1" applyAlignment="1">
      <alignment horizontal="center" vertical="center"/>
    </xf>
    <xf numFmtId="0" fontId="5" fillId="0" borderId="32" xfId="0" applyFont="1" applyBorder="1" applyAlignment="1">
      <alignment horizontal="left" vertical="center" shrinkToFit="1"/>
    </xf>
    <xf numFmtId="0" fontId="4" fillId="0" borderId="72" xfId="0" applyFont="1" applyBorder="1" applyAlignment="1">
      <alignment horizontal="left" vertical="center" wrapText="1"/>
    </xf>
    <xf numFmtId="0" fontId="4" fillId="0" borderId="17" xfId="0" applyNumberFormat="1" applyFont="1" applyBorder="1" applyAlignment="1">
      <alignment horizontal="left" vertical="center" wrapText="1"/>
    </xf>
    <xf numFmtId="179" fontId="4" fillId="0" borderId="73" xfId="0" applyNumberFormat="1" applyFont="1" applyBorder="1" applyAlignment="1">
      <alignment horizontal="right" vertical="center" wrapText="1"/>
    </xf>
    <xf numFmtId="179" fontId="4" fillId="0" borderId="74" xfId="0" applyNumberFormat="1" applyFont="1" applyBorder="1" applyAlignment="1">
      <alignment horizontal="right" vertical="center" wrapText="1"/>
    </xf>
    <xf numFmtId="0" fontId="4" fillId="0" borderId="1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2" xfId="0" applyNumberFormat="1" applyFont="1" applyBorder="1" applyAlignment="1">
      <alignment vertical="center" wrapText="1"/>
    </xf>
    <xf numFmtId="179" fontId="4" fillId="0" borderId="52" xfId="0" applyNumberFormat="1" applyFont="1" applyBorder="1" applyAlignment="1">
      <alignment horizontal="center" vertical="center" wrapText="1"/>
    </xf>
    <xf numFmtId="192" fontId="4" fillId="0" borderId="52" xfId="0" applyNumberFormat="1" applyFont="1" applyBorder="1" applyAlignment="1">
      <alignment horizontal="center" vertical="center" wrapText="1"/>
    </xf>
    <xf numFmtId="179" fontId="4" fillId="0" borderId="75" xfId="0" applyNumberFormat="1" applyFont="1" applyBorder="1" applyAlignment="1">
      <alignment horizontal="center" vertical="center" wrapText="1"/>
    </xf>
    <xf numFmtId="0" fontId="4" fillId="27" borderId="17" xfId="0" applyFont="1" applyFill="1" applyBorder="1" applyAlignment="1">
      <alignment horizontal="center" vertical="center" wrapText="1"/>
    </xf>
    <xf numFmtId="177" fontId="4" fillId="27" borderId="38" xfId="0" applyNumberFormat="1" applyFont="1" applyFill="1" applyBorder="1" applyAlignment="1">
      <alignment horizontal="center" vertical="center" wrapText="1"/>
    </xf>
    <xf numFmtId="14" fontId="26" fillId="0" borderId="0" xfId="0" applyNumberFormat="1" applyFont="1" applyBorder="1" applyAlignment="1">
      <alignment horizontal="center" vertical="center"/>
    </xf>
    <xf numFmtId="14" fontId="26" fillId="0" borderId="3" xfId="0" applyNumberFormat="1" applyFont="1" applyBorder="1" applyAlignment="1">
      <alignment horizontal="center" vertical="center"/>
    </xf>
    <xf numFmtId="14" fontId="26" fillId="0" borderId="0" xfId="0" applyNumberFormat="1" applyFont="1" applyBorder="1" applyAlignment="1">
      <alignment horizontal="right" vertical="center" shrinkToFit="1"/>
    </xf>
    <xf numFmtId="198" fontId="4" fillId="0" borderId="47" xfId="0" applyNumberFormat="1" applyFont="1" applyBorder="1" applyAlignment="1">
      <alignment horizontal="center" vertical="center"/>
    </xf>
    <xf numFmtId="198" fontId="4" fillId="0" borderId="58" xfId="0" applyNumberFormat="1" applyFont="1" applyBorder="1" applyAlignment="1">
      <alignment horizontal="center" vertical="center"/>
    </xf>
    <xf numFmtId="197" fontId="4" fillId="0" borderId="0" xfId="0" applyNumberFormat="1" applyFont="1">
      <alignment vertical="center"/>
    </xf>
    <xf numFmtId="14" fontId="4" fillId="0" borderId="0" xfId="0" applyNumberFormat="1" applyFont="1">
      <alignment vertical="center"/>
    </xf>
    <xf numFmtId="0" fontId="61" fillId="0" borderId="0" xfId="0" applyFont="1">
      <alignment vertical="center"/>
    </xf>
    <xf numFmtId="0" fontId="63" fillId="0" borderId="0" xfId="0" applyFont="1" applyBorder="1" applyAlignment="1">
      <alignment vertical="center"/>
    </xf>
    <xf numFmtId="0" fontId="61" fillId="0" borderId="0" xfId="0" applyFont="1" applyBorder="1">
      <alignment vertical="center"/>
    </xf>
    <xf numFmtId="0" fontId="61" fillId="0" borderId="0" xfId="0" applyFont="1" applyBorder="1" applyAlignment="1">
      <alignment horizontal="center" vertical="center"/>
    </xf>
    <xf numFmtId="10" fontId="4" fillId="26" borderId="49" xfId="0" applyNumberFormat="1" applyFont="1" applyFill="1" applyBorder="1" applyAlignment="1">
      <alignment horizontal="center" vertical="center" shrinkToFit="1"/>
    </xf>
    <xf numFmtId="198" fontId="4" fillId="0" borderId="73" xfId="0" applyNumberFormat="1" applyFont="1" applyBorder="1" applyAlignment="1">
      <alignment horizontal="center" vertical="center"/>
    </xf>
    <xf numFmtId="0" fontId="62" fillId="25" borderId="0" xfId="0" applyFont="1" applyFill="1" applyBorder="1">
      <alignment vertical="center"/>
    </xf>
    <xf numFmtId="0" fontId="62" fillId="25" borderId="0" xfId="0" applyFont="1" applyFill="1">
      <alignment vertical="center"/>
    </xf>
    <xf numFmtId="0" fontId="29" fillId="0" borderId="77" xfId="0" applyFont="1" applyBorder="1" applyAlignment="1">
      <alignment horizontal="center" vertical="center" wrapText="1"/>
    </xf>
    <xf numFmtId="0" fontId="9" fillId="0" borderId="78"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178" fontId="4" fillId="26" borderId="49" xfId="0" applyNumberFormat="1" applyFont="1" applyFill="1" applyBorder="1">
      <alignment vertical="center"/>
    </xf>
    <xf numFmtId="181" fontId="4" fillId="0" borderId="50" xfId="0" applyNumberFormat="1" applyFont="1" applyBorder="1">
      <alignment vertical="center"/>
    </xf>
    <xf numFmtId="201" fontId="4" fillId="26" borderId="84" xfId="0" applyNumberFormat="1" applyFont="1" applyFill="1" applyBorder="1">
      <alignment vertical="center"/>
    </xf>
    <xf numFmtId="210" fontId="4" fillId="0" borderId="0" xfId="0" applyNumberFormat="1" applyFont="1">
      <alignment vertical="center"/>
    </xf>
    <xf numFmtId="0" fontId="1" fillId="0" borderId="0" xfId="0" applyFont="1" applyAlignment="1">
      <alignment vertical="center"/>
    </xf>
    <xf numFmtId="0" fontId="1" fillId="0" borderId="0" xfId="0" applyFont="1" applyAlignment="1">
      <alignment horizontal="center" vertical="center"/>
    </xf>
    <xf numFmtId="0" fontId="64" fillId="0" borderId="0" xfId="0" applyFont="1">
      <alignment vertical="center"/>
    </xf>
    <xf numFmtId="0" fontId="64" fillId="0" borderId="0" xfId="0" applyFont="1" applyBorder="1">
      <alignment vertical="center"/>
    </xf>
    <xf numFmtId="198" fontId="30" fillId="25" borderId="0" xfId="0" applyNumberFormat="1" applyFont="1" applyFill="1" applyBorder="1" applyAlignment="1">
      <alignment horizontal="center" vertical="center"/>
    </xf>
    <xf numFmtId="0" fontId="62" fillId="25" borderId="0" xfId="0" applyFont="1" applyFill="1" applyBorder="1" applyAlignment="1">
      <alignment horizontal="center" vertical="center"/>
    </xf>
    <xf numFmtId="0" fontId="61" fillId="0" borderId="0" xfId="0" applyFont="1" applyAlignment="1">
      <alignment horizontal="center" vertical="center"/>
    </xf>
    <xf numFmtId="0" fontId="4" fillId="26" borderId="18" xfId="0" applyFont="1" applyFill="1" applyBorder="1" applyAlignment="1">
      <alignment horizontal="center" vertical="center" wrapText="1"/>
    </xf>
    <xf numFmtId="0" fontId="4" fillId="26" borderId="87" xfId="0" applyFont="1" applyFill="1" applyBorder="1" applyAlignment="1">
      <alignment horizontal="center" vertical="center"/>
    </xf>
    <xf numFmtId="0" fontId="4" fillId="27" borderId="88" xfId="0" applyFont="1" applyFill="1" applyBorder="1" applyAlignment="1">
      <alignment horizontal="center" vertical="center"/>
    </xf>
    <xf numFmtId="0" fontId="65" fillId="0" borderId="13" xfId="0" applyFont="1" applyBorder="1" applyAlignment="1">
      <alignment horizontal="center" vertical="center" wrapText="1"/>
    </xf>
    <xf numFmtId="0" fontId="5" fillId="0" borderId="52" xfId="0" applyFont="1" applyBorder="1" applyAlignment="1">
      <alignment horizontal="center" vertical="center" shrinkToFit="1"/>
    </xf>
    <xf numFmtId="205" fontId="5" fillId="0" borderId="86" xfId="0" applyNumberFormat="1" applyFont="1" applyBorder="1" applyAlignment="1">
      <alignment horizontal="center" vertical="center"/>
    </xf>
    <xf numFmtId="0" fontId="5" fillId="0" borderId="32" xfId="0" applyFont="1" applyBorder="1" applyAlignment="1">
      <alignment horizontal="center" vertical="center" shrinkToFit="1"/>
    </xf>
    <xf numFmtId="0" fontId="5" fillId="0" borderId="55" xfId="0" applyFont="1" applyBorder="1" applyAlignment="1">
      <alignment horizontal="center" vertical="center" shrinkToFit="1"/>
    </xf>
    <xf numFmtId="0" fontId="4" fillId="26" borderId="50" xfId="0" applyFont="1" applyFill="1" applyBorder="1" applyAlignment="1">
      <alignment horizontal="center" vertical="center"/>
    </xf>
    <xf numFmtId="177" fontId="4" fillId="0" borderId="50" xfId="0" applyNumberFormat="1" applyFont="1" applyBorder="1" applyAlignment="1">
      <alignment horizontal="center" vertical="center"/>
    </xf>
    <xf numFmtId="209" fontId="4" fillId="0" borderId="89" xfId="0" applyNumberFormat="1" applyFont="1" applyBorder="1" applyAlignment="1">
      <alignment horizontal="center" vertical="center"/>
    </xf>
    <xf numFmtId="0" fontId="4" fillId="26" borderId="18" xfId="0" applyFont="1" applyFill="1" applyBorder="1" applyAlignment="1">
      <alignment horizontal="left" vertical="center" wrapText="1"/>
    </xf>
    <xf numFmtId="0" fontId="4" fillId="0" borderId="90" xfId="0" applyFont="1" applyBorder="1" applyAlignment="1">
      <alignment horizontal="left" vertical="center" wrapText="1"/>
    </xf>
    <xf numFmtId="0" fontId="4" fillId="0" borderId="41" xfId="0" applyFont="1" applyBorder="1" applyAlignment="1">
      <alignment horizontal="center" vertical="center" wrapText="1"/>
    </xf>
    <xf numFmtId="0" fontId="4" fillId="0" borderId="41" xfId="0" applyNumberFormat="1" applyFont="1" applyBorder="1" applyAlignment="1">
      <alignment vertical="center" wrapText="1"/>
    </xf>
    <xf numFmtId="0" fontId="4" fillId="0" borderId="41" xfId="0" applyNumberFormat="1" applyFont="1" applyBorder="1" applyAlignment="1">
      <alignment horizontal="center" vertical="center" wrapText="1"/>
    </xf>
    <xf numFmtId="179" fontId="4" fillId="0" borderId="41" xfId="0" applyNumberFormat="1" applyFont="1" applyBorder="1" applyAlignment="1">
      <alignment horizontal="center" vertical="center" wrapText="1"/>
    </xf>
    <xf numFmtId="192" fontId="4" fillId="0" borderId="41" xfId="0" applyNumberFormat="1" applyFont="1" applyBorder="1" applyAlignment="1">
      <alignment horizontal="center" vertical="center" wrapText="1"/>
    </xf>
    <xf numFmtId="187" fontId="4" fillId="27" borderId="41" xfId="0" applyNumberFormat="1" applyFont="1" applyFill="1" applyBorder="1" applyAlignment="1">
      <alignment horizontal="center" vertical="center" wrapText="1"/>
    </xf>
    <xf numFmtId="0" fontId="4" fillId="27" borderId="41" xfId="0" applyFont="1" applyFill="1" applyBorder="1" applyAlignment="1">
      <alignment horizontal="center" vertical="center" wrapText="1"/>
    </xf>
    <xf numFmtId="0" fontId="4" fillId="27" borderId="87" xfId="0" applyFont="1" applyFill="1" applyBorder="1" applyAlignment="1">
      <alignment horizontal="center" vertical="center"/>
    </xf>
    <xf numFmtId="187" fontId="4" fillId="27" borderId="21" xfId="0" applyNumberFormat="1" applyFont="1" applyFill="1" applyBorder="1" applyAlignment="1">
      <alignment horizontal="center" vertical="center" wrapText="1"/>
    </xf>
    <xf numFmtId="0" fontId="4" fillId="27" borderId="21" xfId="0" applyFont="1" applyFill="1" applyBorder="1" applyAlignment="1">
      <alignment horizontal="center" vertical="center" wrapText="1"/>
    </xf>
    <xf numFmtId="9" fontId="22" fillId="0" borderId="19" xfId="0" applyNumberFormat="1" applyFont="1" applyFill="1" applyBorder="1" applyAlignment="1">
      <alignment horizontal="center" vertical="center" shrinkToFit="1"/>
    </xf>
    <xf numFmtId="205" fontId="5" fillId="0" borderId="91" xfId="0" applyNumberFormat="1" applyFont="1" applyBorder="1" applyAlignment="1">
      <alignment horizontal="center" vertical="center"/>
    </xf>
    <xf numFmtId="0" fontId="9" fillId="0" borderId="21"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65" fillId="0" borderId="92" xfId="0" applyFont="1" applyBorder="1" applyAlignment="1">
      <alignment horizontal="justify" vertical="center" wrapText="1"/>
    </xf>
    <xf numFmtId="0" fontId="72" fillId="0" borderId="93" xfId="0" applyFont="1" applyBorder="1" applyAlignment="1">
      <alignment horizontal="center" vertical="center" wrapText="1"/>
    </xf>
    <xf numFmtId="0" fontId="69" fillId="0" borderId="94" xfId="0" applyFont="1" applyBorder="1" applyAlignment="1">
      <alignment horizontal="center" vertical="center" wrapText="1"/>
    </xf>
    <xf numFmtId="0" fontId="69" fillId="0" borderId="95" xfId="0" applyFont="1" applyBorder="1" applyAlignment="1">
      <alignment horizontal="center" vertical="center" wrapText="1"/>
    </xf>
    <xf numFmtId="0" fontId="69" fillId="0" borderId="96" xfId="0" applyFont="1" applyBorder="1" applyAlignment="1">
      <alignment horizontal="center" vertical="center" wrapText="1"/>
    </xf>
    <xf numFmtId="0" fontId="69" fillId="0" borderId="97" xfId="0" applyFont="1" applyBorder="1" applyAlignment="1">
      <alignment horizontal="center" vertical="center" wrapText="1"/>
    </xf>
    <xf numFmtId="0" fontId="69" fillId="0" borderId="98" xfId="0" applyFont="1" applyBorder="1" applyAlignment="1">
      <alignment horizontal="center" vertical="center" wrapText="1"/>
    </xf>
    <xf numFmtId="0" fontId="69" fillId="0" borderId="99" xfId="0" applyFont="1" applyBorder="1" applyAlignment="1">
      <alignment horizontal="center" vertical="center" wrapText="1"/>
    </xf>
    <xf numFmtId="31" fontId="4" fillId="0" borderId="0" xfId="0" applyNumberFormat="1" applyFont="1" applyAlignment="1">
      <alignment horizontal="center" vertical="center" shrinkToFit="1"/>
    </xf>
    <xf numFmtId="0" fontId="73" fillId="0" borderId="0" xfId="0" applyFont="1">
      <alignment vertical="center"/>
    </xf>
    <xf numFmtId="0" fontId="5" fillId="0" borderId="19" xfId="0" applyFont="1" applyBorder="1" applyAlignment="1">
      <alignment vertical="center" shrinkToFit="1"/>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74" fillId="0" borderId="38" xfId="0" applyFont="1" applyBorder="1" applyAlignment="1">
      <alignment horizontal="center" vertical="center"/>
    </xf>
    <xf numFmtId="0" fontId="28" fillId="0" borderId="22" xfId="0" applyFont="1" applyBorder="1" applyAlignment="1">
      <alignment horizontal="center" vertical="center"/>
    </xf>
    <xf numFmtId="0" fontId="1" fillId="0" borderId="21"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lignment horizontal="left" vertical="center"/>
    </xf>
    <xf numFmtId="0" fontId="4" fillId="26" borderId="17" xfId="0" applyFont="1" applyFill="1" applyBorder="1">
      <alignment vertical="center"/>
    </xf>
    <xf numFmtId="204" fontId="4" fillId="0" borderId="0" xfId="0" applyNumberFormat="1" applyFont="1" applyAlignment="1">
      <alignment horizontal="center" vertical="center"/>
    </xf>
    <xf numFmtId="192" fontId="4" fillId="0" borderId="0" xfId="0" applyNumberFormat="1" applyFont="1" applyAlignment="1">
      <alignment horizontal="center" vertical="center"/>
    </xf>
    <xf numFmtId="197" fontId="4" fillId="0" borderId="0" xfId="0" applyNumberFormat="1" applyFont="1" applyAlignment="1">
      <alignment horizontal="center" vertical="center"/>
    </xf>
    <xf numFmtId="9" fontId="4" fillId="0" borderId="0" xfId="0" applyNumberFormat="1" applyFont="1" applyAlignment="1">
      <alignment horizontal="center" vertical="center"/>
    </xf>
    <xf numFmtId="9" fontId="4" fillId="26" borderId="104" xfId="0" applyNumberFormat="1" applyFont="1" applyFill="1" applyBorder="1" applyAlignment="1">
      <alignment horizontal="center" vertical="center"/>
    </xf>
    <xf numFmtId="176" fontId="4" fillId="26" borderId="61" xfId="0" applyNumberFormat="1" applyFont="1" applyFill="1" applyBorder="1" applyAlignment="1">
      <alignment horizontal="center" vertical="center"/>
    </xf>
    <xf numFmtId="204" fontId="4" fillId="26" borderId="25" xfId="0" applyNumberFormat="1" applyFont="1" applyFill="1" applyBorder="1" applyAlignment="1">
      <alignment horizontal="center" vertical="center" wrapText="1"/>
    </xf>
    <xf numFmtId="204" fontId="4" fillId="0" borderId="21" xfId="0" applyNumberFormat="1" applyFont="1" applyBorder="1" applyAlignment="1">
      <alignment horizontal="center" vertical="center"/>
    </xf>
    <xf numFmtId="204" fontId="4" fillId="0" borderId="17" xfId="0" applyNumberFormat="1" applyFont="1" applyBorder="1" applyAlignment="1">
      <alignment horizontal="center" vertical="center"/>
    </xf>
    <xf numFmtId="204" fontId="4" fillId="0" borderId="18" xfId="0" applyNumberFormat="1" applyFont="1" applyBorder="1" applyAlignment="1">
      <alignment horizontal="center" vertical="center"/>
    </xf>
    <xf numFmtId="9" fontId="4" fillId="0" borderId="0" xfId="0" applyNumberFormat="1" applyFont="1" applyAlignment="1">
      <alignment vertical="center" shrinkToFit="1"/>
    </xf>
    <xf numFmtId="204" fontId="4" fillId="0" borderId="0" xfId="0" applyNumberFormat="1" applyFont="1" applyAlignment="1">
      <alignment vertical="center" shrinkToFit="1"/>
    </xf>
    <xf numFmtId="197" fontId="4" fillId="0" borderId="0" xfId="0" applyNumberFormat="1" applyFont="1" applyAlignment="1">
      <alignment vertical="center" shrinkToFit="1"/>
    </xf>
    <xf numFmtId="0" fontId="4" fillId="26" borderId="21" xfId="0" applyFont="1" applyFill="1" applyBorder="1" applyAlignment="1">
      <alignment horizontal="left" vertical="center" shrinkToFit="1"/>
    </xf>
    <xf numFmtId="0" fontId="4" fillId="26" borderId="17" xfId="0" applyFont="1" applyFill="1" applyBorder="1" applyAlignment="1">
      <alignment horizontal="left" vertical="center" shrinkToFit="1"/>
    </xf>
    <xf numFmtId="0" fontId="4" fillId="26" borderId="18" xfId="0" applyFont="1" applyFill="1" applyBorder="1" applyAlignment="1">
      <alignment horizontal="left" vertical="center" shrinkToFit="1"/>
    </xf>
    <xf numFmtId="193" fontId="12" fillId="0" borderId="3" xfId="0" applyNumberFormat="1" applyFont="1" applyBorder="1" applyAlignment="1">
      <alignment horizontal="left" vertical="center"/>
    </xf>
    <xf numFmtId="176" fontId="4" fillId="0" borderId="3" xfId="0" applyNumberFormat="1" applyFont="1" applyBorder="1" applyAlignment="1">
      <alignment horizontal="center" vertical="center"/>
    </xf>
    <xf numFmtId="0" fontId="4" fillId="26" borderId="49" xfId="0" applyFont="1" applyFill="1" applyBorder="1" applyAlignment="1">
      <alignment horizontal="left" vertical="center" shrinkToFit="1"/>
    </xf>
    <xf numFmtId="0" fontId="4" fillId="0" borderId="49" xfId="0" applyFont="1" applyBorder="1" applyAlignment="1">
      <alignment vertical="center" shrinkToFit="1"/>
    </xf>
    <xf numFmtId="191" fontId="4" fillId="0" borderId="49" xfId="0" applyNumberFormat="1" applyFont="1" applyBorder="1" applyAlignment="1">
      <alignment horizontal="center" vertical="center" shrinkToFit="1"/>
    </xf>
    <xf numFmtId="0" fontId="4" fillId="0" borderId="49" xfId="0" applyFont="1" applyBorder="1" applyAlignment="1">
      <alignment vertical="center" wrapTex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0" xfId="0" applyFont="1" applyBorder="1" applyAlignment="1">
      <alignment horizontal="center" vertical="center" shrinkToFit="1"/>
    </xf>
    <xf numFmtId="198" fontId="27" fillId="0" borderId="17" xfId="0" applyNumberFormat="1" applyFont="1" applyBorder="1" applyAlignment="1">
      <alignment horizontal="center" vertical="center"/>
    </xf>
    <xf numFmtId="198" fontId="27" fillId="0" borderId="18" xfId="0" applyNumberFormat="1" applyFont="1" applyBorder="1" applyAlignment="1">
      <alignment horizontal="center" vertical="center"/>
    </xf>
    <xf numFmtId="198" fontId="4" fillId="27" borderId="18"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198" fontId="5" fillId="0" borderId="18" xfId="0" applyNumberFormat="1" applyFont="1" applyBorder="1" applyAlignment="1">
      <alignment horizontal="center" vertical="center"/>
    </xf>
    <xf numFmtId="0" fontId="28" fillId="0" borderId="16" xfId="0" applyFont="1" applyBorder="1" applyAlignment="1">
      <alignment vertical="center"/>
    </xf>
    <xf numFmtId="0" fontId="7" fillId="26" borderId="17" xfId="0" applyFont="1" applyFill="1" applyBorder="1" applyAlignment="1">
      <alignment horizontal="center" vertical="center"/>
    </xf>
    <xf numFmtId="0" fontId="27" fillId="0" borderId="0" xfId="0" applyFont="1">
      <alignment vertical="center"/>
    </xf>
    <xf numFmtId="0" fontId="4" fillId="26" borderId="47" xfId="0" applyFont="1" applyFill="1" applyBorder="1" applyAlignment="1">
      <alignment horizontal="center" vertical="center"/>
    </xf>
    <xf numFmtId="0" fontId="4" fillId="26" borderId="56" xfId="0" applyFont="1" applyFill="1" applyBorder="1" applyAlignment="1">
      <alignment horizontal="center" vertical="center"/>
    </xf>
    <xf numFmtId="0" fontId="4" fillId="26" borderId="48" xfId="0" applyFont="1" applyFill="1" applyBorder="1" applyAlignment="1">
      <alignment horizontal="center" vertical="center"/>
    </xf>
    <xf numFmtId="198" fontId="4" fillId="0" borderId="101" xfId="0" applyNumberFormat="1" applyFont="1" applyBorder="1" applyAlignment="1">
      <alignment horizontal="center" vertical="center"/>
    </xf>
    <xf numFmtId="198" fontId="4" fillId="0" borderId="53" xfId="0" applyNumberFormat="1" applyFont="1" applyBorder="1" applyAlignment="1">
      <alignment horizontal="center" vertical="center"/>
    </xf>
    <xf numFmtId="198" fontId="4" fillId="0" borderId="54" xfId="0" applyNumberFormat="1" applyFont="1" applyBorder="1" applyAlignment="1">
      <alignment horizontal="center" vertical="center"/>
    </xf>
    <xf numFmtId="0" fontId="4" fillId="0" borderId="82" xfId="0" applyFont="1" applyBorder="1" applyAlignment="1">
      <alignment horizontal="center" vertical="center"/>
    </xf>
    <xf numFmtId="0" fontId="0" fillId="0" borderId="17" xfId="0" applyFont="1" applyBorder="1" applyAlignment="1">
      <alignment horizontal="left" vertical="center"/>
    </xf>
    <xf numFmtId="0" fontId="4" fillId="26" borderId="59" xfId="0" applyFont="1" applyFill="1" applyBorder="1" applyAlignment="1">
      <alignment horizontal="center" vertical="center"/>
    </xf>
    <xf numFmtId="0" fontId="4" fillId="26" borderId="22" xfId="0" applyFont="1" applyFill="1" applyBorder="1" applyAlignment="1">
      <alignment horizontal="center" vertical="center" wrapText="1"/>
    </xf>
    <xf numFmtId="0" fontId="4" fillId="26" borderId="90" xfId="0" applyFont="1" applyFill="1" applyBorder="1" applyAlignment="1">
      <alignment horizontal="center" vertical="center" wrapText="1"/>
    </xf>
    <xf numFmtId="0" fontId="4" fillId="26" borderId="59" xfId="0" applyFont="1" applyFill="1" applyBorder="1" applyAlignment="1">
      <alignment horizontal="center" vertical="center" wrapText="1"/>
    </xf>
    <xf numFmtId="10" fontId="4" fillId="0" borderId="86" xfId="0" applyNumberFormat="1" applyFont="1" applyFill="1" applyBorder="1" applyAlignment="1">
      <alignment horizontal="center" vertical="center" shrinkToFit="1"/>
    </xf>
    <xf numFmtId="180" fontId="4" fillId="27" borderId="52" xfId="0" applyNumberFormat="1" applyFont="1" applyFill="1" applyBorder="1" applyAlignment="1">
      <alignment horizontal="center" vertical="center" shrinkToFit="1"/>
    </xf>
    <xf numFmtId="10" fontId="4" fillId="0" borderId="19" xfId="0" applyNumberFormat="1" applyFont="1" applyFill="1" applyBorder="1" applyAlignment="1">
      <alignment horizontal="center" vertical="center" shrinkToFit="1"/>
    </xf>
    <xf numFmtId="180" fontId="4" fillId="27" borderId="17" xfId="0" applyNumberFormat="1" applyFont="1" applyFill="1" applyBorder="1" applyAlignment="1">
      <alignment horizontal="center" vertical="center" shrinkToFit="1"/>
    </xf>
    <xf numFmtId="10" fontId="4" fillId="0" borderId="45" xfId="0" applyNumberFormat="1" applyFont="1" applyFill="1" applyBorder="1" applyAlignment="1">
      <alignment horizontal="center" vertical="center" shrinkToFit="1"/>
    </xf>
    <xf numFmtId="180" fontId="4" fillId="27" borderId="55" xfId="0" applyNumberFormat="1" applyFont="1" applyFill="1" applyBorder="1" applyAlignment="1">
      <alignment horizontal="center" vertical="center" shrinkToFit="1"/>
    </xf>
    <xf numFmtId="198" fontId="5" fillId="0" borderId="0" xfId="0" applyNumberFormat="1" applyFont="1" applyBorder="1" applyAlignment="1">
      <alignment horizontal="center" vertical="center"/>
    </xf>
    <xf numFmtId="0" fontId="0" fillId="0" borderId="0" xfId="0">
      <alignment vertical="center"/>
    </xf>
    <xf numFmtId="0" fontId="4" fillId="0" borderId="0" xfId="0" applyFont="1">
      <alignment vertical="center"/>
    </xf>
    <xf numFmtId="0" fontId="5" fillId="0" borderId="0"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26" borderId="17" xfId="0" applyFont="1" applyFill="1" applyBorder="1" applyAlignment="1">
      <alignment horizontal="left" vertical="center" wrapText="1"/>
    </xf>
    <xf numFmtId="0" fontId="4" fillId="26" borderId="18" xfId="0" applyFont="1" applyFill="1" applyBorder="1" applyAlignment="1">
      <alignment horizontal="left" vertical="center" wrapText="1"/>
    </xf>
    <xf numFmtId="0" fontId="4" fillId="26" borderId="104" xfId="0" applyFont="1" applyFill="1" applyBorder="1" applyAlignment="1">
      <alignment horizontal="center" vertical="center" wrapText="1"/>
    </xf>
    <xf numFmtId="0" fontId="4" fillId="26" borderId="56" xfId="0" applyFont="1" applyFill="1" applyBorder="1" applyAlignment="1">
      <alignment horizontal="center" vertical="center"/>
    </xf>
    <xf numFmtId="0" fontId="4" fillId="26" borderId="47" xfId="0" applyFont="1" applyFill="1" applyBorder="1" applyAlignment="1">
      <alignment horizontal="center" vertical="center"/>
    </xf>
    <xf numFmtId="0" fontId="4" fillId="0" borderId="82" xfId="0" applyFont="1" applyBorder="1" applyAlignment="1">
      <alignment horizontal="center" vertical="center"/>
    </xf>
    <xf numFmtId="198" fontId="4" fillId="0" borderId="101" xfId="0" applyNumberFormat="1" applyFont="1" applyBorder="1" applyAlignment="1">
      <alignment horizontal="center" vertical="center"/>
    </xf>
    <xf numFmtId="198" fontId="4" fillId="0" borderId="53" xfId="0" applyNumberFormat="1" applyFont="1" applyBorder="1" applyAlignment="1">
      <alignment horizontal="center" vertical="center"/>
    </xf>
    <xf numFmtId="198" fontId="4" fillId="0" borderId="54" xfId="0" applyNumberFormat="1" applyFont="1" applyBorder="1" applyAlignment="1">
      <alignment horizontal="center" vertical="center"/>
    </xf>
    <xf numFmtId="0" fontId="4" fillId="26" borderId="159" xfId="0" applyFont="1" applyFill="1" applyBorder="1" applyAlignment="1">
      <alignment horizontal="center" vertical="center"/>
    </xf>
    <xf numFmtId="198" fontId="4" fillId="0" borderId="207" xfId="0" applyNumberFormat="1" applyFont="1" applyBorder="1" applyAlignment="1">
      <alignment horizontal="center" vertical="center"/>
    </xf>
    <xf numFmtId="198" fontId="4" fillId="0" borderId="139" xfId="0" applyNumberFormat="1" applyFont="1" applyBorder="1" applyAlignment="1">
      <alignment horizontal="center" vertical="center"/>
    </xf>
    <xf numFmtId="198" fontId="4" fillId="0" borderId="137" xfId="0" applyNumberFormat="1" applyFont="1" applyBorder="1" applyAlignment="1">
      <alignment horizontal="center" vertical="center"/>
    </xf>
    <xf numFmtId="0" fontId="4" fillId="26" borderId="48" xfId="0"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5" fillId="0" borderId="53" xfId="0" applyNumberFormat="1" applyFont="1" applyFill="1" applyBorder="1" applyAlignment="1">
      <alignment horizontal="center" vertical="center"/>
    </xf>
    <xf numFmtId="176" fontId="5" fillId="0" borderId="47" xfId="0" applyNumberFormat="1" applyFont="1" applyBorder="1" applyAlignment="1">
      <alignment horizontal="center" vertical="center"/>
    </xf>
    <xf numFmtId="176" fontId="5" fillId="0" borderId="53" xfId="0" applyNumberFormat="1" applyFont="1" applyBorder="1" applyAlignment="1">
      <alignment horizontal="center" vertical="center"/>
    </xf>
    <xf numFmtId="176" fontId="5" fillId="0" borderId="48" xfId="0" applyNumberFormat="1" applyFont="1" applyFill="1" applyBorder="1" applyAlignment="1">
      <alignment horizontal="center" vertical="center"/>
    </xf>
    <xf numFmtId="176" fontId="5" fillId="0" borderId="54" xfId="0" applyNumberFormat="1" applyFont="1" applyFill="1" applyBorder="1" applyAlignment="1">
      <alignment horizontal="center" vertical="center"/>
    </xf>
    <xf numFmtId="0" fontId="10" fillId="0" borderId="0" xfId="0" applyFont="1" applyBorder="1" applyAlignment="1">
      <alignment horizontal="center" vertical="center"/>
    </xf>
    <xf numFmtId="0" fontId="4" fillId="26" borderId="18" xfId="0" applyFont="1" applyFill="1" applyBorder="1" applyAlignment="1">
      <alignment horizontal="center" vertical="center"/>
    </xf>
    <xf numFmtId="0" fontId="4" fillId="26" borderId="17" xfId="0" applyFont="1" applyFill="1" applyBorder="1" applyAlignment="1">
      <alignment horizontal="center" vertical="center"/>
    </xf>
    <xf numFmtId="0" fontId="4" fillId="26" borderId="25" xfId="0" applyFont="1" applyFill="1" applyBorder="1" applyAlignment="1">
      <alignment horizontal="center" vertical="center"/>
    </xf>
    <xf numFmtId="0" fontId="4" fillId="26" borderId="26" xfId="0" applyFont="1" applyFill="1" applyBorder="1" applyAlignment="1">
      <alignment horizontal="center" vertical="center"/>
    </xf>
    <xf numFmtId="0" fontId="4" fillId="26" borderId="25" xfId="0" applyFont="1" applyFill="1" applyBorder="1" applyAlignment="1">
      <alignment horizontal="center" vertical="center" wrapText="1"/>
    </xf>
    <xf numFmtId="0" fontId="4" fillId="26" borderId="24" xfId="0" applyFont="1" applyFill="1" applyBorder="1" applyAlignment="1">
      <alignment horizontal="center" vertical="center" wrapText="1"/>
    </xf>
    <xf numFmtId="0" fontId="4" fillId="26" borderId="32" xfId="0" applyFont="1" applyFill="1" applyBorder="1" applyAlignment="1">
      <alignment horizontal="center" vertical="center"/>
    </xf>
    <xf numFmtId="0" fontId="4" fillId="26" borderId="22" xfId="0" applyFont="1" applyFill="1" applyBorder="1" applyAlignment="1">
      <alignment horizontal="center" vertical="center" wrapText="1"/>
    </xf>
    <xf numFmtId="0" fontId="4" fillId="26" borderId="90" xfId="0" applyFont="1" applyFill="1" applyBorder="1" applyAlignment="1">
      <alignment horizontal="center" vertical="center" wrapText="1"/>
    </xf>
    <xf numFmtId="0" fontId="4" fillId="26" borderId="59" xfId="0" applyFont="1" applyFill="1" applyBorder="1" applyAlignment="1">
      <alignment horizontal="center" vertical="center" wrapText="1"/>
    </xf>
    <xf numFmtId="0" fontId="4" fillId="26" borderId="21"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98" fontId="4" fillId="0" borderId="17" xfId="0" applyNumberFormat="1" applyFont="1" applyBorder="1" applyAlignment="1">
      <alignment horizontal="center" vertical="center"/>
    </xf>
    <xf numFmtId="198" fontId="4" fillId="27" borderId="17" xfId="0" applyNumberFormat="1" applyFont="1" applyFill="1" applyBorder="1" applyAlignment="1">
      <alignment horizontal="center" vertical="center"/>
    </xf>
    <xf numFmtId="184" fontId="4" fillId="0" borderId="17" xfId="0" applyNumberFormat="1" applyFont="1" applyBorder="1" applyAlignment="1">
      <alignment horizontal="right" vertical="center"/>
    </xf>
    <xf numFmtId="0" fontId="4" fillId="26" borderId="43" xfId="0" applyFont="1" applyFill="1" applyBorder="1" applyAlignment="1">
      <alignment horizontal="center" vertical="center"/>
    </xf>
    <xf numFmtId="0" fontId="4" fillId="26" borderId="177" xfId="0" applyFont="1" applyFill="1" applyBorder="1" applyAlignment="1">
      <alignment horizontal="center" vertical="center"/>
    </xf>
    <xf numFmtId="0" fontId="5" fillId="26" borderId="204" xfId="0" applyFont="1" applyFill="1" applyBorder="1" applyAlignment="1">
      <alignment vertical="center"/>
    </xf>
    <xf numFmtId="0" fontId="5" fillId="26" borderId="137" xfId="0" applyFont="1" applyFill="1" applyBorder="1" applyAlignment="1">
      <alignment vertical="center"/>
    </xf>
    <xf numFmtId="0" fontId="5" fillId="26" borderId="74" xfId="0" applyFont="1" applyFill="1" applyBorder="1" applyAlignment="1">
      <alignment vertical="center"/>
    </xf>
    <xf numFmtId="0" fontId="5" fillId="26" borderId="42" xfId="0" applyFont="1" applyFill="1" applyBorder="1" applyAlignment="1">
      <alignment vertical="center"/>
    </xf>
    <xf numFmtId="0" fontId="5" fillId="26" borderId="158" xfId="0" applyFont="1" applyFill="1" applyBorder="1" applyAlignment="1">
      <alignment vertical="center"/>
    </xf>
    <xf numFmtId="0" fontId="5" fillId="27" borderId="52" xfId="0" applyFont="1" applyFill="1" applyBorder="1" applyAlignment="1">
      <alignment vertical="center"/>
    </xf>
    <xf numFmtId="0" fontId="5" fillId="26" borderId="16" xfId="0" applyFont="1" applyFill="1" applyBorder="1" applyAlignment="1">
      <alignment vertical="center"/>
    </xf>
    <xf numFmtId="0" fontId="5" fillId="26" borderId="15" xfId="0" applyFont="1" applyFill="1" applyBorder="1" applyAlignment="1">
      <alignment vertical="center"/>
    </xf>
    <xf numFmtId="0" fontId="5" fillId="26" borderId="71" xfId="0" applyFont="1" applyFill="1" applyBorder="1" applyAlignment="1">
      <alignment vertical="center"/>
    </xf>
    <xf numFmtId="0" fontId="5" fillId="26" borderId="143" xfId="0" applyFont="1" applyFill="1" applyBorder="1" applyAlignment="1">
      <alignment vertical="center"/>
    </xf>
    <xf numFmtId="0" fontId="5" fillId="33" borderId="52" xfId="0" applyFont="1" applyFill="1" applyBorder="1" applyAlignment="1">
      <alignment vertical="center"/>
    </xf>
    <xf numFmtId="0" fontId="5" fillId="33" borderId="21" xfId="0" applyFont="1" applyFill="1" applyBorder="1" applyAlignment="1">
      <alignment vertical="center"/>
    </xf>
    <xf numFmtId="0" fontId="5" fillId="33" borderId="73" xfId="0" applyFont="1" applyFill="1" applyBorder="1" applyAlignment="1">
      <alignment vertical="center"/>
    </xf>
    <xf numFmtId="0" fontId="5" fillId="33" borderId="137" xfId="0" applyFont="1" applyFill="1" applyBorder="1" applyAlignment="1">
      <alignment vertical="center"/>
    </xf>
    <xf numFmtId="0" fontId="5" fillId="33" borderId="74" xfId="0" applyFont="1" applyFill="1" applyBorder="1" applyAlignment="1">
      <alignment vertical="center"/>
    </xf>
    <xf numFmtId="0" fontId="5" fillId="33" borderId="158" xfId="0" applyFont="1" applyFill="1" applyBorder="1" applyAlignment="1">
      <alignment vertical="center"/>
    </xf>
    <xf numFmtId="0" fontId="5" fillId="33" borderId="61" xfId="0" applyFont="1" applyFill="1" applyBorder="1" applyAlignment="1">
      <alignment vertical="center"/>
    </xf>
    <xf numFmtId="0" fontId="5" fillId="33" borderId="0" xfId="0" applyFont="1" applyFill="1" applyBorder="1" applyAlignment="1">
      <alignment vertical="center"/>
    </xf>
    <xf numFmtId="0" fontId="5" fillId="33" borderId="165" xfId="0" applyFont="1" applyFill="1" applyBorder="1" applyAlignment="1">
      <alignment vertical="center"/>
    </xf>
    <xf numFmtId="0" fontId="5" fillId="0" borderId="20" xfId="0" applyFont="1" applyBorder="1" applyAlignment="1">
      <alignment vertical="center" shrinkToFit="1"/>
    </xf>
    <xf numFmtId="0" fontId="4" fillId="26" borderId="18" xfId="0" applyFont="1" applyFill="1" applyBorder="1">
      <alignment vertical="center"/>
    </xf>
    <xf numFmtId="207" fontId="26" fillId="0" borderId="210" xfId="0" applyNumberFormat="1" applyFont="1" applyBorder="1">
      <alignment vertical="center"/>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26" borderId="45" xfId="0" applyFont="1" applyFill="1" applyBorder="1" applyAlignment="1">
      <alignment horizontal="center" vertical="center"/>
    </xf>
    <xf numFmtId="0" fontId="107" fillId="0" borderId="19" xfId="0" applyFont="1" applyBorder="1" applyAlignment="1">
      <alignment vertical="center"/>
    </xf>
    <xf numFmtId="0" fontId="28" fillId="0" borderId="16" xfId="0" applyFont="1" applyBorder="1" applyAlignment="1">
      <alignment horizontal="center" vertical="center"/>
    </xf>
    <xf numFmtId="0" fontId="28" fillId="0" borderId="59" xfId="0" applyFont="1" applyBorder="1" applyAlignment="1">
      <alignment horizontal="center" vertical="center"/>
    </xf>
    <xf numFmtId="0" fontId="28" fillId="0" borderId="9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90" xfId="0" applyFont="1" applyBorder="1" applyAlignment="1">
      <alignment horizontal="center" vertical="center"/>
    </xf>
    <xf numFmtId="0" fontId="28" fillId="0" borderId="15" xfId="0" applyFont="1" applyBorder="1" applyAlignment="1">
      <alignment horizontal="center" vertical="center"/>
    </xf>
    <xf numFmtId="0" fontId="76" fillId="0" borderId="3" xfId="0" applyFont="1" applyBorder="1" applyAlignment="1">
      <alignment horizontal="left" vertical="center" wrapText="1" indent="1"/>
    </xf>
    <xf numFmtId="0" fontId="16" fillId="0" borderId="0" xfId="0" applyFont="1" applyAlignment="1">
      <alignment horizontal="center" vertical="center"/>
    </xf>
    <xf numFmtId="0" fontId="76" fillId="0" borderId="0" xfId="0" applyFont="1" applyAlignment="1">
      <alignment horizontal="left" vertical="center" wrapText="1" indent="1"/>
    </xf>
    <xf numFmtId="0" fontId="3" fillId="0" borderId="102" xfId="0" applyFont="1" applyBorder="1" applyAlignment="1">
      <alignment horizontal="center" vertical="center"/>
    </xf>
    <xf numFmtId="0" fontId="3" fillId="0" borderId="125" xfId="0" applyFont="1" applyBorder="1" applyAlignment="1">
      <alignment horizontal="center" vertical="center"/>
    </xf>
    <xf numFmtId="0" fontId="3" fillId="0" borderId="138"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37" xfId="0" applyFont="1" applyBorder="1" applyAlignment="1">
      <alignment horizontal="center" vertical="center"/>
    </xf>
    <xf numFmtId="0" fontId="8" fillId="0" borderId="0" xfId="0" applyFont="1" applyAlignment="1">
      <alignment horizontal="left" vertical="top" wrapText="1"/>
    </xf>
    <xf numFmtId="0" fontId="3" fillId="0" borderId="3" xfId="0" applyFont="1" applyBorder="1" applyAlignment="1">
      <alignment horizontal="left" vertical="center"/>
    </xf>
    <xf numFmtId="0" fontId="20"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distributed" vertical="center"/>
    </xf>
    <xf numFmtId="0" fontId="17" fillId="0" borderId="0" xfId="0" applyFont="1" applyAlignment="1">
      <alignment horizontal="center" vertical="center"/>
    </xf>
    <xf numFmtId="0" fontId="18" fillId="0" borderId="0" xfId="0" applyFont="1" applyAlignment="1">
      <alignment horizontal="center" vertical="center"/>
    </xf>
    <xf numFmtId="0" fontId="8" fillId="0" borderId="0" xfId="0" applyFont="1" applyAlignment="1">
      <alignment horizontal="left" vertical="center"/>
    </xf>
    <xf numFmtId="0" fontId="22" fillId="0" borderId="63" xfId="0" applyFont="1" applyFill="1" applyBorder="1" applyAlignment="1">
      <alignment horizontal="center" vertical="center"/>
    </xf>
    <xf numFmtId="0" fontId="22" fillId="0" borderId="53" xfId="0" applyFont="1" applyFill="1" applyBorder="1" applyAlignment="1">
      <alignment horizontal="center" vertical="center"/>
    </xf>
    <xf numFmtId="0" fontId="23" fillId="0" borderId="0" xfId="0" applyFont="1" applyAlignment="1">
      <alignment horizontal="center" vertical="center"/>
    </xf>
    <xf numFmtId="0" fontId="22" fillId="0" borderId="64"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32" xfId="0" applyFont="1" applyFill="1" applyBorder="1" applyAlignment="1">
      <alignment horizontal="center" vertical="center"/>
    </xf>
    <xf numFmtId="0" fontId="21" fillId="0" borderId="133" xfId="0" applyFont="1" applyBorder="1" applyAlignment="1">
      <alignment horizontal="left" vertical="top" wrapText="1"/>
    </xf>
    <xf numFmtId="0" fontId="21" fillId="0" borderId="134" xfId="0" applyFont="1" applyBorder="1" applyAlignment="1">
      <alignment horizontal="left" vertical="top" wrapText="1"/>
    </xf>
    <xf numFmtId="0" fontId="21" fillId="0" borderId="135" xfId="0" applyFont="1" applyBorder="1" applyAlignment="1">
      <alignment horizontal="left" vertical="top" wrapText="1"/>
    </xf>
    <xf numFmtId="0" fontId="22" fillId="0" borderId="136" xfId="0" applyFont="1" applyFill="1" applyBorder="1" applyAlignment="1">
      <alignment horizontal="center" vertical="center"/>
    </xf>
    <xf numFmtId="0" fontId="22" fillId="0" borderId="101" xfId="0" applyFont="1" applyFill="1" applyBorder="1" applyAlignment="1">
      <alignment horizontal="center" vertical="center"/>
    </xf>
    <xf numFmtId="0" fontId="21" fillId="0" borderId="0" xfId="0" applyFont="1" applyBorder="1" applyAlignment="1">
      <alignment horizontal="center" vertical="top" wrapText="1"/>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65" fillId="0" borderId="33"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102" xfId="0" applyFont="1" applyBorder="1" applyAlignment="1">
      <alignment horizontal="justify" vertical="top" wrapText="1"/>
    </xf>
    <xf numFmtId="0" fontId="65" fillId="0" borderId="125" xfId="0" applyFont="1" applyBorder="1" applyAlignment="1">
      <alignment horizontal="justify" vertical="top" wrapText="1"/>
    </xf>
    <xf numFmtId="0" fontId="65" fillId="0" borderId="71" xfId="0" applyFont="1" applyBorder="1" applyAlignment="1">
      <alignment horizontal="justify" vertical="center" wrapText="1"/>
    </xf>
    <xf numFmtId="0" fontId="65" fillId="0" borderId="3" xfId="0" applyFont="1" applyBorder="1" applyAlignment="1">
      <alignment horizontal="justify" vertical="center" wrapText="1"/>
    </xf>
    <xf numFmtId="0" fontId="65" fillId="0" borderId="126" xfId="0" applyFont="1" applyBorder="1" applyAlignment="1">
      <alignment horizontal="justify" vertical="center" wrapText="1"/>
    </xf>
    <xf numFmtId="0" fontId="66" fillId="0" borderId="13" xfId="0" applyFont="1" applyBorder="1" applyAlignment="1">
      <alignment horizontal="center" vertical="center" wrapText="1"/>
    </xf>
    <xf numFmtId="0" fontId="65" fillId="0" borderId="92" xfId="0" applyFont="1" applyBorder="1" applyAlignment="1">
      <alignment horizontal="center" vertical="center" wrapText="1"/>
    </xf>
    <xf numFmtId="0" fontId="67" fillId="0" borderId="13" xfId="0" applyFont="1" applyBorder="1" applyAlignment="1">
      <alignment horizontal="center" vertical="center" wrapText="1"/>
    </xf>
    <xf numFmtId="0" fontId="65" fillId="0" borderId="13" xfId="0" applyFont="1" applyBorder="1" applyAlignment="1">
      <alignment horizontal="center" vertical="center" wrapText="1"/>
    </xf>
    <xf numFmtId="0" fontId="68" fillId="25" borderId="13" xfId="0" applyFont="1" applyFill="1" applyBorder="1" applyAlignment="1">
      <alignment horizontal="center" vertical="center" wrapText="1"/>
    </xf>
    <xf numFmtId="0" fontId="65" fillId="0" borderId="13" xfId="0" applyFont="1" applyBorder="1" applyAlignment="1">
      <alignment horizontal="justify" vertical="center" wrapText="1"/>
    </xf>
    <xf numFmtId="0" fontId="69" fillId="0" borderId="110" xfId="0" applyFont="1" applyBorder="1" applyAlignment="1">
      <alignment horizontal="justify" vertical="center" wrapText="1"/>
    </xf>
    <xf numFmtId="0" fontId="69" fillId="0" borderId="111" xfId="0" applyFont="1" applyBorder="1" applyAlignment="1">
      <alignment horizontal="justify" vertical="center" wrapText="1"/>
    </xf>
    <xf numFmtId="0" fontId="69" fillId="0" borderId="112" xfId="0" applyFont="1" applyBorder="1" applyAlignment="1">
      <alignment horizontal="justify" vertical="center" wrapText="1"/>
    </xf>
    <xf numFmtId="0" fontId="69" fillId="0" borderId="113" xfId="0" applyFont="1" applyBorder="1" applyAlignment="1">
      <alignment horizontal="justify" vertical="center" wrapText="1"/>
    </xf>
    <xf numFmtId="0" fontId="69" fillId="0" borderId="108" xfId="0" applyFont="1" applyBorder="1" applyAlignment="1">
      <alignment horizontal="justify" vertical="center" wrapText="1"/>
    </xf>
    <xf numFmtId="0" fontId="67" fillId="0" borderId="117"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09" xfId="0" applyFont="1" applyBorder="1" applyAlignment="1">
      <alignment horizontal="center" vertical="center" wrapText="1"/>
    </xf>
    <xf numFmtId="0" fontId="69" fillId="0" borderId="127" xfId="0" applyFont="1" applyBorder="1" applyAlignment="1">
      <alignment horizontal="justify" vertical="center" wrapText="1"/>
    </xf>
    <xf numFmtId="0" fontId="69" fillId="0" borderId="128" xfId="0" applyFont="1" applyBorder="1" applyAlignment="1">
      <alignment horizontal="justify" vertical="center" wrapText="1"/>
    </xf>
    <xf numFmtId="0" fontId="70" fillId="0" borderId="105" xfId="0" applyFont="1" applyBorder="1" applyAlignment="1">
      <alignment horizontal="justify" vertical="top" wrapText="1"/>
    </xf>
    <xf numFmtId="0" fontId="70" fillId="0" borderId="106" xfId="0" applyFont="1" applyBorder="1" applyAlignment="1">
      <alignment horizontal="justify" vertical="top" wrapText="1"/>
    </xf>
    <xf numFmtId="0" fontId="70" fillId="0" borderId="107" xfId="0" applyFont="1" applyBorder="1" applyAlignment="1">
      <alignment horizontal="justify" vertical="top" wrapText="1"/>
    </xf>
    <xf numFmtId="0" fontId="68" fillId="25" borderId="129" xfId="0" applyFont="1" applyFill="1" applyBorder="1" applyAlignment="1">
      <alignment horizontal="center" vertical="center" wrapText="1"/>
    </xf>
    <xf numFmtId="0" fontId="68" fillId="25" borderId="130" xfId="0" applyFont="1" applyFill="1" applyBorder="1" applyAlignment="1">
      <alignment horizontal="center" vertical="center" wrapText="1"/>
    </xf>
    <xf numFmtId="0" fontId="68" fillId="25" borderId="131" xfId="0" applyFont="1" applyFill="1" applyBorder="1" applyAlignment="1">
      <alignment horizontal="center" vertical="center" wrapText="1"/>
    </xf>
    <xf numFmtId="0" fontId="69" fillId="0" borderId="132" xfId="0" applyFont="1" applyBorder="1" applyAlignment="1">
      <alignment horizontal="center" vertical="center" wrapText="1"/>
    </xf>
    <xf numFmtId="0" fontId="69" fillId="0" borderId="119" xfId="0" applyFont="1" applyBorder="1" applyAlignment="1">
      <alignment horizontal="center" vertical="center" wrapText="1"/>
    </xf>
    <xf numFmtId="0" fontId="69" fillId="0" borderId="120" xfId="0" applyFont="1" applyBorder="1" applyAlignment="1">
      <alignment horizontal="justify" vertical="center" wrapText="1"/>
    </xf>
    <xf numFmtId="0" fontId="69" fillId="0" borderId="121" xfId="0" applyFont="1" applyBorder="1" applyAlignment="1">
      <alignment horizontal="justify" vertical="center" wrapText="1"/>
    </xf>
    <xf numFmtId="0" fontId="69" fillId="0" borderId="122" xfId="0" applyFont="1" applyBorder="1" applyAlignment="1">
      <alignment horizontal="justify" vertical="center" wrapText="1"/>
    </xf>
    <xf numFmtId="0" fontId="65" fillId="0" borderId="123" xfId="0" applyFont="1" applyBorder="1" applyAlignment="1">
      <alignment horizontal="justify" vertical="top" wrapText="1"/>
    </xf>
    <xf numFmtId="0" fontId="65" fillId="0" borderId="124" xfId="0" applyFont="1" applyBorder="1" applyAlignment="1">
      <alignment horizontal="justify" vertical="top" wrapText="1"/>
    </xf>
    <xf numFmtId="0" fontId="65" fillId="0" borderId="114" xfId="0" applyFont="1" applyBorder="1" applyAlignment="1">
      <alignment horizontal="justify" vertical="top" wrapText="1"/>
    </xf>
    <xf numFmtId="0" fontId="70" fillId="0" borderId="115" xfId="0" applyFont="1" applyBorder="1" applyAlignment="1">
      <alignment horizontal="justify" vertical="top" wrapText="1"/>
    </xf>
    <xf numFmtId="0" fontId="70" fillId="0" borderId="0" xfId="0" applyFont="1" applyBorder="1" applyAlignment="1">
      <alignment horizontal="justify" vertical="top" wrapText="1"/>
    </xf>
    <xf numFmtId="0" fontId="70" fillId="0" borderId="116" xfId="0" applyFont="1" applyBorder="1" applyAlignment="1">
      <alignment horizontal="justify" vertical="top" wrapText="1"/>
    </xf>
    <xf numFmtId="0" fontId="69" fillId="0" borderId="115" xfId="0" applyFont="1" applyBorder="1" applyAlignment="1">
      <alignment horizontal="justify" vertical="top" wrapText="1"/>
    </xf>
    <xf numFmtId="0" fontId="69" fillId="0" borderId="0" xfId="0" applyFont="1" applyBorder="1" applyAlignment="1">
      <alignment horizontal="justify" vertical="top" wrapText="1"/>
    </xf>
    <xf numFmtId="0" fontId="69" fillId="0" borderId="116" xfId="0" applyFont="1" applyBorder="1" applyAlignment="1">
      <alignment horizontal="justify" vertical="top" wrapText="1"/>
    </xf>
    <xf numFmtId="0" fontId="5" fillId="29" borderId="47" xfId="0" applyFont="1" applyFill="1" applyBorder="1" applyAlignment="1">
      <alignment vertical="center"/>
    </xf>
    <xf numFmtId="0" fontId="5" fillId="29" borderId="139" xfId="0" applyFont="1" applyFill="1" applyBorder="1" applyAlignment="1">
      <alignment vertical="center"/>
    </xf>
    <xf numFmtId="0" fontId="5" fillId="29" borderId="53" xfId="0" applyFont="1" applyFill="1" applyBorder="1" applyAlignment="1">
      <alignment vertical="center"/>
    </xf>
    <xf numFmtId="176" fontId="5" fillId="29" borderId="47" xfId="0" applyNumberFormat="1" applyFont="1" applyFill="1" applyBorder="1" applyAlignment="1">
      <alignment horizontal="center" vertical="center"/>
    </xf>
    <xf numFmtId="176" fontId="5" fillId="29" borderId="53" xfId="0" applyNumberFormat="1" applyFont="1" applyFill="1" applyBorder="1" applyAlignment="1">
      <alignment horizontal="center" vertical="center"/>
    </xf>
    <xf numFmtId="0" fontId="5" fillId="34" borderId="204" xfId="0" applyFont="1" applyFill="1" applyBorder="1" applyAlignment="1">
      <alignment vertical="center"/>
    </xf>
    <xf numFmtId="0" fontId="5" fillId="34" borderId="137" xfId="0" applyFont="1" applyFill="1" applyBorder="1" applyAlignment="1">
      <alignment vertical="center"/>
    </xf>
    <xf numFmtId="0" fontId="5" fillId="34" borderId="74" xfId="0" applyFont="1" applyFill="1" applyBorder="1" applyAlignment="1">
      <alignment vertical="center"/>
    </xf>
    <xf numFmtId="0" fontId="5" fillId="0" borderId="73" xfId="0" applyFont="1" applyBorder="1" applyAlignment="1">
      <alignment vertical="center" wrapText="1"/>
    </xf>
    <xf numFmtId="0" fontId="5" fillId="0" borderId="137" xfId="0" applyFont="1" applyBorder="1" applyAlignment="1">
      <alignment vertical="center" wrapText="1"/>
    </xf>
    <xf numFmtId="0" fontId="5" fillId="0" borderId="74" xfId="0" applyFont="1" applyBorder="1" applyAlignment="1">
      <alignment vertical="center" wrapText="1"/>
    </xf>
    <xf numFmtId="0" fontId="5" fillId="0" borderId="48" xfId="0" applyFont="1" applyBorder="1" applyAlignment="1">
      <alignment vertical="center" wrapText="1"/>
    </xf>
    <xf numFmtId="0" fontId="5" fillId="0" borderId="155" xfId="0" applyFont="1" applyBorder="1" applyAlignment="1">
      <alignment vertical="center" wrapText="1"/>
    </xf>
    <xf numFmtId="0" fontId="5" fillId="0" borderId="54" xfId="0" applyFont="1" applyBorder="1" applyAlignment="1">
      <alignment vertical="center" wrapText="1"/>
    </xf>
    <xf numFmtId="0" fontId="5" fillId="0" borderId="47" xfId="0" applyFont="1" applyBorder="1" applyAlignment="1">
      <alignment vertical="center"/>
    </xf>
    <xf numFmtId="0" fontId="5" fillId="0" borderId="139" xfId="0" applyFont="1" applyBorder="1" applyAlignment="1">
      <alignment vertical="center"/>
    </xf>
    <xf numFmtId="0" fontId="5" fillId="0" borderId="53" xfId="0" applyFont="1" applyBorder="1" applyAlignment="1">
      <alignment vertical="center"/>
    </xf>
    <xf numFmtId="0" fontId="5" fillId="33" borderId="46" xfId="0" applyFont="1" applyFill="1" applyBorder="1" applyAlignment="1">
      <alignment vertical="center"/>
    </xf>
    <xf numFmtId="0" fontId="5" fillId="33" borderId="165" xfId="0" applyFont="1" applyFill="1" applyBorder="1" applyAlignment="1">
      <alignment vertical="center"/>
    </xf>
    <xf numFmtId="0" fontId="5" fillId="33" borderId="61" xfId="0" applyFont="1" applyFill="1" applyBorder="1" applyAlignment="1">
      <alignment vertical="center"/>
    </xf>
    <xf numFmtId="0" fontId="5" fillId="33" borderId="73" xfId="0" applyFont="1" applyFill="1" applyBorder="1" applyAlignment="1">
      <alignment vertical="center"/>
    </xf>
    <xf numFmtId="0" fontId="5" fillId="33" borderId="137" xfId="0" applyFont="1" applyFill="1" applyBorder="1" applyAlignment="1">
      <alignment vertical="center"/>
    </xf>
    <xf numFmtId="0" fontId="5" fillId="33" borderId="74" xfId="0" applyFont="1" applyFill="1" applyBorder="1" applyAlignment="1">
      <alignment vertical="center"/>
    </xf>
    <xf numFmtId="176" fontId="6" fillId="33" borderId="47" xfId="0" applyNumberFormat="1" applyFont="1" applyFill="1" applyBorder="1" applyAlignment="1">
      <alignment horizontal="center" vertical="center"/>
    </xf>
    <xf numFmtId="176" fontId="6" fillId="33" borderId="53" xfId="0" applyNumberFormat="1" applyFont="1" applyFill="1" applyBorder="1" applyAlignment="1">
      <alignment horizontal="center" vertical="center"/>
    </xf>
    <xf numFmtId="0" fontId="5" fillId="0" borderId="17" xfId="0" applyFont="1" applyBorder="1" applyAlignment="1">
      <alignment horizontal="left" vertical="center"/>
    </xf>
    <xf numFmtId="0" fontId="5" fillId="0" borderId="47" xfId="0" applyFont="1" applyFill="1" applyBorder="1" applyAlignment="1">
      <alignment horizontal="left" vertical="center"/>
    </xf>
    <xf numFmtId="0" fontId="5" fillId="0" borderId="139" xfId="0" applyFont="1" applyFill="1" applyBorder="1" applyAlignment="1">
      <alignment horizontal="left" vertical="center"/>
    </xf>
    <xf numFmtId="0" fontId="5" fillId="0" borderId="53" xfId="0" applyFont="1" applyFill="1" applyBorder="1" applyAlignment="1">
      <alignment horizontal="left" vertical="center"/>
    </xf>
    <xf numFmtId="176" fontId="5" fillId="0" borderId="47" xfId="0" applyNumberFormat="1" applyFont="1" applyBorder="1" applyAlignment="1">
      <alignment horizontal="center" vertical="center"/>
    </xf>
    <xf numFmtId="176" fontId="5" fillId="0" borderId="53" xfId="0" applyNumberFormat="1" applyFont="1" applyBorder="1" applyAlignment="1">
      <alignment horizontal="center" vertical="center"/>
    </xf>
    <xf numFmtId="176" fontId="5" fillId="0" borderId="47" xfId="0" applyNumberFormat="1" applyFont="1" applyFill="1" applyBorder="1" applyAlignment="1">
      <alignment horizontal="center" vertical="center"/>
    </xf>
    <xf numFmtId="176" fontId="5" fillId="0" borderId="53" xfId="0" applyNumberFormat="1" applyFont="1" applyFill="1" applyBorder="1" applyAlignment="1">
      <alignment horizontal="center" vertical="center"/>
    </xf>
    <xf numFmtId="49" fontId="5" fillId="0" borderId="48" xfId="0" applyNumberFormat="1" applyFont="1" applyFill="1" applyBorder="1" applyAlignment="1">
      <alignment horizontal="center" vertical="center"/>
    </xf>
    <xf numFmtId="49" fontId="5" fillId="0" borderId="54" xfId="0" applyNumberFormat="1" applyFont="1" applyFill="1" applyBorder="1" applyAlignment="1">
      <alignment horizontal="center" vertical="center"/>
    </xf>
    <xf numFmtId="176" fontId="5" fillId="25" borderId="75" xfId="0" applyNumberFormat="1" applyFont="1" applyFill="1" applyBorder="1" applyAlignment="1">
      <alignment horizontal="center" vertical="center"/>
    </xf>
    <xf numFmtId="176" fontId="5" fillId="25" borderId="158" xfId="0" applyNumberFormat="1" applyFont="1" applyFill="1" applyBorder="1" applyAlignment="1">
      <alignment horizontal="center" vertical="center"/>
    </xf>
    <xf numFmtId="0" fontId="5" fillId="0" borderId="47" xfId="0" applyFont="1" applyBorder="1" applyAlignment="1">
      <alignment horizontal="left" vertical="center"/>
    </xf>
    <xf numFmtId="0" fontId="5" fillId="0" borderId="139" xfId="0" applyFont="1" applyBorder="1" applyAlignment="1">
      <alignment horizontal="left" vertical="center"/>
    </xf>
    <xf numFmtId="0" fontId="5" fillId="0" borderId="53" xfId="0" applyFont="1" applyBorder="1" applyAlignment="1">
      <alignment horizontal="left" vertical="center"/>
    </xf>
    <xf numFmtId="0" fontId="5" fillId="27" borderId="41" xfId="0" applyFont="1" applyFill="1" applyBorder="1" applyAlignment="1">
      <alignment horizontal="left" vertical="center"/>
    </xf>
    <xf numFmtId="0" fontId="5" fillId="27" borderId="17" xfId="0" applyFont="1" applyFill="1" applyBorder="1" applyAlignment="1">
      <alignment horizontal="left" vertical="center"/>
    </xf>
    <xf numFmtId="0" fontId="5" fillId="27" borderId="41" xfId="0" applyFont="1" applyFill="1" applyBorder="1" applyAlignment="1">
      <alignment horizontal="center" vertical="center"/>
    </xf>
    <xf numFmtId="0" fontId="5" fillId="27" borderId="52" xfId="0" applyFont="1" applyFill="1" applyBorder="1" applyAlignment="1">
      <alignment horizontal="center" vertical="center"/>
    </xf>
    <xf numFmtId="0" fontId="5" fillId="27" borderId="21" xfId="0" applyFont="1" applyFill="1" applyBorder="1" applyAlignment="1">
      <alignment horizontal="center" vertical="center"/>
    </xf>
    <xf numFmtId="176" fontId="6" fillId="27" borderId="47" xfId="0" applyNumberFormat="1" applyFont="1" applyFill="1" applyBorder="1" applyAlignment="1">
      <alignment horizontal="center" vertical="center"/>
    </xf>
    <xf numFmtId="176" fontId="6" fillId="27" borderId="53" xfId="0" applyNumberFormat="1" applyFont="1" applyFill="1" applyBorder="1" applyAlignment="1">
      <alignment horizontal="center" vertical="center"/>
    </xf>
    <xf numFmtId="176" fontId="5" fillId="33" borderId="47" xfId="0" applyNumberFormat="1" applyFont="1" applyFill="1" applyBorder="1" applyAlignment="1">
      <alignment horizontal="center" vertical="center"/>
    </xf>
    <xf numFmtId="176" fontId="5" fillId="33" borderId="53" xfId="0" applyNumberFormat="1" applyFont="1" applyFill="1" applyBorder="1" applyAlignment="1">
      <alignment horizontal="center" vertical="center"/>
    </xf>
    <xf numFmtId="176" fontId="6" fillId="32" borderId="47" xfId="0" applyNumberFormat="1" applyFont="1" applyFill="1" applyBorder="1" applyAlignment="1">
      <alignment horizontal="center" vertical="center"/>
    </xf>
    <xf numFmtId="176" fontId="6" fillId="32" borderId="53" xfId="0" applyNumberFormat="1" applyFont="1" applyFill="1" applyBorder="1" applyAlignment="1">
      <alignment horizontal="center" vertical="center"/>
    </xf>
    <xf numFmtId="176" fontId="6" fillId="26" borderId="73" xfId="0" applyNumberFormat="1" applyFont="1" applyFill="1" applyBorder="1" applyAlignment="1">
      <alignment horizontal="center" vertical="center"/>
    </xf>
    <xf numFmtId="176" fontId="6" fillId="26" borderId="74" xfId="0" applyNumberFormat="1" applyFont="1" applyFill="1" applyBorder="1" applyAlignment="1">
      <alignment horizontal="center" vertical="center"/>
    </xf>
    <xf numFmtId="0" fontId="5" fillId="26" borderId="43" xfId="0" applyFont="1" applyFill="1" applyBorder="1" applyAlignment="1">
      <alignment horizontal="center" vertical="center"/>
    </xf>
    <xf numFmtId="0" fontId="5" fillId="26" borderId="25" xfId="0" applyFont="1" applyFill="1" applyBorder="1" applyAlignment="1">
      <alignment horizontal="center" vertical="center"/>
    </xf>
    <xf numFmtId="0" fontId="5" fillId="26" borderId="151" xfId="0" applyFont="1" applyFill="1" applyBorder="1" applyAlignment="1">
      <alignment horizontal="left" vertical="center"/>
    </xf>
    <xf numFmtId="0" fontId="5" fillId="26" borderId="49" xfId="0" applyFont="1" applyFill="1" applyBorder="1" applyAlignment="1">
      <alignment horizontal="left" vertical="center"/>
    </xf>
    <xf numFmtId="0" fontId="5" fillId="26" borderId="16" xfId="0" applyFont="1" applyFill="1" applyBorder="1" applyAlignment="1">
      <alignment horizontal="center" vertical="center"/>
    </xf>
    <xf numFmtId="0" fontId="5" fillId="26" borderId="15" xfId="0" applyFont="1" applyFill="1" applyBorder="1" applyAlignment="1">
      <alignment horizontal="center" vertical="center"/>
    </xf>
    <xf numFmtId="0" fontId="5" fillId="27" borderId="17" xfId="0" applyFont="1" applyFill="1" applyBorder="1" applyAlignment="1">
      <alignment horizontal="center" vertical="center"/>
    </xf>
    <xf numFmtId="0" fontId="5" fillId="26" borderId="156" xfId="0" applyFont="1" applyFill="1" applyBorder="1" applyAlignment="1">
      <alignment horizontal="center" vertical="center"/>
    </xf>
    <xf numFmtId="0" fontId="5" fillId="26" borderId="104"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17" xfId="0" applyFont="1" applyFill="1" applyBorder="1" applyAlignment="1">
      <alignment horizontal="left" vertical="center"/>
    </xf>
    <xf numFmtId="176" fontId="6" fillId="26" borderId="58" xfId="0" applyNumberFormat="1" applyFont="1" applyFill="1" applyBorder="1" applyAlignment="1">
      <alignment horizontal="center" vertical="center"/>
    </xf>
    <xf numFmtId="176" fontId="6" fillId="26" borderId="157" xfId="0" applyNumberFormat="1" applyFont="1" applyFill="1" applyBorder="1" applyAlignment="1">
      <alignment horizontal="center" vertical="center"/>
    </xf>
    <xf numFmtId="0" fontId="10" fillId="0" borderId="0" xfId="0" applyFont="1" applyAlignment="1">
      <alignment horizontal="center" vertical="center"/>
    </xf>
    <xf numFmtId="0" fontId="5" fillId="26" borderId="22" xfId="0" applyFont="1" applyFill="1" applyBorder="1" applyAlignment="1">
      <alignment horizontal="center" vertical="center"/>
    </xf>
    <xf numFmtId="0" fontId="5" fillId="26" borderId="30" xfId="0" applyFont="1" applyFill="1" applyBorder="1" applyAlignment="1">
      <alignment horizontal="center" vertical="center"/>
    </xf>
    <xf numFmtId="0" fontId="5" fillId="26" borderId="51" xfId="0" applyFont="1" applyFill="1" applyBorder="1" applyAlignment="1">
      <alignment horizontal="center" vertical="center"/>
    </xf>
    <xf numFmtId="0" fontId="5" fillId="26" borderId="141" xfId="0" applyFont="1" applyFill="1" applyBorder="1" applyAlignment="1">
      <alignment horizontal="center" vertical="center"/>
    </xf>
    <xf numFmtId="0" fontId="5" fillId="0" borderId="144" xfId="0" applyFont="1" applyBorder="1" applyAlignment="1">
      <alignment horizontal="left" vertical="center" wrapText="1"/>
    </xf>
    <xf numFmtId="0" fontId="5" fillId="0" borderId="145" xfId="0" applyFont="1" applyBorder="1" applyAlignment="1">
      <alignment horizontal="left" vertical="center" wrapText="1"/>
    </xf>
    <xf numFmtId="0" fontId="5" fillId="0" borderId="146" xfId="0" applyFont="1" applyBorder="1" applyAlignment="1">
      <alignment horizontal="left" vertical="center" wrapText="1"/>
    </xf>
    <xf numFmtId="0" fontId="5" fillId="26" borderId="47" xfId="0" applyNumberFormat="1" applyFont="1" applyFill="1" applyBorder="1" applyAlignment="1">
      <alignment horizontal="center" vertical="center"/>
    </xf>
    <xf numFmtId="0" fontId="5" fillId="26" borderId="53" xfId="0" applyNumberFormat="1" applyFont="1" applyFill="1" applyBorder="1" applyAlignment="1">
      <alignment horizontal="center" vertical="center"/>
    </xf>
    <xf numFmtId="0" fontId="5" fillId="0" borderId="47" xfId="0" applyNumberFormat="1" applyFont="1" applyFill="1" applyBorder="1" applyAlignment="1">
      <alignment horizontal="center" vertical="center"/>
    </xf>
    <xf numFmtId="0" fontId="5" fillId="0" borderId="139" xfId="0" applyNumberFormat="1" applyFont="1" applyFill="1" applyBorder="1" applyAlignment="1">
      <alignment horizontal="center" vertical="center"/>
    </xf>
    <xf numFmtId="0" fontId="5" fillId="0" borderId="147" xfId="0" applyNumberFormat="1" applyFont="1" applyBorder="1" applyAlignment="1">
      <alignment horizontal="center" vertical="center"/>
    </xf>
    <xf numFmtId="0" fontId="5" fillId="0" borderId="139" xfId="0" applyNumberFormat="1" applyFont="1" applyBorder="1" applyAlignment="1">
      <alignment horizontal="center" vertical="center"/>
    </xf>
    <xf numFmtId="0" fontId="5" fillId="0" borderId="53" xfId="0" applyNumberFormat="1" applyFont="1" applyBorder="1" applyAlignment="1">
      <alignment horizontal="center" vertical="center"/>
    </xf>
    <xf numFmtId="176" fontId="5" fillId="26" borderId="148" xfId="0" applyNumberFormat="1" applyFont="1" applyFill="1" applyBorder="1" applyAlignment="1">
      <alignment horizontal="center" vertical="center"/>
    </xf>
    <xf numFmtId="176" fontId="5" fillId="26" borderId="149" xfId="0" applyNumberFormat="1" applyFont="1" applyFill="1" applyBorder="1" applyAlignment="1">
      <alignment horizontal="center" vertical="center"/>
    </xf>
    <xf numFmtId="176" fontId="5" fillId="26" borderId="150" xfId="0" applyNumberFormat="1" applyFont="1" applyFill="1" applyBorder="1" applyAlignment="1">
      <alignment horizontal="center" vertical="center"/>
    </xf>
    <xf numFmtId="0" fontId="78" fillId="25" borderId="3" xfId="0" applyNumberFormat="1" applyFont="1" applyFill="1" applyBorder="1" applyAlignment="1">
      <alignment horizontal="center" vertical="center"/>
    </xf>
    <xf numFmtId="0" fontId="75" fillId="25" borderId="3" xfId="0" applyNumberFormat="1" applyFont="1" applyFill="1" applyBorder="1" applyAlignment="1">
      <alignment horizontal="center" vertical="center"/>
    </xf>
    <xf numFmtId="0" fontId="75" fillId="25" borderId="126" xfId="0" applyNumberFormat="1" applyFont="1" applyFill="1" applyBorder="1" applyAlignment="1">
      <alignment horizontal="center" vertical="center"/>
    </xf>
    <xf numFmtId="0" fontId="5" fillId="26" borderId="152" xfId="0" applyFont="1" applyFill="1" applyBorder="1" applyAlignment="1">
      <alignment horizontal="center" vertical="center"/>
    </xf>
    <xf numFmtId="0" fontId="5" fillId="26" borderId="153" xfId="0" applyFont="1" applyFill="1" applyBorder="1" applyAlignment="1">
      <alignment horizontal="center" vertical="center"/>
    </xf>
    <xf numFmtId="0" fontId="5" fillId="26" borderId="154" xfId="0" applyFont="1" applyFill="1" applyBorder="1" applyAlignment="1">
      <alignment horizontal="center" vertical="center"/>
    </xf>
    <xf numFmtId="0" fontId="5" fillId="26" borderId="60" xfId="0" applyNumberFormat="1" applyFont="1" applyFill="1" applyBorder="1" applyAlignment="1">
      <alignment horizontal="center" vertical="center"/>
    </xf>
    <xf numFmtId="0" fontId="5" fillId="26" borderId="143" xfId="0" applyNumberFormat="1" applyFont="1" applyFill="1" applyBorder="1" applyAlignment="1">
      <alignment horizontal="center" vertical="center"/>
    </xf>
    <xf numFmtId="0" fontId="5" fillId="26" borderId="59" xfId="0" applyFont="1" applyFill="1" applyBorder="1" applyAlignment="1">
      <alignment horizontal="center" vertical="center"/>
    </xf>
    <xf numFmtId="0" fontId="5" fillId="26" borderId="140" xfId="0" applyFont="1" applyFill="1" applyBorder="1" applyAlignment="1">
      <alignment horizontal="center" vertical="center"/>
    </xf>
    <xf numFmtId="0" fontId="5" fillId="26" borderId="23" xfId="0" applyFont="1" applyFill="1" applyBorder="1" applyAlignment="1">
      <alignment horizontal="center" vertical="center"/>
    </xf>
    <xf numFmtId="0" fontId="5" fillId="26" borderId="36" xfId="0" applyFont="1" applyFill="1" applyBorder="1" applyAlignment="1">
      <alignment horizontal="center" vertical="center"/>
    </xf>
    <xf numFmtId="0" fontId="5" fillId="26" borderId="101" xfId="0" applyFont="1" applyFill="1" applyBorder="1" applyAlignment="1">
      <alignment horizontal="center" vertical="center"/>
    </xf>
    <xf numFmtId="0" fontId="5" fillId="26" borderId="32"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14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143" xfId="0" applyNumberFormat="1" applyFont="1" applyBorder="1" applyAlignment="1">
      <alignment horizontal="center" vertical="center"/>
    </xf>
    <xf numFmtId="0" fontId="5" fillId="0" borderId="54" xfId="0" applyFont="1" applyFill="1" applyBorder="1" applyAlignment="1">
      <alignment horizontal="left" vertical="center"/>
    </xf>
    <xf numFmtId="0" fontId="5" fillId="0" borderId="18" xfId="0" applyFont="1" applyFill="1" applyBorder="1" applyAlignment="1">
      <alignment horizontal="left" vertical="center"/>
    </xf>
    <xf numFmtId="0" fontId="5" fillId="26" borderId="56" xfId="0" applyFont="1" applyFill="1" applyBorder="1" applyAlignment="1">
      <alignment horizontal="center" vertical="center"/>
    </xf>
    <xf numFmtId="0" fontId="5" fillId="26" borderId="145" xfId="0" applyFont="1" applyFill="1" applyBorder="1" applyAlignment="1">
      <alignment horizontal="center" vertical="center"/>
    </xf>
    <xf numFmtId="0" fontId="5" fillId="0" borderId="47" xfId="0" applyFont="1" applyBorder="1" applyAlignment="1">
      <alignment horizontal="center" vertical="center" shrinkToFit="1"/>
    </xf>
    <xf numFmtId="0" fontId="5" fillId="0" borderId="139" xfId="0" applyFont="1" applyBorder="1" applyAlignment="1">
      <alignment horizontal="center" vertical="center" shrinkToFit="1"/>
    </xf>
    <xf numFmtId="10" fontId="5" fillId="0" borderId="48" xfId="0" applyNumberFormat="1" applyFont="1" applyBorder="1" applyAlignment="1">
      <alignment horizontal="center" vertical="center" shrinkToFit="1"/>
    </xf>
    <xf numFmtId="10" fontId="5" fillId="0" borderId="155" xfId="0" applyNumberFormat="1" applyFont="1" applyBorder="1" applyAlignment="1">
      <alignment horizontal="center" vertical="center" shrinkToFit="1"/>
    </xf>
    <xf numFmtId="0" fontId="5" fillId="0" borderId="47" xfId="0" applyFont="1" applyBorder="1" applyAlignment="1">
      <alignment horizontal="left" vertical="center" shrinkToFit="1"/>
    </xf>
    <xf numFmtId="0" fontId="5" fillId="0" borderId="139" xfId="0" applyFont="1" applyBorder="1" applyAlignment="1">
      <alignment horizontal="left" vertical="center" shrinkToFit="1"/>
    </xf>
    <xf numFmtId="0" fontId="5" fillId="0" borderId="53" xfId="0" applyFont="1" applyBorder="1" applyAlignment="1">
      <alignment horizontal="left" vertical="center" shrinkToFit="1"/>
    </xf>
    <xf numFmtId="0" fontId="5" fillId="25" borderId="47" xfId="0" applyFont="1" applyFill="1" applyBorder="1" applyAlignment="1">
      <alignment horizontal="left" vertical="center"/>
    </xf>
    <xf numFmtId="0" fontId="5" fillId="25" borderId="139" xfId="0" applyFont="1" applyFill="1" applyBorder="1" applyAlignment="1">
      <alignment horizontal="left" vertical="center"/>
    </xf>
    <xf numFmtId="0" fontId="5" fillId="25" borderId="53" xfId="0" applyFont="1" applyFill="1" applyBorder="1" applyAlignment="1">
      <alignment horizontal="left" vertical="center"/>
    </xf>
    <xf numFmtId="49" fontId="5" fillId="0" borderId="47"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xf>
    <xf numFmtId="176" fontId="5" fillId="34" borderId="47" xfId="0" applyNumberFormat="1" applyFont="1" applyFill="1" applyBorder="1" applyAlignment="1">
      <alignment horizontal="center" vertical="center"/>
    </xf>
    <xf numFmtId="176" fontId="5" fillId="34" borderId="53" xfId="0" applyNumberFormat="1" applyFont="1" applyFill="1" applyBorder="1" applyAlignment="1">
      <alignment horizontal="center" vertical="center"/>
    </xf>
    <xf numFmtId="0" fontId="10" fillId="0" borderId="0" xfId="0" applyFont="1" applyBorder="1" applyAlignment="1">
      <alignment horizontal="center" vertical="center"/>
    </xf>
    <xf numFmtId="0" fontId="5" fillId="0" borderId="17" xfId="0" applyNumberFormat="1" applyFont="1" applyBorder="1" applyAlignment="1">
      <alignment horizontal="center" vertical="center"/>
    </xf>
    <xf numFmtId="10" fontId="5" fillId="0" borderId="18" xfId="0" applyNumberFormat="1" applyFont="1" applyBorder="1" applyAlignment="1">
      <alignment horizontal="center" vertical="center"/>
    </xf>
    <xf numFmtId="0" fontId="5" fillId="0" borderId="159" xfId="0" applyFont="1" applyBorder="1" applyAlignment="1">
      <alignment horizontal="center" vertical="center"/>
    </xf>
    <xf numFmtId="194" fontId="5" fillId="0" borderId="159" xfId="0" applyNumberFormat="1" applyFont="1" applyBorder="1" applyAlignment="1">
      <alignment horizontal="center" vertical="center" shrinkToFit="1"/>
    </xf>
    <xf numFmtId="0" fontId="5" fillId="0" borderId="138" xfId="0" applyFont="1" applyBorder="1" applyAlignment="1">
      <alignment horizontal="center" vertical="center"/>
    </xf>
    <xf numFmtId="185" fontId="5" fillId="0" borderId="17" xfId="0" applyNumberFormat="1" applyFont="1" applyBorder="1" applyAlignment="1">
      <alignment horizontal="center" vertical="center"/>
    </xf>
    <xf numFmtId="0" fontId="5" fillId="0" borderId="5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28" xfId="0" applyFont="1" applyBorder="1" applyAlignment="1">
      <alignment horizontal="left" vertical="center" wrapText="1"/>
    </xf>
    <xf numFmtId="182" fontId="5" fillId="0" borderId="17" xfId="0" applyNumberFormat="1" applyFont="1" applyBorder="1" applyAlignment="1">
      <alignment horizontal="center" vertical="center"/>
    </xf>
    <xf numFmtId="186" fontId="5" fillId="0" borderId="17" xfId="0" applyNumberFormat="1" applyFont="1" applyBorder="1" applyAlignment="1">
      <alignment horizontal="center" vertical="center"/>
    </xf>
    <xf numFmtId="0" fontId="6" fillId="26" borderId="43" xfId="0" applyFont="1" applyFill="1" applyBorder="1" applyAlignment="1">
      <alignment horizontal="center" vertical="center"/>
    </xf>
    <xf numFmtId="0" fontId="6" fillId="26" borderId="25" xfId="0" applyFont="1" applyFill="1" applyBorder="1" applyAlignment="1">
      <alignment horizontal="center" vertical="center"/>
    </xf>
    <xf numFmtId="0" fontId="5" fillId="26" borderId="23" xfId="0" applyFont="1" applyFill="1" applyBorder="1" applyAlignment="1">
      <alignment horizontal="distributed" vertical="center" wrapText="1"/>
    </xf>
    <xf numFmtId="0" fontId="5" fillId="26" borderId="18" xfId="0" applyFont="1" applyFill="1" applyBorder="1" applyAlignment="1">
      <alignment horizontal="distributed" vertical="center" wrapText="1"/>
    </xf>
    <xf numFmtId="0" fontId="5" fillId="26" borderId="22" xfId="0" applyFont="1" applyFill="1" applyBorder="1" applyAlignment="1">
      <alignment horizontal="distributed" vertical="center"/>
    </xf>
    <xf numFmtId="0" fontId="5" fillId="26" borderId="17" xfId="0" applyFont="1" applyFill="1" applyBorder="1" applyAlignment="1">
      <alignment horizontal="distributed" vertical="center"/>
    </xf>
    <xf numFmtId="0" fontId="5" fillId="26" borderId="15" xfId="0" applyFont="1" applyFill="1" applyBorder="1" applyAlignment="1">
      <alignment horizontal="distributed" vertical="center"/>
    </xf>
    <xf numFmtId="0" fontId="5" fillId="26" borderId="21" xfId="0" applyFont="1" applyFill="1" applyBorder="1" applyAlignment="1">
      <alignment horizontal="distributed"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17" xfId="0" applyNumberFormat="1" applyFont="1" applyBorder="1" applyAlignment="1">
      <alignment horizontal="center" vertical="center" wrapText="1"/>
    </xf>
    <xf numFmtId="0" fontId="5" fillId="0" borderId="159" xfId="0" applyFont="1" applyBorder="1" applyAlignment="1">
      <alignment horizontal="center" vertical="center" shrinkToFit="1"/>
    </xf>
    <xf numFmtId="14" fontId="5" fillId="0" borderId="159" xfId="0" applyNumberFormat="1" applyFont="1" applyBorder="1" applyAlignment="1">
      <alignment horizontal="center" vertical="center" shrinkToFit="1"/>
    </xf>
    <xf numFmtId="182" fontId="5" fillId="0" borderId="139" xfId="0" applyNumberFormat="1" applyFont="1" applyBorder="1" applyAlignment="1">
      <alignment horizontal="center" vertical="center"/>
    </xf>
    <xf numFmtId="182" fontId="5" fillId="0" borderId="31" xfId="0" applyNumberFormat="1" applyFont="1" applyBorder="1" applyAlignment="1">
      <alignment horizontal="center" vertical="center"/>
    </xf>
    <xf numFmtId="0" fontId="5" fillId="26" borderId="170" xfId="0" applyFont="1" applyFill="1" applyBorder="1" applyAlignment="1">
      <alignment horizontal="center" vertical="center"/>
    </xf>
    <xf numFmtId="0" fontId="5" fillId="26" borderId="136" xfId="0" applyFont="1" applyFill="1" applyBorder="1" applyAlignment="1">
      <alignment horizontal="center" vertical="center"/>
    </xf>
    <xf numFmtId="0" fontId="5" fillId="26" borderId="169" xfId="0" applyFont="1" applyFill="1" applyBorder="1" applyAlignment="1">
      <alignment horizontal="center" vertical="center"/>
    </xf>
    <xf numFmtId="0" fontId="5" fillId="26" borderId="22" xfId="0" applyFont="1" applyFill="1" applyBorder="1" applyAlignment="1">
      <alignment horizontal="center" vertical="center" wrapText="1"/>
    </xf>
    <xf numFmtId="0" fontId="5" fillId="26" borderId="23" xfId="0" applyFont="1" applyFill="1" applyBorder="1" applyAlignment="1">
      <alignment horizontal="center" vertical="center" wrapText="1"/>
    </xf>
    <xf numFmtId="0" fontId="5" fillId="26" borderId="90" xfId="0" applyFont="1" applyFill="1" applyBorder="1" applyAlignment="1">
      <alignment horizontal="center" vertical="center"/>
    </xf>
    <xf numFmtId="0" fontId="5" fillId="26" borderId="171" xfId="0" applyFont="1" applyFill="1" applyBorder="1" applyAlignment="1">
      <alignment horizontal="center" vertical="center"/>
    </xf>
    <xf numFmtId="0" fontId="11" fillId="26" borderId="65" xfId="0" applyFont="1" applyFill="1" applyBorder="1" applyAlignment="1">
      <alignment horizontal="center" vertical="center"/>
    </xf>
    <xf numFmtId="0" fontId="11" fillId="26" borderId="172" xfId="0" applyFont="1" applyFill="1" applyBorder="1" applyAlignment="1">
      <alignment horizontal="center" vertical="center"/>
    </xf>
    <xf numFmtId="0" fontId="5" fillId="0" borderId="139" xfId="0" applyFont="1" applyBorder="1" applyAlignment="1">
      <alignment horizontal="center" vertical="center" wrapText="1"/>
    </xf>
    <xf numFmtId="0" fontId="5" fillId="0" borderId="31" xfId="0" applyFont="1" applyBorder="1" applyAlignment="1">
      <alignment horizontal="center" vertical="center" wrapText="1"/>
    </xf>
    <xf numFmtId="0" fontId="25" fillId="0" borderId="173" xfId="0" applyFont="1" applyBorder="1" applyAlignment="1">
      <alignment horizontal="center" vertical="center" wrapText="1"/>
    </xf>
    <xf numFmtId="0" fontId="25" fillId="0" borderId="137" xfId="0" applyFont="1" applyBorder="1" applyAlignment="1">
      <alignment horizontal="center" vertical="center" wrapText="1"/>
    </xf>
    <xf numFmtId="0" fontId="25" fillId="0" borderId="174" xfId="0" applyFont="1" applyBorder="1" applyAlignment="1">
      <alignment horizontal="center" vertical="center" wrapText="1"/>
    </xf>
    <xf numFmtId="0" fontId="5" fillId="0" borderId="144" xfId="0" applyFont="1" applyFill="1" applyBorder="1" applyAlignment="1">
      <alignment horizontal="center" vertical="center"/>
    </xf>
    <xf numFmtId="0" fontId="5" fillId="0" borderId="145" xfId="0" applyFont="1" applyFill="1" applyBorder="1" applyAlignment="1">
      <alignment horizontal="center" vertical="center"/>
    </xf>
    <xf numFmtId="0" fontId="5" fillId="26" borderId="64" xfId="0" applyFont="1" applyFill="1" applyBorder="1" applyAlignment="1">
      <alignment horizontal="center" vertical="center"/>
    </xf>
    <xf numFmtId="0" fontId="5" fillId="26" borderId="164" xfId="0" applyFont="1" applyFill="1" applyBorder="1" applyAlignment="1">
      <alignment horizontal="center" vertical="center"/>
    </xf>
    <xf numFmtId="0" fontId="5" fillId="26" borderId="24" xfId="0" applyFont="1" applyFill="1" applyBorder="1" applyAlignment="1">
      <alignment horizontal="center" vertical="center"/>
    </xf>
    <xf numFmtId="0" fontId="5" fillId="0" borderId="16" xfId="0" applyFont="1" applyBorder="1" applyAlignment="1">
      <alignment horizontal="center" vertical="center"/>
    </xf>
    <xf numFmtId="0" fontId="5" fillId="0" borderId="161" xfId="0" applyFont="1" applyBorder="1" applyAlignment="1">
      <alignment horizontal="center" vertical="center"/>
    </xf>
    <xf numFmtId="181" fontId="5" fillId="0" borderId="52" xfId="0" applyNumberFormat="1" applyFont="1" applyBorder="1" applyAlignment="1">
      <alignment horizontal="center" vertical="center"/>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39" xfId="0" applyFont="1" applyBorder="1" applyAlignment="1">
      <alignment horizontal="center" vertical="center"/>
    </xf>
    <xf numFmtId="0" fontId="5" fillId="0" borderId="31" xfId="0" applyFont="1" applyBorder="1" applyAlignment="1">
      <alignment horizontal="center" vertical="center"/>
    </xf>
    <xf numFmtId="182" fontId="5" fillId="0" borderId="155" xfId="0" applyNumberFormat="1" applyFont="1" applyBorder="1" applyAlignment="1">
      <alignment horizontal="center" vertical="center"/>
    </xf>
    <xf numFmtId="182" fontId="5" fillId="0" borderId="167" xfId="0" applyNumberFormat="1" applyFont="1" applyBorder="1" applyAlignment="1">
      <alignment horizontal="center" vertical="center"/>
    </xf>
    <xf numFmtId="0" fontId="11" fillId="26" borderId="136" xfId="0" applyFont="1" applyFill="1" applyBorder="1" applyAlignment="1">
      <alignment horizontal="center" vertical="center"/>
    </xf>
    <xf numFmtId="0" fontId="11" fillId="26" borderId="169" xfId="0" applyFont="1" applyFill="1" applyBorder="1" applyAlignment="1">
      <alignment horizontal="center" vertical="center"/>
    </xf>
    <xf numFmtId="0" fontId="5" fillId="0" borderId="146" xfId="0" applyFont="1" applyFill="1" applyBorder="1" applyAlignment="1">
      <alignment horizontal="center" vertical="center"/>
    </xf>
    <xf numFmtId="182" fontId="5" fillId="0" borderId="139" xfId="0" applyNumberFormat="1" applyFont="1" applyBorder="1" applyAlignment="1">
      <alignment horizontal="center" vertical="center" wrapText="1"/>
    </xf>
    <xf numFmtId="182" fontId="5" fillId="0" borderId="31" xfId="0" applyNumberFormat="1" applyFont="1" applyBorder="1" applyAlignment="1">
      <alignment horizontal="center" vertical="center" wrapText="1"/>
    </xf>
    <xf numFmtId="0" fontId="25" fillId="27" borderId="155" xfId="0" applyFont="1" applyFill="1" applyBorder="1" applyAlignment="1">
      <alignment horizontal="center" vertical="center" wrapText="1"/>
    </xf>
    <xf numFmtId="0" fontId="25" fillId="27" borderId="167" xfId="0" applyFont="1" applyFill="1" applyBorder="1" applyAlignment="1">
      <alignment horizontal="center" vertical="center" wrapText="1"/>
    </xf>
    <xf numFmtId="0" fontId="5" fillId="26" borderId="32" xfId="0" applyFont="1" applyFill="1" applyBorder="1" applyAlignment="1">
      <alignment horizontal="center" vertical="center" wrapText="1"/>
    </xf>
    <xf numFmtId="0" fontId="5" fillId="26" borderId="24" xfId="0" applyFont="1" applyFill="1" applyBorder="1" applyAlignment="1">
      <alignment horizontal="center" vertical="center" wrapText="1"/>
    </xf>
    <xf numFmtId="0" fontId="5" fillId="26" borderId="37" xfId="0" applyFont="1" applyFill="1" applyBorder="1" applyAlignment="1">
      <alignment horizontal="center" vertical="center"/>
    </xf>
    <xf numFmtId="0" fontId="5" fillId="26" borderId="168" xfId="0" applyFont="1" applyFill="1" applyBorder="1" applyAlignment="1">
      <alignment horizontal="center" vertical="center"/>
    </xf>
    <xf numFmtId="200" fontId="5" fillId="27" borderId="52" xfId="0" applyNumberFormat="1" applyFont="1" applyFill="1" applyBorder="1" applyAlignment="1">
      <alignment horizontal="center" vertical="center"/>
    </xf>
    <xf numFmtId="200" fontId="5" fillId="27" borderId="55" xfId="0" applyNumberFormat="1" applyFont="1" applyFill="1" applyBorder="1" applyAlignment="1">
      <alignment horizontal="center" vertical="center"/>
    </xf>
    <xf numFmtId="176" fontId="5" fillId="0" borderId="163" xfId="0" applyNumberFormat="1" applyFont="1" applyBorder="1" applyAlignment="1">
      <alignment horizontal="center" vertical="center"/>
    </xf>
    <xf numFmtId="176" fontId="5" fillId="0" borderId="45" xfId="0" applyNumberFormat="1" applyFont="1" applyBorder="1" applyAlignment="1">
      <alignment horizontal="center" vertical="center"/>
    </xf>
    <xf numFmtId="188" fontId="5" fillId="27" borderId="52" xfId="0" applyNumberFormat="1" applyFont="1" applyFill="1" applyBorder="1" applyAlignment="1">
      <alignment horizontal="center" vertical="center"/>
    </xf>
    <xf numFmtId="188" fontId="5" fillId="27" borderId="55" xfId="0" applyNumberFormat="1" applyFont="1" applyFill="1" applyBorder="1" applyAlignment="1">
      <alignment horizontal="center" vertical="center"/>
    </xf>
    <xf numFmtId="189" fontId="5" fillId="27" borderId="55" xfId="0" applyNumberFormat="1" applyFont="1" applyFill="1" applyBorder="1" applyAlignment="1">
      <alignment horizontal="center" vertical="center"/>
    </xf>
    <xf numFmtId="0" fontId="5" fillId="26" borderId="162" xfId="0" applyFont="1" applyFill="1" applyBorder="1" applyAlignment="1">
      <alignment horizontal="center" vertical="center"/>
    </xf>
    <xf numFmtId="0" fontId="5" fillId="26" borderId="25" xfId="0" applyFont="1" applyFill="1" applyBorder="1" applyAlignment="1">
      <alignment horizontal="center" vertical="center" wrapText="1"/>
    </xf>
    <xf numFmtId="0" fontId="5" fillId="26" borderId="156" xfId="0" applyFont="1" applyFill="1" applyBorder="1" applyAlignment="1">
      <alignment horizontal="center" vertical="center" wrapText="1"/>
    </xf>
    <xf numFmtId="0" fontId="5" fillId="26" borderId="104" xfId="0" applyFont="1" applyFill="1" applyBorder="1" applyAlignment="1">
      <alignment horizontal="center" vertical="center" wrapText="1"/>
    </xf>
    <xf numFmtId="0" fontId="5" fillId="0" borderId="59" xfId="0" applyFont="1" applyBorder="1" applyAlignment="1">
      <alignment horizontal="center" vertical="center"/>
    </xf>
    <xf numFmtId="0" fontId="5" fillId="0" borderId="140" xfId="0" applyFont="1" applyBorder="1" applyAlignment="1">
      <alignment horizontal="center" vertical="center"/>
    </xf>
    <xf numFmtId="189" fontId="5" fillId="27" borderId="142" xfId="0" applyNumberFormat="1" applyFont="1" applyFill="1" applyBorder="1" applyAlignment="1">
      <alignment horizontal="center" vertical="center"/>
    </xf>
    <xf numFmtId="189" fontId="5" fillId="27" borderId="143" xfId="0" applyNumberFormat="1" applyFont="1" applyFill="1" applyBorder="1" applyAlignment="1">
      <alignment horizontal="center" vertical="center"/>
    </xf>
    <xf numFmtId="181" fontId="5" fillId="0" borderId="160" xfId="0" applyNumberFormat="1" applyFont="1" applyBorder="1" applyAlignment="1">
      <alignment horizontal="center" vertical="center"/>
    </xf>
    <xf numFmtId="181" fontId="5" fillId="0" borderId="84" xfId="0" applyNumberFormat="1" applyFont="1" applyBorder="1" applyAlignment="1">
      <alignment horizontal="center" vertical="center"/>
    </xf>
    <xf numFmtId="9" fontId="5" fillId="26" borderId="40" xfId="0" applyNumberFormat="1" applyFont="1" applyFill="1" applyBorder="1" applyAlignment="1">
      <alignment horizontal="center" vertical="center" wrapText="1"/>
    </xf>
    <xf numFmtId="9" fontId="5" fillId="26" borderId="44" xfId="0" applyNumberFormat="1" applyFont="1" applyFill="1" applyBorder="1" applyAlignment="1">
      <alignment horizontal="center" vertical="center" wrapText="1"/>
    </xf>
    <xf numFmtId="0" fontId="5" fillId="26" borderId="201" xfId="0" applyFont="1" applyFill="1" applyBorder="1" applyAlignment="1">
      <alignment horizontal="center" vertical="center" wrapText="1"/>
    </xf>
    <xf numFmtId="0" fontId="5" fillId="26" borderId="103" xfId="0" applyFont="1" applyFill="1" applyBorder="1" applyAlignment="1">
      <alignment horizontal="center" vertical="center" wrapText="1"/>
    </xf>
    <xf numFmtId="0" fontId="5" fillId="26" borderId="44" xfId="0" applyFont="1" applyFill="1" applyBorder="1" applyAlignment="1">
      <alignment horizontal="center" vertical="center" wrapText="1"/>
    </xf>
    <xf numFmtId="180" fontId="5" fillId="27" borderId="55" xfId="0" applyNumberFormat="1" applyFont="1" applyFill="1" applyBorder="1" applyAlignment="1">
      <alignment horizontal="center" vertical="center"/>
    </xf>
    <xf numFmtId="199" fontId="5" fillId="0" borderId="135" xfId="0" applyNumberFormat="1" applyFont="1" applyBorder="1" applyAlignment="1">
      <alignment horizontal="center" vertical="center"/>
    </xf>
    <xf numFmtId="199" fontId="5" fillId="0" borderId="158" xfId="0" applyNumberFormat="1" applyFont="1" applyBorder="1" applyAlignment="1">
      <alignment horizontal="center" vertical="center"/>
    </xf>
    <xf numFmtId="180" fontId="5" fillId="27" borderId="142" xfId="0" applyNumberFormat="1" applyFont="1" applyFill="1" applyBorder="1" applyAlignment="1">
      <alignment horizontal="center" vertical="center"/>
    </xf>
    <xf numFmtId="180" fontId="5" fillId="27" borderId="143" xfId="0" applyNumberFormat="1" applyFont="1" applyFill="1" applyBorder="1" applyAlignment="1">
      <alignment horizontal="center" vertical="center"/>
    </xf>
    <xf numFmtId="199" fontId="5" fillId="0" borderId="52" xfId="0" applyNumberFormat="1" applyFont="1" applyBorder="1" applyAlignment="1">
      <alignment horizontal="center" vertical="center"/>
    </xf>
    <xf numFmtId="184" fontId="4" fillId="26" borderId="25" xfId="0" applyNumberFormat="1" applyFont="1" applyFill="1" applyBorder="1" applyAlignment="1">
      <alignment horizontal="center" vertical="center" shrinkToFit="1"/>
    </xf>
    <xf numFmtId="0" fontId="4" fillId="26" borderId="23" xfId="0" applyFont="1" applyFill="1" applyBorder="1" applyAlignment="1">
      <alignment horizontal="center" vertical="center"/>
    </xf>
    <xf numFmtId="0" fontId="4" fillId="26" borderId="18" xfId="0" applyFont="1" applyFill="1" applyBorder="1" applyAlignment="1">
      <alignment horizontal="center" vertical="center"/>
    </xf>
    <xf numFmtId="181" fontId="4" fillId="27" borderId="155" xfId="0" applyNumberFormat="1" applyFont="1" applyFill="1" applyBorder="1" applyAlignment="1">
      <alignment horizontal="right" vertical="center"/>
    </xf>
    <xf numFmtId="9" fontId="4" fillId="27" borderId="18" xfId="0" applyNumberFormat="1" applyFont="1" applyFill="1" applyBorder="1" applyAlignment="1">
      <alignment horizontal="center" vertical="center"/>
    </xf>
    <xf numFmtId="181" fontId="4" fillId="27" borderId="165" xfId="0" applyNumberFormat="1" applyFont="1" applyFill="1" applyBorder="1" applyAlignment="1">
      <alignment horizontal="right" vertical="center"/>
    </xf>
    <xf numFmtId="9" fontId="4" fillId="27" borderId="21" xfId="0" applyNumberFormat="1" applyFont="1" applyFill="1" applyBorder="1" applyAlignment="1">
      <alignment horizontal="center" vertical="center"/>
    </xf>
    <xf numFmtId="181" fontId="4" fillId="27" borderId="163" xfId="0" applyNumberFormat="1" applyFont="1" applyFill="1" applyBorder="1" applyAlignment="1">
      <alignment horizontal="center" vertical="center"/>
    </xf>
    <xf numFmtId="0" fontId="4" fillId="26" borderId="22" xfId="0" applyFont="1" applyFill="1" applyBorder="1" applyAlignment="1">
      <alignment horizontal="center" vertical="center"/>
    </xf>
    <xf numFmtId="0" fontId="4" fillId="26" borderId="17" xfId="0" applyFont="1" applyFill="1" applyBorder="1" applyAlignment="1">
      <alignment horizontal="center" vertical="center"/>
    </xf>
    <xf numFmtId="181" fontId="4" fillId="27" borderId="139" xfId="0" applyNumberFormat="1" applyFont="1" applyFill="1" applyBorder="1" applyAlignment="1">
      <alignment horizontal="right" vertical="center"/>
    </xf>
    <xf numFmtId="9" fontId="4" fillId="27" borderId="17" xfId="0" applyNumberFormat="1" applyFont="1" applyFill="1" applyBorder="1" applyAlignment="1">
      <alignment horizontal="center" vertical="center"/>
    </xf>
    <xf numFmtId="0" fontId="4" fillId="26" borderId="25" xfId="0" applyFont="1" applyFill="1" applyBorder="1" applyAlignment="1">
      <alignment horizontal="center" vertical="center"/>
    </xf>
    <xf numFmtId="0" fontId="4" fillId="26" borderId="26" xfId="0" applyFont="1" applyFill="1" applyBorder="1" applyAlignment="1">
      <alignment horizontal="center" vertical="center"/>
    </xf>
    <xf numFmtId="184" fontId="4" fillId="0" borderId="39" xfId="0" applyNumberFormat="1" applyFont="1" applyBorder="1" applyAlignment="1">
      <alignment horizontal="center" vertical="center" shrinkToFit="1"/>
    </xf>
    <xf numFmtId="184" fontId="4" fillId="0" borderId="55" xfId="0" applyNumberFormat="1" applyFont="1" applyBorder="1" applyAlignment="1">
      <alignment horizontal="center" vertical="center" shrinkToFit="1"/>
    </xf>
    <xf numFmtId="0" fontId="4" fillId="0" borderId="9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0" xfId="0" applyFont="1" applyBorder="1" applyAlignment="1">
      <alignment horizontal="left" vertical="center" wrapText="1"/>
    </xf>
    <xf numFmtId="0" fontId="4" fillId="0" borderId="59" xfId="0" applyFont="1" applyBorder="1" applyAlignment="1">
      <alignment horizontal="left" vertical="center" wrapText="1"/>
    </xf>
    <xf numFmtId="0" fontId="4" fillId="0" borderId="39" xfId="0" applyFont="1" applyBorder="1" applyAlignment="1">
      <alignment horizontal="left" vertical="center" wrapText="1"/>
    </xf>
    <xf numFmtId="0" fontId="4" fillId="0" borderId="55" xfId="0" applyFont="1" applyBorder="1" applyAlignment="1">
      <alignment horizontal="left" vertical="center" wrapText="1"/>
    </xf>
    <xf numFmtId="0" fontId="4" fillId="26" borderId="62" xfId="0" applyFont="1" applyFill="1" applyBorder="1" applyAlignment="1">
      <alignment horizontal="center" vertical="center"/>
    </xf>
    <xf numFmtId="0" fontId="4" fillId="26" borderId="157" xfId="0" applyFont="1" applyFill="1" applyBorder="1" applyAlignment="1">
      <alignment horizontal="center" vertical="center"/>
    </xf>
    <xf numFmtId="0" fontId="4" fillId="26" borderId="43" xfId="0" applyFont="1" applyFill="1" applyBorder="1" applyAlignment="1">
      <alignment horizontal="center" vertical="center" wrapText="1"/>
    </xf>
    <xf numFmtId="0" fontId="4" fillId="26" borderId="25" xfId="0" applyFont="1" applyFill="1" applyBorder="1" applyAlignment="1">
      <alignment horizontal="center" vertical="center" wrapText="1"/>
    </xf>
    <xf numFmtId="0" fontId="4" fillId="26" borderId="175" xfId="0" applyFont="1" applyFill="1" applyBorder="1" applyAlignment="1">
      <alignment horizontal="center" vertical="center" wrapText="1"/>
    </xf>
    <xf numFmtId="0" fontId="4" fillId="26" borderId="104" xfId="0" applyFont="1" applyFill="1" applyBorder="1" applyAlignment="1">
      <alignment horizontal="center" vertical="center" wrapText="1"/>
    </xf>
    <xf numFmtId="184" fontId="4" fillId="0" borderId="39" xfId="0" applyNumberFormat="1" applyFont="1" applyBorder="1" applyAlignment="1">
      <alignment horizontal="right" vertical="center" shrinkToFit="1"/>
    </xf>
    <xf numFmtId="184" fontId="4" fillId="0" borderId="55" xfId="0" applyNumberFormat="1" applyFont="1" applyBorder="1" applyAlignment="1">
      <alignment horizontal="right" vertical="center" shrinkToFit="1"/>
    </xf>
    <xf numFmtId="0" fontId="4" fillId="26" borderId="37" xfId="0" applyFont="1" applyFill="1" applyBorder="1" applyAlignment="1">
      <alignment horizontal="center" vertical="center"/>
    </xf>
    <xf numFmtId="0" fontId="4" fillId="26" borderId="168" xfId="0" applyFont="1" applyFill="1" applyBorder="1" applyAlignment="1">
      <alignment horizontal="center" vertical="center"/>
    </xf>
    <xf numFmtId="184" fontId="4" fillId="0" borderId="50" xfId="0" applyNumberFormat="1" applyFont="1" applyBorder="1" applyAlignment="1">
      <alignment horizontal="right" vertical="center" shrinkToFit="1"/>
    </xf>
    <xf numFmtId="184" fontId="4" fillId="0" borderId="50" xfId="0" applyNumberFormat="1" applyFont="1" applyBorder="1" applyAlignment="1">
      <alignment horizontal="center" vertical="center" shrinkToFit="1"/>
    </xf>
    <xf numFmtId="0" fontId="4" fillId="0" borderId="89" xfId="0" applyFont="1" applyBorder="1" applyAlignment="1">
      <alignment horizontal="center" vertical="center" wrapText="1"/>
    </xf>
    <xf numFmtId="0" fontId="4" fillId="26" borderId="32" xfId="0" applyFont="1" applyFill="1" applyBorder="1" applyAlignment="1">
      <alignment horizontal="center" vertical="center" wrapText="1"/>
    </xf>
    <xf numFmtId="0" fontId="4" fillId="26" borderId="24" xfId="0" applyFont="1" applyFill="1" applyBorder="1" applyAlignment="1">
      <alignment horizontal="center" vertical="center" wrapText="1"/>
    </xf>
    <xf numFmtId="0" fontId="4" fillId="0" borderId="151" xfId="0" applyFont="1" applyBorder="1" applyAlignment="1">
      <alignment horizontal="left" vertical="center" wrapText="1"/>
    </xf>
    <xf numFmtId="0" fontId="4" fillId="0" borderId="50" xfId="0" applyFont="1" applyBorder="1" applyAlignment="1">
      <alignment horizontal="left" vertical="center" wrapText="1"/>
    </xf>
    <xf numFmtId="0" fontId="4" fillId="26" borderId="39" xfId="0" applyFont="1" applyFill="1" applyBorder="1" applyAlignment="1">
      <alignment horizontal="center" vertical="center" wrapText="1"/>
    </xf>
    <xf numFmtId="0" fontId="4" fillId="26" borderId="27" xfId="0" applyFont="1" applyFill="1" applyBorder="1" applyAlignment="1">
      <alignment horizontal="center" vertical="center" wrapText="1"/>
    </xf>
    <xf numFmtId="190" fontId="4" fillId="26" borderId="145" xfId="0" applyNumberFormat="1" applyFont="1" applyFill="1" applyBorder="1" applyAlignment="1">
      <alignment horizontal="center" vertical="center" wrapText="1"/>
    </xf>
    <xf numFmtId="190" fontId="4" fillId="26" borderId="101" xfId="0" applyNumberFormat="1" applyFont="1" applyFill="1" applyBorder="1" applyAlignment="1">
      <alignment horizontal="center" vertical="center" wrapText="1"/>
    </xf>
    <xf numFmtId="0" fontId="4" fillId="26" borderId="51" xfId="0" applyFont="1" applyFill="1" applyBorder="1" applyAlignment="1">
      <alignment horizontal="center" vertical="center"/>
    </xf>
    <xf numFmtId="0" fontId="4" fillId="26" borderId="162" xfId="0" applyFont="1" applyFill="1" applyBorder="1" applyAlignment="1">
      <alignment horizontal="center" vertical="center"/>
    </xf>
    <xf numFmtId="0" fontId="4" fillId="26" borderId="32" xfId="0" applyFont="1" applyFill="1" applyBorder="1" applyAlignment="1">
      <alignment horizontal="center" vertical="center"/>
    </xf>
    <xf numFmtId="0" fontId="4" fillId="26" borderId="24" xfId="0" applyFont="1" applyFill="1" applyBorder="1" applyAlignment="1">
      <alignment horizontal="center" vertical="center"/>
    </xf>
    <xf numFmtId="0" fontId="4" fillId="26" borderId="51" xfId="0" applyFont="1" applyFill="1" applyBorder="1" applyAlignment="1">
      <alignment horizontal="center" vertical="center" wrapText="1"/>
    </xf>
    <xf numFmtId="202" fontId="4" fillId="0" borderId="47" xfId="0" applyNumberFormat="1" applyFont="1" applyFill="1" applyBorder="1" applyAlignment="1">
      <alignment horizontal="right" vertical="center"/>
    </xf>
    <xf numFmtId="202" fontId="4" fillId="0" borderId="139" xfId="0" applyNumberFormat="1" applyFont="1" applyFill="1" applyBorder="1" applyAlignment="1">
      <alignment horizontal="right" vertical="center"/>
    </xf>
    <xf numFmtId="203" fontId="4" fillId="27" borderId="86" xfId="0" applyNumberFormat="1" applyFont="1" applyFill="1" applyBorder="1" applyAlignment="1">
      <alignment horizontal="center" vertical="center"/>
    </xf>
    <xf numFmtId="203" fontId="4" fillId="27" borderId="163" xfId="0" applyNumberFormat="1" applyFont="1" applyFill="1" applyBorder="1" applyAlignment="1">
      <alignment horizontal="center" vertical="center"/>
    </xf>
    <xf numFmtId="203" fontId="4" fillId="27" borderId="45" xfId="0" applyNumberFormat="1" applyFont="1" applyFill="1" applyBorder="1" applyAlignment="1">
      <alignment horizontal="center" vertical="center"/>
    </xf>
    <xf numFmtId="202" fontId="4" fillId="0" borderId="48" xfId="0" applyNumberFormat="1" applyFont="1" applyFill="1" applyBorder="1" applyAlignment="1">
      <alignment horizontal="right" vertical="center"/>
    </xf>
    <xf numFmtId="202" fontId="4" fillId="0" borderId="155" xfId="0" applyNumberFormat="1" applyFont="1" applyFill="1" applyBorder="1" applyAlignment="1">
      <alignment horizontal="right" vertical="center"/>
    </xf>
    <xf numFmtId="184" fontId="4" fillId="26" borderId="32" xfId="0" applyNumberFormat="1" applyFont="1" applyFill="1" applyBorder="1" applyAlignment="1">
      <alignment horizontal="center" vertical="center" shrinkToFit="1"/>
    </xf>
    <xf numFmtId="0" fontId="4" fillId="26" borderId="63" xfId="0" applyFont="1" applyFill="1" applyBorder="1" applyAlignment="1">
      <alignment horizontal="center" vertical="center"/>
    </xf>
    <xf numFmtId="0" fontId="4" fillId="26" borderId="53" xfId="0" applyFont="1" applyFill="1" applyBorder="1" applyAlignment="1">
      <alignment horizontal="center" vertical="center"/>
    </xf>
    <xf numFmtId="190" fontId="4" fillId="26" borderId="32" xfId="0" applyNumberFormat="1" applyFont="1" applyFill="1" applyBorder="1" applyAlignment="1">
      <alignment horizontal="center" vertical="center" wrapText="1"/>
    </xf>
    <xf numFmtId="0" fontId="4" fillId="26" borderId="37" xfId="0" applyFont="1" applyFill="1" applyBorder="1" applyAlignment="1">
      <alignment horizontal="center" vertical="center" wrapText="1"/>
    </xf>
    <xf numFmtId="0" fontId="4" fillId="26" borderId="22" xfId="0" applyFont="1" applyFill="1" applyBorder="1" applyAlignment="1">
      <alignment horizontal="center" vertical="center" wrapText="1"/>
    </xf>
    <xf numFmtId="0" fontId="4" fillId="26" borderId="21"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4" fillId="26" borderId="19" xfId="0" applyFont="1" applyFill="1" applyBorder="1" applyAlignment="1">
      <alignment horizontal="center" vertical="center" wrapText="1"/>
    </xf>
    <xf numFmtId="0" fontId="4" fillId="26" borderId="86" xfId="0" applyFont="1" applyFill="1" applyBorder="1" applyAlignment="1">
      <alignment horizontal="center" vertical="center"/>
    </xf>
    <xf numFmtId="0" fontId="4" fillId="26" borderId="163" xfId="0" applyFont="1" applyFill="1" applyBorder="1" applyAlignment="1">
      <alignment horizontal="center" vertical="center"/>
    </xf>
    <xf numFmtId="0" fontId="4" fillId="26" borderId="38" xfId="0" applyFont="1" applyFill="1" applyBorder="1" applyAlignment="1">
      <alignment horizontal="center" vertical="center"/>
    </xf>
    <xf numFmtId="0" fontId="4" fillId="26" borderId="41" xfId="0" applyFont="1" applyFill="1" applyBorder="1" applyAlignment="1">
      <alignment horizontal="center" vertical="center"/>
    </xf>
    <xf numFmtId="0" fontId="4" fillId="26" borderId="52" xfId="0" applyFont="1" applyFill="1" applyBorder="1" applyAlignment="1">
      <alignment horizontal="center" vertical="center"/>
    </xf>
    <xf numFmtId="0" fontId="4" fillId="26" borderId="21" xfId="0" applyFont="1" applyFill="1" applyBorder="1" applyAlignment="1">
      <alignment horizontal="center" vertical="center"/>
    </xf>
    <xf numFmtId="0" fontId="4" fillId="0" borderId="17" xfId="0" applyFont="1" applyBorder="1" applyAlignment="1">
      <alignment horizontal="center" vertical="center" shrinkToFit="1"/>
    </xf>
    <xf numFmtId="14" fontId="4" fillId="0" borderId="17" xfId="0" applyNumberFormat="1" applyFont="1" applyBorder="1" applyAlignment="1">
      <alignment horizontal="center" vertical="center"/>
    </xf>
    <xf numFmtId="0" fontId="4" fillId="26" borderId="90" xfId="0" applyFont="1" applyFill="1" applyBorder="1" applyAlignment="1">
      <alignment horizontal="center" vertical="center" wrapText="1"/>
    </xf>
    <xf numFmtId="0" fontId="4" fillId="26" borderId="16" xfId="0" applyFont="1" applyFill="1" applyBorder="1" applyAlignment="1">
      <alignment horizontal="center" vertical="center" wrapText="1"/>
    </xf>
    <xf numFmtId="0" fontId="4" fillId="26" borderId="15" xfId="0" applyFont="1" applyFill="1" applyBorder="1" applyAlignment="1">
      <alignment horizontal="center" vertical="center" wrapText="1"/>
    </xf>
    <xf numFmtId="178" fontId="4" fillId="26" borderId="29" xfId="0" applyNumberFormat="1" applyFont="1" applyFill="1" applyBorder="1" applyAlignment="1">
      <alignment horizontal="center" vertical="center"/>
    </xf>
    <xf numFmtId="0" fontId="4" fillId="26" borderId="19" xfId="0" applyFont="1" applyFill="1" applyBorder="1" applyAlignment="1">
      <alignment horizontal="center" vertical="center"/>
    </xf>
    <xf numFmtId="178" fontId="4" fillId="26" borderId="19" xfId="0" applyNumberFormat="1" applyFont="1" applyFill="1" applyBorder="1" applyAlignment="1">
      <alignment horizontal="center" vertical="center"/>
    </xf>
    <xf numFmtId="31" fontId="4" fillId="0" borderId="0" xfId="0" applyNumberFormat="1" applyFont="1" applyAlignment="1">
      <alignment horizontal="left" vertical="center" shrinkToFit="1"/>
    </xf>
    <xf numFmtId="178" fontId="4" fillId="26" borderId="32" xfId="0" applyNumberFormat="1" applyFont="1" applyFill="1" applyBorder="1" applyAlignment="1">
      <alignment horizontal="center" vertical="center" wrapText="1"/>
    </xf>
    <xf numFmtId="178" fontId="4" fillId="26" borderId="37" xfId="0" applyNumberFormat="1" applyFont="1" applyFill="1" applyBorder="1" applyAlignment="1">
      <alignment horizontal="center" vertical="center" wrapText="1"/>
    </xf>
    <xf numFmtId="178" fontId="4" fillId="26" borderId="24" xfId="0" applyNumberFormat="1" applyFont="1" applyFill="1" applyBorder="1" applyAlignment="1">
      <alignment horizontal="center" vertical="center" wrapText="1"/>
    </xf>
    <xf numFmtId="178" fontId="4" fillId="26" borderId="168" xfId="0" applyNumberFormat="1" applyFont="1" applyFill="1" applyBorder="1" applyAlignment="1">
      <alignment horizontal="center" vertical="center" wrapText="1"/>
    </xf>
    <xf numFmtId="0" fontId="4" fillId="26" borderId="43" xfId="0" applyFont="1" applyFill="1" applyBorder="1" applyAlignment="1">
      <alignment horizontal="center" vertical="center"/>
    </xf>
    <xf numFmtId="0" fontId="4" fillId="26" borderId="156" xfId="0" applyFont="1" applyFill="1" applyBorder="1" applyAlignment="1">
      <alignment horizontal="center" vertical="center"/>
    </xf>
    <xf numFmtId="0" fontId="4" fillId="26" borderId="104" xfId="0" applyFont="1" applyFill="1" applyBorder="1" applyAlignment="1">
      <alignment horizontal="center" vertical="center"/>
    </xf>
    <xf numFmtId="0" fontId="4" fillId="26" borderId="175" xfId="0" applyFont="1" applyFill="1" applyBorder="1" applyAlignment="1">
      <alignment horizontal="center" vertical="center"/>
    </xf>
    <xf numFmtId="180" fontId="4" fillId="0" borderId="202" xfId="0" applyNumberFormat="1" applyFont="1" applyBorder="1" applyAlignment="1">
      <alignment horizontal="center" vertical="center"/>
    </xf>
    <xf numFmtId="180" fontId="4" fillId="0" borderId="203" xfId="0" applyNumberFormat="1" applyFont="1" applyBorder="1" applyAlignment="1">
      <alignment horizontal="center" vertical="center"/>
    </xf>
    <xf numFmtId="180" fontId="4" fillId="0" borderId="84" xfId="0" applyNumberFormat="1" applyFont="1" applyBorder="1" applyAlignment="1">
      <alignment horizontal="center" vertical="center"/>
    </xf>
    <xf numFmtId="0" fontId="7" fillId="26" borderId="22" xfId="0" applyFont="1" applyFill="1" applyBorder="1" applyAlignment="1">
      <alignment horizontal="center" vertical="center" wrapText="1"/>
    </xf>
    <xf numFmtId="0" fontId="7" fillId="26" borderId="22" xfId="0" applyFont="1" applyFill="1" applyBorder="1" applyAlignment="1">
      <alignment horizontal="center" vertical="center"/>
    </xf>
    <xf numFmtId="0" fontId="4" fillId="0" borderId="19" xfId="0" applyFont="1" applyBorder="1" applyAlignment="1">
      <alignment horizontal="center" vertical="center"/>
    </xf>
    <xf numFmtId="180" fontId="4" fillId="0" borderId="73" xfId="0" applyNumberFormat="1" applyFont="1" applyBorder="1" applyAlignment="1">
      <alignment horizontal="center" vertical="center"/>
    </xf>
    <xf numFmtId="180" fontId="4" fillId="0" borderId="74" xfId="0" applyNumberFormat="1" applyFont="1" applyBorder="1" applyAlignment="1">
      <alignment horizontal="center" vertical="center"/>
    </xf>
    <xf numFmtId="180" fontId="4" fillId="0" borderId="75" xfId="0" applyNumberFormat="1" applyFont="1" applyBorder="1" applyAlignment="1">
      <alignment horizontal="center" vertical="center"/>
    </xf>
    <xf numFmtId="180" fontId="4" fillId="0" borderId="158" xfId="0" applyNumberFormat="1" applyFont="1" applyBorder="1" applyAlignment="1">
      <alignment horizontal="center" vertical="center"/>
    </xf>
    <xf numFmtId="180" fontId="4" fillId="0" borderId="46" xfId="0" applyNumberFormat="1" applyFont="1" applyBorder="1" applyAlignment="1">
      <alignment horizontal="center" vertical="center"/>
    </xf>
    <xf numFmtId="180" fontId="4" fillId="0" borderId="61" xfId="0" applyNumberFormat="1" applyFont="1" applyBorder="1" applyAlignment="1">
      <alignment horizontal="center" vertical="center"/>
    </xf>
    <xf numFmtId="209" fontId="4" fillId="0" borderId="86" xfId="0" applyNumberFormat="1" applyFont="1" applyBorder="1" applyAlignment="1">
      <alignment horizontal="center" vertical="center"/>
    </xf>
    <xf numFmtId="209" fontId="4" fillId="0" borderId="163" xfId="0" applyNumberFormat="1" applyFont="1" applyBorder="1" applyAlignment="1">
      <alignment horizontal="center" vertical="center"/>
    </xf>
    <xf numFmtId="209" fontId="4" fillId="0" borderId="38" xfId="0" applyNumberFormat="1" applyFont="1" applyBorder="1" applyAlignment="1">
      <alignment horizontal="center" vertical="center"/>
    </xf>
    <xf numFmtId="0" fontId="7" fillId="26" borderId="70" xfId="0" applyFont="1" applyFill="1" applyBorder="1" applyAlignment="1">
      <alignment horizontal="center" vertical="center"/>
    </xf>
    <xf numFmtId="0" fontId="7" fillId="26" borderId="84" xfId="0" applyFont="1" applyFill="1" applyBorder="1" applyAlignment="1">
      <alignment horizontal="center" vertical="center"/>
    </xf>
    <xf numFmtId="180" fontId="4" fillId="0" borderId="47" xfId="0" applyNumberFormat="1" applyFont="1" applyBorder="1" applyAlignment="1">
      <alignment horizontal="center" vertical="center"/>
    </xf>
    <xf numFmtId="180" fontId="4" fillId="0" borderId="53" xfId="0" applyNumberFormat="1" applyFont="1" applyBorder="1" applyAlignment="1">
      <alignment horizontal="center" vertical="center"/>
    </xf>
    <xf numFmtId="0" fontId="4" fillId="26" borderId="201" xfId="0" applyFont="1" applyFill="1" applyBorder="1" applyAlignment="1">
      <alignment horizontal="center" vertical="center"/>
    </xf>
    <xf numFmtId="0" fontId="4" fillId="26" borderId="103" xfId="0" applyFont="1" applyFill="1" applyBorder="1" applyAlignment="1">
      <alignment horizontal="center" vertical="center"/>
    </xf>
    <xf numFmtId="0" fontId="4" fillId="26" borderId="57" xfId="0" applyFont="1" applyFill="1" applyBorder="1" applyAlignment="1">
      <alignment horizontal="center" vertical="center"/>
    </xf>
    <xf numFmtId="0" fontId="4" fillId="26" borderId="182" xfId="0" applyFont="1" applyFill="1" applyBorder="1" applyAlignment="1">
      <alignment horizontal="center" vertical="center"/>
    </xf>
    <xf numFmtId="0" fontId="4" fillId="0" borderId="49" xfId="0" applyFont="1" applyBorder="1" applyAlignment="1">
      <alignment horizontal="center" vertical="center" shrinkToFit="1"/>
    </xf>
    <xf numFmtId="0" fontId="4" fillId="26" borderId="72" xfId="0" applyFont="1" applyFill="1" applyBorder="1" applyAlignment="1">
      <alignment horizontal="center" vertical="center"/>
    </xf>
    <xf numFmtId="0" fontId="4" fillId="26" borderId="49" xfId="0" applyFont="1" applyFill="1" applyBorder="1" applyAlignment="1">
      <alignment horizontal="center" vertical="center"/>
    </xf>
    <xf numFmtId="14" fontId="4" fillId="0" borderId="49" xfId="0" applyNumberFormat="1" applyFont="1" applyBorder="1" applyAlignment="1">
      <alignment horizontal="center" vertical="center"/>
    </xf>
    <xf numFmtId="176" fontId="4" fillId="26" borderId="18" xfId="0" applyNumberFormat="1" applyFont="1" applyFill="1" applyBorder="1" applyAlignment="1">
      <alignment horizontal="center" vertical="center"/>
    </xf>
    <xf numFmtId="176" fontId="4" fillId="26" borderId="20" xfId="0" applyNumberFormat="1" applyFont="1" applyFill="1" applyBorder="1" applyAlignment="1">
      <alignment horizontal="center" vertical="center"/>
    </xf>
    <xf numFmtId="9" fontId="4" fillId="26" borderId="25" xfId="0" applyNumberFormat="1" applyFont="1" applyFill="1" applyBorder="1" applyAlignment="1">
      <alignment horizontal="center" vertical="center"/>
    </xf>
    <xf numFmtId="9" fontId="4" fillId="26" borderId="26" xfId="0" applyNumberFormat="1" applyFont="1" applyFill="1" applyBorder="1" applyAlignment="1">
      <alignment horizontal="center" vertical="center"/>
    </xf>
    <xf numFmtId="0" fontId="10" fillId="0" borderId="0" xfId="0" applyFont="1" applyBorder="1" applyAlignment="1">
      <alignment horizontal="center" vertical="center" shrinkToFit="1"/>
    </xf>
    <xf numFmtId="192" fontId="4" fillId="26" borderId="156" xfId="0" applyNumberFormat="1" applyFont="1" applyFill="1" applyBorder="1" applyAlignment="1">
      <alignment horizontal="center" vertical="center" wrapText="1"/>
    </xf>
    <xf numFmtId="192" fontId="4" fillId="26" borderId="104" xfId="0" applyNumberFormat="1" applyFont="1" applyFill="1" applyBorder="1" applyAlignment="1">
      <alignment horizontal="center" vertical="center" wrapText="1"/>
    </xf>
    <xf numFmtId="192" fontId="4" fillId="0" borderId="202" xfId="0" applyNumberFormat="1" applyFont="1" applyBorder="1" applyAlignment="1">
      <alignment horizontal="center" vertical="center"/>
    </xf>
    <xf numFmtId="192" fontId="4" fillId="0" borderId="84" xfId="0" applyNumberFormat="1" applyFont="1" applyBorder="1" applyAlignment="1">
      <alignment horizontal="center" vertical="center"/>
    </xf>
    <xf numFmtId="192" fontId="4" fillId="0" borderId="75" xfId="0" applyNumberFormat="1" applyFont="1" applyBorder="1" applyAlignment="1">
      <alignment horizontal="center" vertical="center"/>
    </xf>
    <xf numFmtId="192" fontId="4" fillId="0" borderId="158" xfId="0" applyNumberFormat="1" applyFont="1" applyBorder="1" applyAlignment="1">
      <alignment horizontal="center" vertical="center"/>
    </xf>
    <xf numFmtId="192" fontId="4" fillId="0" borderId="60" xfId="0" applyNumberFormat="1" applyFont="1" applyBorder="1" applyAlignment="1">
      <alignment horizontal="center" vertical="center"/>
    </xf>
    <xf numFmtId="192" fontId="4" fillId="0" borderId="143" xfId="0" applyNumberFormat="1" applyFont="1" applyBorder="1" applyAlignment="1">
      <alignment horizontal="center" vertical="center"/>
    </xf>
    <xf numFmtId="9" fontId="4" fillId="26" borderId="156" xfId="0" applyNumberFormat="1" applyFont="1" applyFill="1" applyBorder="1" applyAlignment="1">
      <alignment horizontal="center" vertical="center" wrapText="1"/>
    </xf>
    <xf numFmtId="9" fontId="4" fillId="26" borderId="104" xfId="0" applyNumberFormat="1" applyFont="1" applyFill="1" applyBorder="1" applyAlignment="1">
      <alignment horizontal="center" vertical="center" wrapText="1"/>
    </xf>
    <xf numFmtId="9" fontId="4" fillId="0" borderId="202" xfId="0" applyNumberFormat="1" applyFont="1" applyBorder="1" applyAlignment="1">
      <alignment horizontal="center" vertical="center"/>
    </xf>
    <xf numFmtId="9" fontId="4" fillId="0" borderId="84" xfId="0" applyNumberFormat="1" applyFont="1" applyBorder="1" applyAlignment="1">
      <alignment horizontal="center" vertical="center"/>
    </xf>
    <xf numFmtId="9" fontId="4" fillId="0" borderId="75" xfId="0" applyNumberFormat="1" applyFont="1" applyBorder="1" applyAlignment="1">
      <alignment horizontal="center" vertical="center"/>
    </xf>
    <xf numFmtId="9" fontId="4" fillId="0" borderId="158" xfId="0" applyNumberFormat="1" applyFont="1" applyBorder="1" applyAlignment="1">
      <alignment horizontal="center" vertical="center"/>
    </xf>
    <xf numFmtId="9" fontId="4" fillId="0" borderId="60" xfId="0" applyNumberFormat="1" applyFont="1" applyBorder="1" applyAlignment="1">
      <alignment horizontal="center" vertical="center"/>
    </xf>
    <xf numFmtId="9" fontId="4" fillId="0" borderId="143" xfId="0" applyNumberFormat="1" applyFont="1" applyBorder="1" applyAlignment="1">
      <alignment horizontal="center" vertical="center"/>
    </xf>
    <xf numFmtId="176" fontId="4" fillId="0" borderId="89" xfId="0" applyNumberFormat="1" applyFont="1" applyBorder="1" applyAlignment="1">
      <alignment horizontal="center" vertical="center"/>
    </xf>
    <xf numFmtId="176" fontId="4" fillId="0" borderId="163" xfId="0" applyNumberFormat="1" applyFont="1" applyBorder="1" applyAlignment="1">
      <alignment horizontal="center" vertical="center"/>
    </xf>
    <xf numFmtId="176" fontId="4" fillId="0" borderId="45"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38" xfId="0" applyNumberFormat="1" applyFont="1" applyBorder="1" applyAlignment="1">
      <alignment horizontal="center" vertical="center"/>
    </xf>
    <xf numFmtId="0" fontId="4" fillId="26" borderId="204" xfId="0" applyFont="1" applyFill="1" applyBorder="1" applyAlignment="1">
      <alignment horizontal="center" vertical="center" wrapText="1"/>
    </xf>
    <xf numFmtId="0" fontId="4" fillId="26" borderId="74" xfId="0" applyFont="1" applyFill="1" applyBorder="1" applyAlignment="1">
      <alignment horizontal="center" vertical="center" wrapText="1"/>
    </xf>
    <xf numFmtId="0" fontId="4" fillId="26" borderId="42" xfId="0" applyFont="1" applyFill="1" applyBorder="1" applyAlignment="1">
      <alignment horizontal="center" vertical="center" wrapText="1"/>
    </xf>
    <xf numFmtId="0" fontId="4" fillId="26" borderId="158" xfId="0" applyFont="1" applyFill="1" applyBorder="1" applyAlignment="1">
      <alignment horizontal="center" vertical="center" wrapText="1"/>
    </xf>
    <xf numFmtId="0" fontId="4" fillId="26" borderId="71" xfId="0" applyFont="1" applyFill="1" applyBorder="1" applyAlignment="1">
      <alignment horizontal="center" vertical="center" wrapText="1"/>
    </xf>
    <xf numFmtId="0" fontId="4" fillId="26" borderId="143" xfId="0" applyFont="1" applyFill="1" applyBorder="1" applyAlignment="1">
      <alignment horizontal="center" vertical="center" wrapText="1"/>
    </xf>
    <xf numFmtId="197" fontId="4" fillId="26" borderId="65" xfId="0" applyNumberFormat="1" applyFont="1" applyFill="1" applyBorder="1" applyAlignment="1">
      <alignment horizontal="center" vertical="center"/>
    </xf>
    <xf numFmtId="197" fontId="4" fillId="26" borderId="172" xfId="0" applyNumberFormat="1" applyFont="1" applyFill="1" applyBorder="1" applyAlignment="1">
      <alignment horizontal="center" vertical="center"/>
    </xf>
    <xf numFmtId="0" fontId="4" fillId="26" borderId="65" xfId="0" applyFont="1" applyFill="1" applyBorder="1" applyAlignment="1">
      <alignment horizontal="center" vertical="center"/>
    </xf>
    <xf numFmtId="0" fontId="4" fillId="26" borderId="165" xfId="0" applyFont="1" applyFill="1" applyBorder="1" applyAlignment="1">
      <alignment horizontal="center" vertical="center"/>
    </xf>
    <xf numFmtId="0" fontId="4" fillId="26" borderId="61" xfId="0" applyFont="1" applyFill="1" applyBorder="1" applyAlignment="1">
      <alignment horizontal="center" vertical="center"/>
    </xf>
    <xf numFmtId="0" fontId="4" fillId="26" borderId="65" xfId="0" applyFont="1" applyFill="1" applyBorder="1" applyAlignment="1">
      <alignment horizontal="center" vertical="center" wrapText="1"/>
    </xf>
    <xf numFmtId="0" fontId="4" fillId="26" borderId="61" xfId="0" applyFont="1" applyFill="1" applyBorder="1" applyAlignment="1">
      <alignment horizontal="center" vertical="center" wrapText="1"/>
    </xf>
    <xf numFmtId="0" fontId="4" fillId="26" borderId="177" xfId="0" applyFont="1" applyFill="1" applyBorder="1" applyAlignment="1">
      <alignment horizontal="center" vertical="center"/>
    </xf>
    <xf numFmtId="0" fontId="21" fillId="0" borderId="0" xfId="0" applyFont="1" applyBorder="1" applyAlignment="1">
      <alignment horizontal="center" vertical="center"/>
    </xf>
    <xf numFmtId="0" fontId="21" fillId="0" borderId="176" xfId="0" applyFont="1" applyBorder="1" applyAlignment="1">
      <alignment horizontal="center" vertical="center"/>
    </xf>
    <xf numFmtId="197" fontId="4" fillId="26" borderId="177" xfId="0" applyNumberFormat="1" applyFont="1" applyFill="1" applyBorder="1" applyAlignment="1">
      <alignment horizontal="center" vertical="center"/>
    </xf>
    <xf numFmtId="197" fontId="4" fillId="26" borderId="178" xfId="0" applyNumberFormat="1" applyFont="1" applyFill="1" applyBorder="1" applyAlignment="1">
      <alignment horizontal="center" vertical="center"/>
    </xf>
    <xf numFmtId="10" fontId="4" fillId="0" borderId="21" xfId="0" applyNumberFormat="1" applyFont="1" applyFill="1" applyBorder="1" applyAlignment="1">
      <alignment horizontal="center" vertical="center" shrinkToFit="1"/>
    </xf>
    <xf numFmtId="10" fontId="4" fillId="0" borderId="17" xfId="0" applyNumberFormat="1" applyFont="1" applyFill="1" applyBorder="1" applyAlignment="1">
      <alignment horizontal="center" vertical="center" shrinkToFit="1"/>
    </xf>
    <xf numFmtId="10" fontId="4" fillId="0" borderId="41" xfId="0" applyNumberFormat="1" applyFont="1" applyFill="1" applyBorder="1" applyAlignment="1">
      <alignment horizontal="center" vertical="center" shrinkToFit="1"/>
    </xf>
    <xf numFmtId="0" fontId="4" fillId="26" borderId="59" xfId="0" applyFont="1" applyFill="1" applyBorder="1" applyAlignment="1">
      <alignment horizontal="center" vertical="center" wrapText="1"/>
    </xf>
    <xf numFmtId="10" fontId="4" fillId="0" borderId="55" xfId="0" applyNumberFormat="1" applyFont="1" applyFill="1" applyBorder="1" applyAlignment="1">
      <alignment horizontal="center" vertical="center" shrinkToFit="1"/>
    </xf>
    <xf numFmtId="10"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xf>
    <xf numFmtId="184" fontId="4" fillId="26" borderId="41" xfId="0" applyNumberFormat="1" applyFont="1" applyFill="1" applyBorder="1" applyAlignment="1">
      <alignment horizontal="center" vertical="center"/>
    </xf>
    <xf numFmtId="184" fontId="4" fillId="26" borderId="55" xfId="0" applyNumberFormat="1" applyFont="1" applyFill="1" applyBorder="1" applyAlignment="1">
      <alignment horizontal="center" vertical="center"/>
    </xf>
    <xf numFmtId="176" fontId="4" fillId="26" borderId="89" xfId="0" applyNumberFormat="1" applyFont="1" applyFill="1" applyBorder="1" applyAlignment="1">
      <alignment horizontal="center" vertical="center"/>
    </xf>
    <xf numFmtId="176" fontId="4" fillId="26" borderId="163" xfId="0" applyNumberFormat="1" applyFont="1" applyFill="1" applyBorder="1" applyAlignment="1">
      <alignment horizontal="center" vertical="center"/>
    </xf>
    <xf numFmtId="176" fontId="4" fillId="26" borderId="45" xfId="0" applyNumberFormat="1" applyFont="1" applyFill="1" applyBorder="1" applyAlignment="1">
      <alignment horizontal="center" vertical="center"/>
    </xf>
    <xf numFmtId="10" fontId="4" fillId="0" borderId="17" xfId="0" applyNumberFormat="1" applyFont="1" applyFill="1" applyBorder="1" applyAlignment="1">
      <alignment horizontal="center" vertical="center"/>
    </xf>
    <xf numFmtId="184" fontId="4" fillId="0" borderId="50" xfId="0" applyNumberFormat="1" applyFont="1" applyBorder="1" applyAlignment="1">
      <alignment horizontal="center" vertical="center"/>
    </xf>
    <xf numFmtId="184" fontId="4" fillId="0" borderId="52" xfId="0" applyNumberFormat="1" applyFont="1" applyBorder="1" applyAlignment="1">
      <alignment horizontal="center" vertical="center"/>
    </xf>
    <xf numFmtId="184" fontId="4" fillId="0" borderId="55" xfId="0" applyNumberFormat="1" applyFont="1" applyBorder="1" applyAlignment="1">
      <alignment horizontal="center" vertical="center"/>
    </xf>
    <xf numFmtId="184" fontId="4" fillId="26" borderId="50" xfId="0" applyNumberFormat="1" applyFont="1" applyFill="1" applyBorder="1" applyAlignment="1">
      <alignment horizontal="center" vertical="center"/>
    </xf>
    <xf numFmtId="184" fontId="4" fillId="26" borderId="21" xfId="0" applyNumberFormat="1" applyFont="1" applyFill="1" applyBorder="1" applyAlignment="1">
      <alignment horizontal="center" vertical="center"/>
    </xf>
    <xf numFmtId="10" fontId="4" fillId="0" borderId="49" xfId="0" applyNumberFormat="1" applyFont="1" applyFill="1" applyBorder="1" applyAlignment="1">
      <alignment horizontal="center" vertical="center" wrapText="1"/>
    </xf>
    <xf numFmtId="0" fontId="4" fillId="26" borderId="151" xfId="0" applyFont="1" applyFill="1" applyBorder="1" applyAlignment="1">
      <alignment horizontal="center" vertical="center" wrapText="1"/>
    </xf>
    <xf numFmtId="0" fontId="4" fillId="0" borderId="0" xfId="0" applyFont="1" applyBorder="1" applyAlignment="1">
      <alignment horizontal="right" vertical="center"/>
    </xf>
    <xf numFmtId="180" fontId="4" fillId="26" borderId="89" xfId="0" applyNumberFormat="1" applyFont="1" applyFill="1" applyBorder="1" applyAlignment="1">
      <alignment horizontal="center" vertical="center"/>
    </xf>
    <xf numFmtId="180" fontId="4" fillId="26" borderId="163" xfId="0" applyNumberFormat="1" applyFont="1" applyFill="1" applyBorder="1" applyAlignment="1">
      <alignment horizontal="center" vertical="center"/>
    </xf>
    <xf numFmtId="180" fontId="4" fillId="26" borderId="45" xfId="0" applyNumberFormat="1" applyFont="1" applyFill="1" applyBorder="1" applyAlignment="1">
      <alignment horizontal="center" vertical="center"/>
    </xf>
    <xf numFmtId="0" fontId="4" fillId="0" borderId="3" xfId="0" applyFont="1" applyBorder="1" applyAlignment="1">
      <alignment horizontal="right" vertical="center"/>
    </xf>
    <xf numFmtId="180" fontId="4" fillId="26" borderId="41" xfId="0" applyNumberFormat="1" applyFont="1" applyFill="1" applyBorder="1" applyAlignment="1">
      <alignment horizontal="center" vertical="center"/>
    </xf>
    <xf numFmtId="180" fontId="4" fillId="26" borderId="21" xfId="0" applyNumberFormat="1" applyFont="1" applyFill="1" applyBorder="1" applyAlignment="1">
      <alignment horizontal="center" vertical="center"/>
    </xf>
    <xf numFmtId="180" fontId="4" fillId="26" borderId="55" xfId="0" applyNumberFormat="1" applyFont="1" applyFill="1" applyBorder="1" applyAlignment="1">
      <alignment horizontal="center" vertical="center"/>
    </xf>
    <xf numFmtId="180" fontId="4" fillId="0" borderId="50" xfId="0" applyNumberFormat="1" applyFont="1" applyBorder="1" applyAlignment="1">
      <alignment horizontal="center" vertical="center"/>
    </xf>
    <xf numFmtId="180" fontId="4" fillId="0" borderId="52" xfId="0" applyNumberFormat="1" applyFont="1" applyBorder="1" applyAlignment="1">
      <alignment horizontal="center" vertical="center"/>
    </xf>
    <xf numFmtId="180" fontId="4" fillId="0" borderId="55" xfId="0" applyNumberFormat="1" applyFont="1" applyBorder="1" applyAlignment="1">
      <alignment horizontal="center" vertical="center"/>
    </xf>
    <xf numFmtId="180" fontId="4" fillId="26" borderId="50" xfId="0" applyNumberFormat="1" applyFont="1" applyFill="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192" fontId="4" fillId="26" borderId="28" xfId="0" applyNumberFormat="1" applyFont="1" applyFill="1" applyBorder="1" applyAlignment="1">
      <alignment horizontal="center" vertical="center" shrinkToFit="1"/>
    </xf>
    <xf numFmtId="192" fontId="4" fillId="26" borderId="103" xfId="0" applyNumberFormat="1" applyFont="1" applyFill="1" applyBorder="1" applyAlignment="1">
      <alignment horizontal="center" vertical="center" shrinkToFit="1"/>
    </xf>
    <xf numFmtId="0" fontId="4" fillId="26" borderId="181" xfId="0" applyFont="1" applyFill="1" applyBorder="1" applyAlignment="1">
      <alignment horizontal="center" vertical="center" shrinkToFit="1"/>
    </xf>
    <xf numFmtId="0" fontId="4" fillId="26" borderId="103" xfId="0" applyFont="1" applyFill="1" applyBorder="1" applyAlignment="1">
      <alignment horizontal="center" vertical="center" shrinkToFit="1"/>
    </xf>
    <xf numFmtId="0" fontId="4" fillId="26" borderId="34" xfId="0" applyFont="1" applyFill="1" applyBorder="1" applyAlignment="1">
      <alignment horizontal="center" vertical="center" shrinkToFit="1"/>
    </xf>
    <xf numFmtId="0" fontId="4" fillId="26" borderId="182" xfId="0" applyFont="1" applyFill="1" applyBorder="1" applyAlignment="1">
      <alignment horizontal="center" vertical="center" shrinkToFit="1"/>
    </xf>
    <xf numFmtId="0" fontId="4" fillId="26" borderId="39" xfId="0" applyFont="1" applyFill="1" applyBorder="1" applyAlignment="1">
      <alignment horizontal="center" vertical="center" shrinkToFit="1"/>
    </xf>
    <xf numFmtId="0" fontId="4" fillId="26" borderId="27" xfId="0" applyFont="1" applyFill="1" applyBorder="1" applyAlignment="1">
      <alignment horizontal="center" vertical="center" shrinkToFit="1"/>
    </xf>
    <xf numFmtId="178" fontId="4" fillId="26" borderId="183" xfId="0" applyNumberFormat="1" applyFont="1" applyFill="1" applyBorder="1" applyAlignment="1">
      <alignment horizontal="center" vertical="center" shrinkToFit="1"/>
    </xf>
    <xf numFmtId="178" fontId="4" fillId="26" borderId="184" xfId="0" applyNumberFormat="1" applyFont="1" applyFill="1" applyBorder="1" applyAlignment="1">
      <alignment horizontal="center" vertical="center" shrinkToFit="1"/>
    </xf>
    <xf numFmtId="178" fontId="4" fillId="0" borderId="179" xfId="0" applyNumberFormat="1" applyFont="1" applyBorder="1" applyAlignment="1">
      <alignment horizontal="center" vertical="center" shrinkToFit="1"/>
    </xf>
    <xf numFmtId="178" fontId="4" fillId="0" borderId="92" xfId="0" applyNumberFormat="1" applyFont="1" applyBorder="1" applyAlignment="1">
      <alignment horizontal="center" vertical="center" shrinkToFit="1"/>
    </xf>
    <xf numFmtId="0" fontId="4" fillId="26" borderId="32" xfId="0" applyFont="1" applyFill="1" applyBorder="1" applyAlignment="1">
      <alignment horizontal="center" vertical="center" shrinkToFit="1"/>
    </xf>
    <xf numFmtId="0" fontId="4" fillId="26" borderId="24" xfId="0" applyFont="1" applyFill="1" applyBorder="1" applyAlignment="1">
      <alignment horizontal="center" vertical="center" shrinkToFit="1"/>
    </xf>
    <xf numFmtId="0" fontId="4" fillId="0" borderId="6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4" xfId="0" applyFont="1" applyBorder="1" applyAlignment="1">
      <alignment horizontal="center" vertical="center" shrinkToFit="1"/>
    </xf>
    <xf numFmtId="192" fontId="4" fillId="26" borderId="33" xfId="0" applyNumberFormat="1" applyFont="1" applyFill="1" applyBorder="1" applyAlignment="1">
      <alignment horizontal="center" vertical="center" shrinkToFit="1"/>
    </xf>
    <xf numFmtId="192" fontId="4" fillId="26" borderId="12" xfId="0" applyNumberFormat="1" applyFont="1" applyFill="1" applyBorder="1" applyAlignment="1">
      <alignment horizontal="center" vertical="center" shrinkToFit="1"/>
    </xf>
    <xf numFmtId="192" fontId="4" fillId="26" borderId="180" xfId="0" applyNumberFormat="1" applyFont="1" applyFill="1" applyBorder="1" applyAlignment="1">
      <alignment horizontal="center" vertical="center" shrinkToFit="1"/>
    </xf>
    <xf numFmtId="0" fontId="4" fillId="0" borderId="62" xfId="0" applyFont="1" applyBorder="1" applyAlignment="1">
      <alignment horizontal="center" vertical="center" shrinkToFit="1"/>
    </xf>
    <xf numFmtId="0" fontId="4" fillId="0" borderId="157" xfId="0" applyFont="1" applyBorder="1" applyAlignment="1">
      <alignment horizontal="center" vertical="center" shrinkToFit="1"/>
    </xf>
    <xf numFmtId="0" fontId="4" fillId="26" borderId="91" xfId="0" applyFont="1" applyFill="1" applyBorder="1" applyAlignment="1">
      <alignment horizontal="center" vertical="center" shrinkToFit="1"/>
    </xf>
    <xf numFmtId="0" fontId="4" fillId="26" borderId="76" xfId="0" applyFont="1" applyFill="1" applyBorder="1" applyAlignment="1">
      <alignment horizontal="center" vertical="center" shrinkToFit="1"/>
    </xf>
    <xf numFmtId="178" fontId="4" fillId="0" borderId="12" xfId="0" applyNumberFormat="1" applyFont="1" applyFill="1" applyBorder="1" applyAlignment="1">
      <alignment horizontal="center" vertical="center" shrinkToFit="1"/>
    </xf>
    <xf numFmtId="178" fontId="4" fillId="0" borderId="92" xfId="0" applyNumberFormat="1" applyFont="1" applyFill="1" applyBorder="1" applyAlignment="1">
      <alignment horizontal="center" vertical="center" shrinkToFit="1"/>
    </xf>
    <xf numFmtId="0" fontId="4" fillId="0" borderId="0" xfId="0" applyFont="1" applyAlignment="1">
      <alignment horizontal="left" vertical="center" wrapText="1" shrinkToFit="1"/>
    </xf>
    <xf numFmtId="0" fontId="4" fillId="26" borderId="16" xfId="0" applyFont="1" applyFill="1" applyBorder="1" applyAlignment="1">
      <alignment horizontal="center" vertical="center"/>
    </xf>
    <xf numFmtId="0" fontId="4" fillId="26" borderId="59" xfId="0" applyFont="1" applyFill="1" applyBorder="1" applyAlignment="1">
      <alignment horizontal="center" vertical="center"/>
    </xf>
    <xf numFmtId="0" fontId="4" fillId="26" borderId="47" xfId="0" applyFont="1" applyFill="1" applyBorder="1" applyAlignment="1">
      <alignment horizontal="left" vertical="center"/>
    </xf>
    <xf numFmtId="0" fontId="4" fillId="26" borderId="53" xfId="0" applyFont="1" applyFill="1" applyBorder="1" applyAlignment="1">
      <alignment horizontal="left" vertical="center"/>
    </xf>
    <xf numFmtId="0" fontId="4" fillId="26" borderId="48" xfId="0" applyFont="1" applyFill="1" applyBorder="1" applyAlignment="1">
      <alignment horizontal="left" vertical="center"/>
    </xf>
    <xf numFmtId="0" fontId="4" fillId="26" borderId="54" xfId="0" applyFont="1" applyFill="1" applyBorder="1" applyAlignment="1">
      <alignment horizontal="left" vertical="center"/>
    </xf>
    <xf numFmtId="0" fontId="19" fillId="0" borderId="0" xfId="0" applyFont="1" applyBorder="1" applyAlignment="1">
      <alignment horizontal="left" vertical="center" shrinkToFit="1"/>
    </xf>
    <xf numFmtId="0" fontId="4" fillId="26" borderId="156" xfId="0" applyFont="1" applyFill="1" applyBorder="1" applyAlignment="1">
      <alignment horizontal="center" vertical="center" wrapText="1"/>
    </xf>
    <xf numFmtId="0" fontId="4" fillId="26" borderId="58" xfId="0" applyFont="1" applyFill="1" applyBorder="1" applyAlignment="1">
      <alignment horizontal="left" vertical="center"/>
    </xf>
    <xf numFmtId="0" fontId="4" fillId="26" borderId="157" xfId="0" applyFont="1" applyFill="1" applyBorder="1" applyAlignment="1">
      <alignment horizontal="left" vertical="center"/>
    </xf>
    <xf numFmtId="0" fontId="4" fillId="0" borderId="4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6" fillId="0" borderId="208" xfId="0" applyFont="1" applyBorder="1" applyAlignment="1">
      <alignment horizontal="center" vertical="center"/>
    </xf>
    <xf numFmtId="0" fontId="26" fillId="0" borderId="209" xfId="0" applyFont="1" applyBorder="1" applyAlignment="1">
      <alignment horizontal="center" vertical="center"/>
    </xf>
    <xf numFmtId="208" fontId="4" fillId="0" borderId="58" xfId="0" applyNumberFormat="1" applyFont="1" applyBorder="1" applyAlignment="1">
      <alignment horizontal="center" vertical="center"/>
    </xf>
    <xf numFmtId="208" fontId="4" fillId="0" borderId="157" xfId="0" applyNumberFormat="1" applyFont="1" applyBorder="1" applyAlignment="1">
      <alignment horizontal="center" vertical="center"/>
    </xf>
    <xf numFmtId="208" fontId="4" fillId="0" borderId="47" xfId="0" applyNumberFormat="1" applyFont="1" applyBorder="1" applyAlignment="1">
      <alignment horizontal="center" vertical="center"/>
    </xf>
    <xf numFmtId="208" fontId="4" fillId="0" borderId="53" xfId="0" applyNumberFormat="1" applyFont="1" applyBorder="1" applyAlignment="1">
      <alignment horizontal="center" vertical="center"/>
    </xf>
    <xf numFmtId="176" fontId="4" fillId="0" borderId="58" xfId="0" applyNumberFormat="1" applyFont="1" applyBorder="1" applyAlignment="1">
      <alignment horizontal="center" vertical="center"/>
    </xf>
    <xf numFmtId="176" fontId="4" fillId="0" borderId="207" xfId="0" applyNumberFormat="1" applyFont="1" applyBorder="1" applyAlignment="1">
      <alignment horizontal="center" vertical="center"/>
    </xf>
    <xf numFmtId="176" fontId="4" fillId="0" borderId="157"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139" xfId="0" applyNumberFormat="1" applyFont="1" applyBorder="1" applyAlignment="1">
      <alignment horizontal="center" vertical="center"/>
    </xf>
    <xf numFmtId="176" fontId="4" fillId="0" borderId="53"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4" fillId="0" borderId="155" xfId="0" applyNumberFormat="1" applyFont="1" applyBorder="1" applyAlignment="1">
      <alignment horizontal="center" vertical="center"/>
    </xf>
    <xf numFmtId="176" fontId="4" fillId="0" borderId="54" xfId="0" applyNumberFormat="1" applyFont="1" applyBorder="1" applyAlignment="1">
      <alignment horizontal="center" vertical="center"/>
    </xf>
    <xf numFmtId="208" fontId="4" fillId="0" borderId="48" xfId="0" applyNumberFormat="1" applyFont="1" applyBorder="1" applyAlignment="1">
      <alignment horizontal="center" vertical="center"/>
    </xf>
    <xf numFmtId="208" fontId="4" fillId="0" borderId="54" xfId="0" applyNumberFormat="1" applyFont="1" applyBorder="1" applyAlignment="1">
      <alignment horizontal="center" vertical="center"/>
    </xf>
    <xf numFmtId="198" fontId="4" fillId="0" borderId="17" xfId="0" applyNumberFormat="1" applyFont="1" applyBorder="1" applyAlignment="1">
      <alignment horizontal="center" vertical="center"/>
    </xf>
    <xf numFmtId="198" fontId="4" fillId="0" borderId="19" xfId="0" applyNumberFormat="1" applyFont="1" applyBorder="1" applyAlignment="1">
      <alignment horizontal="center" vertical="center"/>
    </xf>
    <xf numFmtId="198" fontId="4" fillId="0" borderId="18" xfId="0" applyNumberFormat="1" applyFont="1" applyBorder="1" applyAlignment="1">
      <alignment horizontal="center" vertical="center"/>
    </xf>
    <xf numFmtId="198" fontId="4" fillId="0" borderId="20" xfId="0" applyNumberFormat="1" applyFont="1" applyBorder="1" applyAlignment="1">
      <alignment horizontal="center" vertical="center"/>
    </xf>
    <xf numFmtId="0" fontId="4" fillId="26" borderId="23" xfId="0" applyFont="1" applyFill="1" applyBorder="1" applyAlignment="1">
      <alignment horizontal="center" vertical="center" wrapText="1"/>
    </xf>
    <xf numFmtId="197" fontId="4" fillId="26" borderId="17" xfId="0" applyNumberFormat="1" applyFont="1" applyFill="1" applyBorder="1" applyAlignment="1">
      <alignment horizontal="center" vertical="center"/>
    </xf>
    <xf numFmtId="198" fontId="4" fillId="27" borderId="17" xfId="0" applyNumberFormat="1" applyFont="1" applyFill="1" applyBorder="1" applyAlignment="1">
      <alignment horizontal="center" vertical="center"/>
    </xf>
    <xf numFmtId="0" fontId="7" fillId="26" borderId="32" xfId="0" applyFont="1" applyFill="1" applyBorder="1" applyAlignment="1">
      <alignment horizontal="center" vertical="center"/>
    </xf>
    <xf numFmtId="177" fontId="4" fillId="0" borderId="17" xfId="0" applyNumberFormat="1" applyFont="1" applyBorder="1" applyAlignment="1">
      <alignment horizontal="center" vertical="center" shrinkToFit="1"/>
    </xf>
    <xf numFmtId="0" fontId="4" fillId="0" borderId="41"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176" fontId="4" fillId="27" borderId="19" xfId="0" applyNumberFormat="1" applyFont="1" applyFill="1" applyBorder="1" applyAlignment="1">
      <alignment horizontal="center" vertical="center"/>
    </xf>
    <xf numFmtId="177" fontId="4" fillId="0" borderId="41"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0" fontId="4" fillId="0" borderId="158" xfId="0" applyFont="1" applyBorder="1" applyAlignment="1">
      <alignment horizontal="center" vertical="center" wrapText="1" shrinkToFit="1"/>
    </xf>
    <xf numFmtId="0" fontId="4" fillId="0" borderId="61" xfId="0" applyFont="1" applyBorder="1" applyAlignment="1">
      <alignment horizontal="center" vertical="center" wrapText="1" shrinkToFit="1"/>
    </xf>
    <xf numFmtId="177" fontId="4" fillId="0" borderId="52" xfId="0" applyNumberFormat="1" applyFont="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51"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84" xfId="0" applyFont="1" applyBorder="1" applyAlignment="1">
      <alignment horizontal="center" vertical="center" wrapText="1" shrinkToFit="1"/>
    </xf>
    <xf numFmtId="0" fontId="4" fillId="0" borderId="143" xfId="0" applyFont="1" applyBorder="1" applyAlignment="1">
      <alignment horizontal="center" vertical="center" wrapText="1" shrinkToFit="1"/>
    </xf>
    <xf numFmtId="0" fontId="4" fillId="26" borderId="91" xfId="0" applyFont="1" applyFill="1" applyBorder="1" applyAlignment="1">
      <alignment horizontal="center" vertical="center"/>
    </xf>
    <xf numFmtId="0" fontId="4" fillId="26" borderId="76" xfId="0" applyFont="1" applyFill="1" applyBorder="1" applyAlignment="1">
      <alignment horizontal="center" vertical="center"/>
    </xf>
    <xf numFmtId="0" fontId="4" fillId="26" borderId="56" xfId="0" applyFont="1" applyFill="1" applyBorder="1" applyAlignment="1">
      <alignment horizontal="center" vertical="center" wrapText="1"/>
    </xf>
    <xf numFmtId="0" fontId="4" fillId="26" borderId="101" xfId="0" applyFont="1" applyFill="1" applyBorder="1" applyAlignment="1">
      <alignment horizontal="center" vertical="center" wrapText="1"/>
    </xf>
    <xf numFmtId="176" fontId="4" fillId="27" borderId="29" xfId="0" applyNumberFormat="1" applyFont="1" applyFill="1" applyBorder="1" applyAlignment="1">
      <alignment horizontal="center" vertical="center"/>
    </xf>
    <xf numFmtId="177" fontId="4" fillId="0" borderId="50" xfId="0" applyNumberFormat="1" applyFont="1" applyBorder="1" applyAlignment="1">
      <alignment horizontal="center" vertical="center" shrinkToFit="1"/>
    </xf>
    <xf numFmtId="177" fontId="4" fillId="0" borderId="55" xfId="0" applyNumberFormat="1" applyFont="1" applyBorder="1" applyAlignment="1">
      <alignment horizontal="center" vertical="center" shrinkToFit="1"/>
    </xf>
    <xf numFmtId="177" fontId="4" fillId="0" borderId="49" xfId="0" applyNumberFormat="1" applyFont="1" applyBorder="1" applyAlignment="1">
      <alignment horizontal="center" vertical="center" shrinkToFit="1"/>
    </xf>
    <xf numFmtId="177" fontId="4" fillId="0" borderId="18" xfId="0" applyNumberFormat="1" applyFont="1" applyBorder="1" applyAlignment="1">
      <alignment horizontal="center" vertical="center" shrinkToFit="1"/>
    </xf>
    <xf numFmtId="0" fontId="4" fillId="26" borderId="181" xfId="0" applyFont="1" applyFill="1" applyBorder="1" applyAlignment="1">
      <alignment horizontal="center" vertical="center"/>
    </xf>
    <xf numFmtId="0" fontId="4" fillId="26" borderId="34" xfId="0" applyFont="1" applyFill="1" applyBorder="1" applyAlignment="1">
      <alignment horizontal="center" vertical="center"/>
    </xf>
    <xf numFmtId="0" fontId="9" fillId="0" borderId="80" xfId="0" applyFont="1" applyBorder="1" applyAlignment="1">
      <alignment horizontal="center" vertical="center" wrapText="1"/>
    </xf>
    <xf numFmtId="0" fontId="9" fillId="0" borderId="80" xfId="0" applyFont="1" applyBorder="1" applyAlignment="1">
      <alignment horizontal="center" vertical="center"/>
    </xf>
    <xf numFmtId="0" fontId="9" fillId="0" borderId="185" xfId="0" applyFont="1" applyBorder="1" applyAlignment="1">
      <alignment horizontal="center" vertical="center"/>
    </xf>
    <xf numFmtId="0" fontId="29" fillId="0" borderId="194" xfId="0" applyFont="1" applyBorder="1" applyAlignment="1">
      <alignment horizontal="center" vertical="center"/>
    </xf>
    <xf numFmtId="0" fontId="29" fillId="0" borderId="195" xfId="0" applyFont="1" applyBorder="1" applyAlignment="1">
      <alignment horizontal="center" vertical="center"/>
    </xf>
    <xf numFmtId="0" fontId="29" fillId="0" borderId="196" xfId="0" applyFont="1" applyBorder="1" applyAlignment="1">
      <alignment horizontal="center" vertical="center"/>
    </xf>
    <xf numFmtId="0" fontId="106" fillId="0" borderId="0" xfId="0" applyFont="1" applyBorder="1" applyAlignment="1">
      <alignment horizontal="left" vertical="center"/>
    </xf>
    <xf numFmtId="0" fontId="4" fillId="26" borderId="13" xfId="0" applyFont="1" applyFill="1" applyBorder="1" applyAlignment="1">
      <alignment horizontal="center" vertical="center"/>
    </xf>
    <xf numFmtId="180" fontId="4" fillId="26" borderId="13" xfId="0" applyNumberFormat="1" applyFont="1" applyFill="1" applyBorder="1" applyAlignment="1">
      <alignment horizontal="center" vertical="center" shrinkToFit="1"/>
    </xf>
    <xf numFmtId="176" fontId="4" fillId="27" borderId="13" xfId="0" applyNumberFormat="1" applyFont="1" applyFill="1" applyBorder="1" applyAlignment="1">
      <alignment horizontal="center" vertical="center"/>
    </xf>
    <xf numFmtId="0" fontId="29" fillId="0" borderId="197" xfId="0" applyFont="1" applyBorder="1" applyAlignment="1">
      <alignment horizontal="center" vertical="center"/>
    </xf>
    <xf numFmtId="0" fontId="29" fillId="0" borderId="67" xfId="0" applyFont="1" applyBorder="1" applyAlignment="1">
      <alignment horizontal="center" vertical="center"/>
    </xf>
    <xf numFmtId="0" fontId="29" fillId="0" borderId="198" xfId="0" applyFont="1" applyBorder="1" applyAlignment="1">
      <alignment horizontal="center" vertical="center"/>
    </xf>
    <xf numFmtId="177" fontId="29" fillId="0" borderId="196" xfId="0" applyNumberFormat="1" applyFont="1" applyBorder="1" applyAlignment="1">
      <alignment horizontal="center" vertical="center"/>
    </xf>
    <xf numFmtId="177" fontId="29" fillId="0" borderId="68" xfId="0" applyNumberFormat="1" applyFont="1" applyBorder="1" applyAlignment="1">
      <alignment horizontal="center" vertical="center"/>
    </xf>
    <xf numFmtId="0" fontId="9" fillId="0" borderId="85" xfId="0" applyFont="1" applyBorder="1" applyAlignment="1">
      <alignment horizontal="center" vertical="center" wrapText="1"/>
    </xf>
    <xf numFmtId="0" fontId="9" fillId="0" borderId="83" xfId="0" applyFont="1" applyBorder="1" applyAlignment="1">
      <alignment horizontal="center" vertical="center"/>
    </xf>
    <xf numFmtId="0" fontId="9" fillId="0" borderId="199" xfId="0" applyFont="1" applyBorder="1" applyAlignment="1">
      <alignment horizontal="center" vertical="center"/>
    </xf>
    <xf numFmtId="0" fontId="9" fillId="0" borderId="53" xfId="0" applyFont="1" applyBorder="1" applyAlignment="1">
      <alignment horizontal="center" vertical="center" wrapText="1"/>
    </xf>
    <xf numFmtId="0" fontId="9" fillId="0" borderId="17" xfId="0" applyFont="1" applyBorder="1" applyAlignment="1">
      <alignment horizontal="center" vertical="center"/>
    </xf>
    <xf numFmtId="0" fontId="9" fillId="0" borderId="192" xfId="0" applyFont="1" applyBorder="1" applyAlignment="1">
      <alignment horizontal="center" vertical="center"/>
    </xf>
    <xf numFmtId="0" fontId="9" fillId="0" borderId="54" xfId="0" applyFont="1" applyBorder="1" applyAlignment="1">
      <alignment horizontal="center" vertical="center" wrapText="1"/>
    </xf>
    <xf numFmtId="0" fontId="9" fillId="0" borderId="18" xfId="0" applyFont="1" applyBorder="1" applyAlignment="1">
      <alignment horizontal="center" vertical="center"/>
    </xf>
    <xf numFmtId="0" fontId="9" fillId="0" borderId="193" xfId="0" applyFont="1" applyBorder="1" applyAlignment="1">
      <alignment horizontal="center" vertical="center"/>
    </xf>
    <xf numFmtId="0" fontId="9" fillId="0" borderId="82" xfId="0" applyFont="1" applyBorder="1" applyAlignment="1">
      <alignment horizontal="center" vertical="center" wrapText="1"/>
    </xf>
    <xf numFmtId="0" fontId="9" fillId="0" borderId="82" xfId="0" applyFont="1" applyBorder="1" applyAlignment="1">
      <alignment horizontal="center" vertical="center"/>
    </xf>
    <xf numFmtId="0" fontId="9" fillId="0" borderId="191" xfId="0" applyFont="1" applyBorder="1" applyAlignment="1">
      <alignment horizontal="center" vertical="center"/>
    </xf>
    <xf numFmtId="0" fontId="9" fillId="0" borderId="81" xfId="0" applyFont="1" applyBorder="1" applyAlignment="1">
      <alignment horizontal="center" vertical="center" wrapText="1"/>
    </xf>
    <xf numFmtId="0" fontId="9" fillId="0" borderId="81" xfId="0" applyFont="1" applyBorder="1" applyAlignment="1">
      <alignment horizontal="center" vertical="center"/>
    </xf>
    <xf numFmtId="0" fontId="9" fillId="0" borderId="186"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87" xfId="0" applyFont="1" applyBorder="1" applyAlignment="1">
      <alignment horizontal="center" vertical="center"/>
    </xf>
    <xf numFmtId="0" fontId="9" fillId="0" borderId="188" xfId="0" applyFont="1" applyBorder="1" applyAlignment="1">
      <alignment horizontal="center" vertical="center"/>
    </xf>
    <xf numFmtId="0" fontId="9" fillId="0" borderId="189" xfId="0" applyFont="1" applyBorder="1" applyAlignment="1">
      <alignment horizontal="center" vertical="center"/>
    </xf>
    <xf numFmtId="0" fontId="9" fillId="0" borderId="190" xfId="0" applyFont="1" applyBorder="1" applyAlignment="1">
      <alignment horizontal="center" vertical="center"/>
    </xf>
    <xf numFmtId="43" fontId="4" fillId="0" borderId="62" xfId="0" applyNumberFormat="1" applyFont="1" applyBorder="1" applyAlignment="1">
      <alignment horizontal="center" vertical="center" shrinkToFit="1"/>
    </xf>
    <xf numFmtId="43" fontId="4" fillId="0" borderId="207" xfId="0" applyNumberFormat="1" applyFont="1" applyBorder="1" applyAlignment="1">
      <alignment horizontal="center" vertical="center" shrinkToFit="1"/>
    </xf>
    <xf numFmtId="43" fontId="4" fillId="0" borderId="157" xfId="0" applyNumberFormat="1" applyFont="1" applyBorder="1" applyAlignment="1">
      <alignment horizontal="center" vertical="center" shrinkToFit="1"/>
    </xf>
    <xf numFmtId="43" fontId="4" fillId="0" borderId="58" xfId="0" applyNumberFormat="1" applyFont="1" applyBorder="1" applyAlignment="1">
      <alignment horizontal="center" vertical="center" shrinkToFit="1"/>
    </xf>
    <xf numFmtId="180" fontId="4" fillId="27" borderId="89" xfId="0" applyNumberFormat="1" applyFont="1" applyFill="1" applyBorder="1" applyAlignment="1">
      <alignment horizontal="center" vertical="center" shrinkToFit="1"/>
    </xf>
    <xf numFmtId="180" fontId="4" fillId="27" borderId="163" xfId="0" applyNumberFormat="1" applyFont="1" applyFill="1" applyBorder="1" applyAlignment="1">
      <alignment horizontal="center" vertical="center" shrinkToFit="1"/>
    </xf>
    <xf numFmtId="180" fontId="4" fillId="27" borderId="45" xfId="0" applyNumberFormat="1" applyFont="1" applyFill="1" applyBorder="1" applyAlignment="1">
      <alignment horizontal="center" vertical="center" shrinkToFit="1"/>
    </xf>
    <xf numFmtId="176" fontId="4" fillId="28" borderId="206" xfId="0" applyNumberFormat="1" applyFont="1" applyFill="1" applyBorder="1" applyAlignment="1">
      <alignment horizontal="center" vertical="center"/>
    </xf>
    <xf numFmtId="176" fontId="4" fillId="28" borderId="125" xfId="0" applyNumberFormat="1" applyFont="1" applyFill="1" applyBorder="1" applyAlignment="1">
      <alignment horizontal="center" vertical="center"/>
    </xf>
    <xf numFmtId="176" fontId="4" fillId="28" borderId="138" xfId="0" applyNumberFormat="1" applyFont="1" applyFill="1" applyBorder="1" applyAlignment="1">
      <alignment horizontal="center" vertical="center"/>
    </xf>
    <xf numFmtId="43" fontId="4" fillId="0" borderId="63" xfId="0" applyNumberFormat="1" applyFont="1" applyBorder="1" applyAlignment="1">
      <alignment horizontal="center" vertical="center" shrinkToFit="1"/>
    </xf>
    <xf numFmtId="43" fontId="4" fillId="0" borderId="139" xfId="0" applyNumberFormat="1" applyFont="1" applyBorder="1" applyAlignment="1">
      <alignment horizontal="center" vertical="center" shrinkToFit="1"/>
    </xf>
    <xf numFmtId="43" fontId="4" fillId="0" borderId="53" xfId="0" applyNumberFormat="1" applyFont="1" applyBorder="1" applyAlignment="1">
      <alignment horizontal="center" vertical="center" shrinkToFit="1"/>
    </xf>
    <xf numFmtId="43" fontId="4" fillId="0" borderId="47" xfId="0" applyNumberFormat="1" applyFont="1" applyBorder="1" applyAlignment="1">
      <alignment horizontal="center" vertical="center" shrinkToFit="1"/>
    </xf>
    <xf numFmtId="43" fontId="4" fillId="0" borderId="64" xfId="0" applyNumberFormat="1" applyFont="1" applyBorder="1" applyAlignment="1">
      <alignment horizontal="center" vertical="center" shrinkToFit="1"/>
    </xf>
    <xf numFmtId="43" fontId="4" fillId="0" borderId="155" xfId="0" applyNumberFormat="1" applyFont="1" applyBorder="1" applyAlignment="1">
      <alignment horizontal="center" vertical="center" shrinkToFit="1"/>
    </xf>
    <xf numFmtId="43" fontId="4" fillId="0" borderId="54" xfId="0" applyNumberFormat="1" applyFont="1" applyBorder="1" applyAlignment="1">
      <alignment horizontal="center" vertical="center" shrinkToFit="1"/>
    </xf>
    <xf numFmtId="43" fontId="4" fillId="0" borderId="48" xfId="0" applyNumberFormat="1" applyFont="1" applyBorder="1" applyAlignment="1">
      <alignment horizontal="center" vertical="center" shrinkToFit="1"/>
    </xf>
    <xf numFmtId="0" fontId="7" fillId="26" borderId="156" xfId="0" applyFont="1" applyFill="1" applyBorder="1" applyAlignment="1">
      <alignment horizontal="center" vertical="center" wrapText="1"/>
    </xf>
    <xf numFmtId="0" fontId="7" fillId="26" borderId="175" xfId="0" applyFont="1" applyFill="1" applyBorder="1" applyAlignment="1">
      <alignment horizontal="center" vertical="center" wrapText="1"/>
    </xf>
    <xf numFmtId="0" fontId="7" fillId="26" borderId="104" xfId="0" applyFont="1" applyFill="1" applyBorder="1" applyAlignment="1">
      <alignment horizontal="center" vertical="center" wrapText="1"/>
    </xf>
    <xf numFmtId="0" fontId="10" fillId="0" borderId="3" xfId="0" applyFont="1" applyBorder="1" applyAlignment="1">
      <alignment horizontal="center" vertical="center" shrinkToFit="1"/>
    </xf>
    <xf numFmtId="0" fontId="5" fillId="0" borderId="3" xfId="0" applyFont="1" applyBorder="1" applyAlignment="1">
      <alignment horizontal="left" vertical="center"/>
    </xf>
    <xf numFmtId="0" fontId="4" fillId="0" borderId="0" xfId="0" applyFont="1" applyAlignment="1">
      <alignment horizontal="left" vertical="center" wrapText="1"/>
    </xf>
    <xf numFmtId="0" fontId="4" fillId="26" borderId="145" xfId="0" applyFont="1" applyFill="1" applyBorder="1" applyAlignment="1">
      <alignment horizontal="center" vertical="center" wrapText="1"/>
    </xf>
    <xf numFmtId="184" fontId="4" fillId="0" borderId="47" xfId="0" applyNumberFormat="1" applyFont="1" applyBorder="1" applyAlignment="1">
      <alignment horizontal="right" vertical="center" wrapText="1"/>
    </xf>
    <xf numFmtId="184" fontId="4" fillId="0" borderId="53" xfId="0" applyNumberFormat="1" applyFont="1" applyBorder="1" applyAlignment="1">
      <alignment horizontal="right" vertical="center" wrapText="1"/>
    </xf>
    <xf numFmtId="0" fontId="4" fillId="26" borderId="40" xfId="0" applyFont="1" applyFill="1" applyBorder="1" applyAlignment="1">
      <alignment horizontal="center" vertical="center"/>
    </xf>
    <xf numFmtId="0" fontId="4" fillId="26" borderId="44" xfId="0" applyFont="1" applyFill="1" applyBorder="1" applyAlignment="1">
      <alignment horizontal="center" vertical="center"/>
    </xf>
    <xf numFmtId="179" fontId="4" fillId="0" borderId="47" xfId="0" applyNumberFormat="1" applyFont="1" applyBorder="1" applyAlignment="1">
      <alignment horizontal="right" vertical="center" wrapText="1"/>
    </xf>
    <xf numFmtId="179" fontId="4" fillId="0" borderId="53" xfId="0" applyNumberFormat="1" applyFont="1" applyBorder="1" applyAlignment="1">
      <alignment horizontal="right" vertical="center" wrapText="1"/>
    </xf>
    <xf numFmtId="196" fontId="4" fillId="26" borderId="200" xfId="0" applyNumberFormat="1" applyFont="1" applyFill="1" applyBorder="1" applyAlignment="1">
      <alignment horizontal="center" vertical="center"/>
    </xf>
    <xf numFmtId="196" fontId="4" fillId="26" borderId="92" xfId="0" applyNumberFormat="1" applyFont="1" applyFill="1" applyBorder="1" applyAlignment="1">
      <alignment horizontal="center" vertical="center"/>
    </xf>
    <xf numFmtId="179" fontId="4" fillId="0" borderId="48" xfId="0" applyNumberFormat="1" applyFont="1" applyBorder="1" applyAlignment="1">
      <alignment horizontal="right" vertical="center" wrapText="1"/>
    </xf>
    <xf numFmtId="179" fontId="4" fillId="0" borderId="54" xfId="0" applyNumberFormat="1" applyFont="1" applyBorder="1" applyAlignment="1">
      <alignment horizontal="right" vertical="center" wrapText="1"/>
    </xf>
    <xf numFmtId="0" fontId="4" fillId="26" borderId="87" xfId="0" applyFont="1" applyFill="1" applyBorder="1" applyAlignment="1">
      <alignment horizontal="center" vertical="center" wrapText="1"/>
    </xf>
    <xf numFmtId="204" fontId="4" fillId="27" borderId="87" xfId="0" applyNumberFormat="1" applyFont="1" applyFill="1" applyBorder="1" applyAlignment="1">
      <alignment horizontal="center" vertical="center"/>
    </xf>
    <xf numFmtId="0" fontId="4" fillId="26" borderId="18" xfId="0" applyFont="1" applyFill="1" applyBorder="1" applyAlignment="1">
      <alignment horizontal="center" vertical="center" wrapText="1"/>
    </xf>
    <xf numFmtId="0" fontId="4" fillId="26" borderId="20" xfId="0" applyFont="1" applyFill="1" applyBorder="1" applyAlignment="1">
      <alignment horizontal="center" vertical="center"/>
    </xf>
    <xf numFmtId="0" fontId="4" fillId="26" borderId="55" xfId="0" applyFont="1" applyFill="1" applyBorder="1" applyAlignment="1">
      <alignment horizontal="center" vertical="center" wrapText="1"/>
    </xf>
    <xf numFmtId="204" fontId="4" fillId="27" borderId="55" xfId="0" applyNumberFormat="1" applyFont="1" applyFill="1" applyBorder="1" applyAlignment="1">
      <alignment horizontal="center" vertical="center"/>
    </xf>
    <xf numFmtId="0" fontId="4" fillId="26" borderId="201" xfId="0" applyFont="1" applyFill="1" applyBorder="1" applyAlignment="1">
      <alignment horizontal="center" vertical="center" wrapText="1"/>
    </xf>
    <xf numFmtId="0" fontId="4" fillId="26" borderId="28" xfId="0" applyFont="1" applyFill="1" applyBorder="1" applyAlignment="1">
      <alignment horizontal="center" vertical="center" wrapText="1"/>
    </xf>
    <xf numFmtId="0" fontId="4" fillId="26" borderId="103" xfId="0" applyFont="1" applyFill="1" applyBorder="1" applyAlignment="1">
      <alignment horizontal="center" vertical="center" wrapText="1"/>
    </xf>
    <xf numFmtId="0" fontId="4" fillId="26" borderId="182" xfId="0" applyFont="1" applyFill="1" applyBorder="1" applyAlignment="1">
      <alignment horizontal="center" vertical="center" wrapText="1"/>
    </xf>
    <xf numFmtId="198" fontId="4" fillId="27" borderId="75" xfId="0" applyNumberFormat="1" applyFont="1" applyFill="1" applyBorder="1" applyAlignment="1">
      <alignment horizontal="center" vertical="center"/>
    </xf>
    <xf numFmtId="198" fontId="4" fillId="27" borderId="0" xfId="0" applyNumberFormat="1" applyFont="1" applyFill="1" applyBorder="1" applyAlignment="1">
      <alignment horizontal="center" vertical="center"/>
    </xf>
    <xf numFmtId="198" fontId="4" fillId="27" borderId="48" xfId="0" applyNumberFormat="1" applyFont="1" applyFill="1" applyBorder="1" applyAlignment="1">
      <alignment horizontal="center" vertical="center"/>
    </xf>
    <xf numFmtId="198" fontId="4" fillId="27" borderId="155" xfId="0" applyNumberFormat="1" applyFont="1" applyFill="1" applyBorder="1" applyAlignment="1">
      <alignment horizontal="center" vertical="center"/>
    </xf>
    <xf numFmtId="198" fontId="4" fillId="27" borderId="47" xfId="0" applyNumberFormat="1" applyFont="1" applyFill="1" applyBorder="1" applyAlignment="1">
      <alignment horizontal="center" vertical="center"/>
    </xf>
    <xf numFmtId="198" fontId="4" fillId="27" borderId="139" xfId="0" applyNumberFormat="1" applyFont="1" applyFill="1" applyBorder="1" applyAlignment="1">
      <alignment horizontal="center" vertical="center"/>
    </xf>
    <xf numFmtId="198" fontId="4" fillId="25" borderId="181" xfId="0" applyNumberFormat="1" applyFont="1" applyFill="1" applyBorder="1" applyAlignment="1">
      <alignment horizontal="center" vertical="center"/>
    </xf>
    <xf numFmtId="198" fontId="4" fillId="25" borderId="28" xfId="0" applyNumberFormat="1" applyFont="1" applyFill="1" applyBorder="1" applyAlignment="1">
      <alignment horizontal="center" vertical="center"/>
    </xf>
    <xf numFmtId="198" fontId="4" fillId="25" borderId="183" xfId="0" applyNumberFormat="1" applyFont="1" applyFill="1" applyBorder="1" applyAlignment="1">
      <alignment horizontal="center" vertical="center"/>
    </xf>
    <xf numFmtId="198" fontId="4" fillId="25" borderId="42" xfId="0" applyNumberFormat="1" applyFont="1" applyFill="1" applyBorder="1" applyAlignment="1">
      <alignment horizontal="center" vertical="center"/>
    </xf>
    <xf numFmtId="198" fontId="4" fillId="25" borderId="0" xfId="0" applyNumberFormat="1" applyFont="1" applyFill="1" applyBorder="1" applyAlignment="1">
      <alignment horizontal="center" vertical="center"/>
    </xf>
    <xf numFmtId="198" fontId="4" fillId="25" borderId="176" xfId="0" applyNumberFormat="1" applyFont="1" applyFill="1" applyBorder="1" applyAlignment="1">
      <alignment horizontal="center" vertical="center"/>
    </xf>
    <xf numFmtId="198" fontId="4" fillId="25" borderId="71" xfId="0" applyNumberFormat="1" applyFont="1" applyFill="1" applyBorder="1" applyAlignment="1">
      <alignment horizontal="center" vertical="center"/>
    </xf>
    <xf numFmtId="198" fontId="4" fillId="25" borderId="3" xfId="0" applyNumberFormat="1" applyFont="1" applyFill="1" applyBorder="1" applyAlignment="1">
      <alignment horizontal="center" vertical="center"/>
    </xf>
    <xf numFmtId="198" fontId="4" fillId="25" borderId="126" xfId="0" applyNumberFormat="1" applyFont="1" applyFill="1" applyBorder="1" applyAlignment="1">
      <alignment horizontal="center" vertical="center"/>
    </xf>
    <xf numFmtId="198" fontId="4" fillId="27" borderId="56" xfId="0" applyNumberFormat="1" applyFont="1" applyFill="1" applyBorder="1" applyAlignment="1">
      <alignment horizontal="center" vertical="center"/>
    </xf>
    <xf numFmtId="198" fontId="4" fillId="27" borderId="145" xfId="0" applyNumberFormat="1" applyFont="1" applyFill="1" applyBorder="1" applyAlignment="1">
      <alignment horizontal="center" vertical="center"/>
    </xf>
    <xf numFmtId="0" fontId="4" fillId="26" borderId="73" xfId="0" applyNumberFormat="1" applyFont="1" applyFill="1" applyBorder="1" applyAlignment="1">
      <alignment horizontal="left" vertical="center"/>
    </xf>
    <xf numFmtId="0" fontId="4" fillId="26" borderId="74" xfId="0" applyNumberFormat="1" applyFont="1" applyFill="1" applyBorder="1" applyAlignment="1">
      <alignment horizontal="left" vertical="center"/>
    </xf>
    <xf numFmtId="0" fontId="4" fillId="26" borderId="151" xfId="0" applyFont="1" applyFill="1" applyBorder="1" applyAlignment="1">
      <alignment horizontal="center"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198" fontId="4" fillId="27" borderId="202" xfId="0" applyNumberFormat="1" applyFont="1" applyFill="1" applyBorder="1" applyAlignment="1">
      <alignment horizontal="center" vertical="center"/>
    </xf>
    <xf numFmtId="198" fontId="4" fillId="27" borderId="203" xfId="0" applyNumberFormat="1" applyFont="1" applyFill="1" applyBorder="1" applyAlignment="1">
      <alignment horizontal="center" vertical="center"/>
    </xf>
    <xf numFmtId="0" fontId="5" fillId="0" borderId="32" xfId="0" applyFont="1" applyBorder="1" applyAlignment="1">
      <alignment horizontal="center" vertical="center"/>
    </xf>
    <xf numFmtId="0" fontId="5" fillId="0" borderId="56" xfId="0" applyFont="1" applyBorder="1" applyAlignment="1">
      <alignment horizontal="center" vertical="center"/>
    </xf>
    <xf numFmtId="198" fontId="5" fillId="0" borderId="18" xfId="0" applyNumberFormat="1" applyFont="1" applyBorder="1" applyAlignment="1">
      <alignment horizontal="center" vertical="center"/>
    </xf>
    <xf numFmtId="198" fontId="5" fillId="0" borderId="48" xfId="0" applyNumberFormat="1" applyFont="1" applyBorder="1" applyAlignment="1">
      <alignment horizontal="center" vertical="center"/>
    </xf>
    <xf numFmtId="198" fontId="5" fillId="0" borderId="42" xfId="0" applyNumberFormat="1" applyFont="1" applyBorder="1" applyAlignment="1">
      <alignment horizontal="center" vertical="center"/>
    </xf>
    <xf numFmtId="198" fontId="5" fillId="0" borderId="0" xfId="0" applyNumberFormat="1" applyFont="1" applyBorder="1" applyAlignment="1">
      <alignment horizontal="center" vertical="center"/>
    </xf>
    <xf numFmtId="0" fontId="5" fillId="0" borderId="42" xfId="0" applyFont="1" applyBorder="1" applyAlignment="1">
      <alignment horizontal="center" vertical="center"/>
    </xf>
    <xf numFmtId="0" fontId="5" fillId="0" borderId="0" xfId="0" applyFont="1" applyBorder="1" applyAlignment="1">
      <alignment horizontal="center" vertical="center"/>
    </xf>
    <xf numFmtId="0" fontId="4" fillId="0" borderId="56" xfId="0" applyFont="1" applyBorder="1" applyAlignment="1">
      <alignment horizontal="center" vertical="center" wrapText="1"/>
    </xf>
    <xf numFmtId="0" fontId="4" fillId="0" borderId="145" xfId="0" applyFont="1" applyBorder="1" applyAlignment="1">
      <alignment horizontal="center" vertical="center" wrapText="1"/>
    </xf>
    <xf numFmtId="0" fontId="4" fillId="0" borderId="101" xfId="0" applyFont="1" applyBorder="1" applyAlignment="1">
      <alignment horizontal="center" vertical="center" wrapText="1"/>
    </xf>
    <xf numFmtId="198" fontId="5" fillId="0" borderId="155" xfId="0" applyNumberFormat="1" applyFont="1" applyBorder="1" applyAlignment="1">
      <alignment horizontal="center" vertical="center"/>
    </xf>
    <xf numFmtId="198" fontId="5" fillId="0" borderId="54" xfId="0" applyNumberFormat="1" applyFont="1" applyBorder="1" applyAlignment="1">
      <alignment horizontal="center" vertical="center"/>
    </xf>
    <xf numFmtId="197" fontId="4" fillId="26" borderId="58" xfId="0" applyNumberFormat="1" applyFont="1" applyFill="1" applyBorder="1" applyAlignment="1">
      <alignment horizontal="left" vertical="center"/>
    </xf>
    <xf numFmtId="0" fontId="4" fillId="26" borderId="157" xfId="0" applyNumberFormat="1" applyFont="1" applyFill="1" applyBorder="1" applyAlignment="1">
      <alignment horizontal="left" vertical="center"/>
    </xf>
    <xf numFmtId="197" fontId="4" fillId="26" borderId="47" xfId="0" applyNumberFormat="1" applyFont="1" applyFill="1" applyBorder="1" applyAlignment="1">
      <alignment horizontal="left" vertical="center"/>
    </xf>
    <xf numFmtId="0" fontId="4" fillId="26" borderId="53" xfId="0" applyNumberFormat="1" applyFont="1" applyFill="1" applyBorder="1" applyAlignment="1">
      <alignment horizontal="left" vertical="center"/>
    </xf>
    <xf numFmtId="198" fontId="5" fillId="0" borderId="28" xfId="0" applyNumberFormat="1" applyFont="1" applyBorder="1" applyAlignment="1">
      <alignment horizontal="center" vertical="center"/>
    </xf>
    <xf numFmtId="0" fontId="4" fillId="26" borderId="33" xfId="0" applyFont="1" applyFill="1" applyBorder="1" applyAlignment="1">
      <alignment horizontal="center" vertical="center"/>
    </xf>
    <xf numFmtId="0" fontId="4" fillId="26" borderId="12" xfId="0" applyFont="1" applyFill="1" applyBorder="1" applyAlignment="1">
      <alignment horizontal="center" vertical="center"/>
    </xf>
    <xf numFmtId="0" fontId="4" fillId="26" borderId="92" xfId="0" applyFont="1" applyFill="1" applyBorder="1" applyAlignment="1">
      <alignment horizontal="center" vertical="center"/>
    </xf>
    <xf numFmtId="0" fontId="26" fillId="0" borderId="3" xfId="0" applyFont="1" applyBorder="1" applyAlignment="1">
      <alignment vertical="center"/>
    </xf>
    <xf numFmtId="0" fontId="4" fillId="26" borderId="28" xfId="0" applyFont="1" applyFill="1" applyBorder="1" applyAlignment="1">
      <alignment horizontal="center" vertical="center"/>
    </xf>
    <xf numFmtId="0" fontId="4" fillId="26" borderId="183" xfId="0" applyFont="1" applyFill="1" applyBorder="1" applyAlignment="1">
      <alignment horizontal="center" vertical="center"/>
    </xf>
    <xf numFmtId="0" fontId="4" fillId="26" borderId="207" xfId="0" applyNumberFormat="1" applyFont="1" applyFill="1" applyBorder="1" applyAlignment="1">
      <alignment horizontal="left" vertical="center"/>
    </xf>
    <xf numFmtId="0" fontId="4" fillId="0" borderId="206" xfId="0" applyFont="1" applyBorder="1" applyAlignment="1">
      <alignment horizontal="center" vertical="center"/>
    </xf>
    <xf numFmtId="0" fontId="4" fillId="0" borderId="125" xfId="0" applyFont="1" applyBorder="1" applyAlignment="1">
      <alignment horizontal="center" vertical="center"/>
    </xf>
    <xf numFmtId="198" fontId="4" fillId="25" borderId="70" xfId="0" applyNumberFormat="1" applyFont="1" applyFill="1" applyBorder="1" applyAlignment="1">
      <alignment horizontal="center" vertical="center"/>
    </xf>
    <xf numFmtId="198" fontId="4" fillId="25" borderId="203" xfId="0" applyNumberFormat="1" applyFont="1" applyFill="1" applyBorder="1" applyAlignment="1">
      <alignment horizontal="center" vertical="center"/>
    </xf>
    <xf numFmtId="198" fontId="4" fillId="25" borderId="205" xfId="0" applyNumberFormat="1" applyFont="1" applyFill="1" applyBorder="1" applyAlignment="1">
      <alignment horizontal="center" vertical="center"/>
    </xf>
    <xf numFmtId="0" fontId="4" fillId="26" borderId="139" xfId="0" applyNumberFormat="1" applyFont="1" applyFill="1" applyBorder="1" applyAlignment="1">
      <alignment horizontal="left" vertical="center"/>
    </xf>
    <xf numFmtId="0" fontId="4" fillId="26" borderId="137" xfId="0" applyNumberFormat="1" applyFont="1" applyFill="1" applyBorder="1" applyAlignment="1">
      <alignment horizontal="left" vertical="center"/>
    </xf>
  </cellXfs>
  <cellStyles count="671">
    <cellStyle name="??&amp;O?&amp;H?_x0008__x000f__x0007_?_x0007__x0001__x0001_" xfId="1"/>
    <cellStyle name="??&amp;O?&amp;H?_x0008_??_x0007__x0001__x0001_" xfId="2"/>
    <cellStyle name="_설계참고자료1" xfId="62"/>
    <cellStyle name="_원가계산" xfId="63"/>
    <cellStyle name="¤@?e_TEST-1 " xfId="64"/>
    <cellStyle name="①" xfId="3"/>
    <cellStyle name="①_2011-02-000389-00-15(1)" xfId="157"/>
    <cellStyle name="20% - 강조색1" xfId="4" builtinId="30" customBuiltin="1"/>
    <cellStyle name="20% - 강조색1 2" xfId="162"/>
    <cellStyle name="20% - 강조색1 3" xfId="163"/>
    <cellStyle name="20% - 강조색1 4" xfId="164"/>
    <cellStyle name="20% - 강조색1 5" xfId="165"/>
    <cellStyle name="20% - 강조색2" xfId="5" builtinId="34" customBuiltin="1"/>
    <cellStyle name="20% - 강조색2 2" xfId="166"/>
    <cellStyle name="20% - 강조색2 3" xfId="167"/>
    <cellStyle name="20% - 강조색2 4" xfId="168"/>
    <cellStyle name="20% - 강조색2 5" xfId="169"/>
    <cellStyle name="20% - 강조색3" xfId="6" builtinId="38" customBuiltin="1"/>
    <cellStyle name="20% - 강조색3 2" xfId="170"/>
    <cellStyle name="20% - 강조색3 3" xfId="171"/>
    <cellStyle name="20% - 강조색3 4" xfId="172"/>
    <cellStyle name="20% - 강조색3 5" xfId="173"/>
    <cellStyle name="20% - 강조색4" xfId="7" builtinId="42" customBuiltin="1"/>
    <cellStyle name="20% - 강조색4 2" xfId="174"/>
    <cellStyle name="20% - 강조색4 3" xfId="175"/>
    <cellStyle name="20% - 강조색4 4" xfId="176"/>
    <cellStyle name="20% - 강조색4 5" xfId="177"/>
    <cellStyle name="20% - 강조색5" xfId="8" builtinId="46" customBuiltin="1"/>
    <cellStyle name="20% - 강조색5 2" xfId="178"/>
    <cellStyle name="20% - 강조색5 3" xfId="179"/>
    <cellStyle name="20% - 강조색5 4" xfId="180"/>
    <cellStyle name="20% - 강조색5 5" xfId="181"/>
    <cellStyle name="20% - 강조색6" xfId="9" builtinId="50" customBuiltin="1"/>
    <cellStyle name="20% - 강조색6 2" xfId="182"/>
    <cellStyle name="20% - 강조색6 3" xfId="183"/>
    <cellStyle name="20% - 강조색6 4" xfId="184"/>
    <cellStyle name="20% - 강조색6 5" xfId="185"/>
    <cellStyle name="40% - 강조색1" xfId="10" builtinId="31" customBuiltin="1"/>
    <cellStyle name="40% - 강조색1 2" xfId="186"/>
    <cellStyle name="40% - 강조색1 3" xfId="187"/>
    <cellStyle name="40% - 강조색1 4" xfId="188"/>
    <cellStyle name="40% - 강조색1 5" xfId="189"/>
    <cellStyle name="40% - 강조색2" xfId="11" builtinId="35" customBuiltin="1"/>
    <cellStyle name="40% - 강조색2 2" xfId="190"/>
    <cellStyle name="40% - 강조색2 3" xfId="191"/>
    <cellStyle name="40% - 강조색2 4" xfId="192"/>
    <cellStyle name="40% - 강조색2 5" xfId="193"/>
    <cellStyle name="40% - 강조색3" xfId="12" builtinId="39" customBuiltin="1"/>
    <cellStyle name="40% - 강조색3 2" xfId="194"/>
    <cellStyle name="40% - 강조색3 3" xfId="195"/>
    <cellStyle name="40% - 강조색3 4" xfId="196"/>
    <cellStyle name="40% - 강조색3 5" xfId="197"/>
    <cellStyle name="40% - 강조색4" xfId="13" builtinId="43" customBuiltin="1"/>
    <cellStyle name="40% - 강조색4 2" xfId="198"/>
    <cellStyle name="40% - 강조색4 3" xfId="199"/>
    <cellStyle name="40% - 강조색4 4" xfId="200"/>
    <cellStyle name="40% - 강조색4 5" xfId="201"/>
    <cellStyle name="40% - 강조색5" xfId="14" builtinId="47" customBuiltin="1"/>
    <cellStyle name="40% - 강조색5 2" xfId="202"/>
    <cellStyle name="40% - 강조색5 3" xfId="203"/>
    <cellStyle name="40% - 강조색5 4" xfId="204"/>
    <cellStyle name="40% - 강조색5 5" xfId="205"/>
    <cellStyle name="40% - 강조색6" xfId="15" builtinId="51" customBuiltin="1"/>
    <cellStyle name="40% - 강조색6 2" xfId="206"/>
    <cellStyle name="40% - 강조색6 3" xfId="207"/>
    <cellStyle name="40% - 강조색6 4" xfId="208"/>
    <cellStyle name="40% - 강조색6 5" xfId="209"/>
    <cellStyle name="60% - 강조색1" xfId="16" builtinId="32" customBuiltin="1"/>
    <cellStyle name="60% - 강조색1 2" xfId="210"/>
    <cellStyle name="60% - 강조색1 3" xfId="211"/>
    <cellStyle name="60% - 강조색1 4" xfId="212"/>
    <cellStyle name="60% - 강조색1 5" xfId="213"/>
    <cellStyle name="60% - 강조색2" xfId="17" builtinId="36" customBuiltin="1"/>
    <cellStyle name="60% - 강조색2 2" xfId="214"/>
    <cellStyle name="60% - 강조색2 3" xfId="215"/>
    <cellStyle name="60% - 강조색2 4" xfId="216"/>
    <cellStyle name="60% - 강조색2 5" xfId="217"/>
    <cellStyle name="60% - 강조색3" xfId="18" builtinId="40" customBuiltin="1"/>
    <cellStyle name="60% - 강조색3 2" xfId="218"/>
    <cellStyle name="60% - 강조색3 3" xfId="219"/>
    <cellStyle name="60% - 강조색3 4" xfId="220"/>
    <cellStyle name="60% - 강조색3 5" xfId="221"/>
    <cellStyle name="60% - 강조색4" xfId="19" builtinId="44" customBuiltin="1"/>
    <cellStyle name="60% - 강조색4 2" xfId="222"/>
    <cellStyle name="60% - 강조색4 3" xfId="223"/>
    <cellStyle name="60% - 강조색4 4" xfId="224"/>
    <cellStyle name="60% - 강조색4 5" xfId="225"/>
    <cellStyle name="60% - 강조색5" xfId="20" builtinId="48" customBuiltin="1"/>
    <cellStyle name="60% - 강조색5 2" xfId="226"/>
    <cellStyle name="60% - 강조색5 3" xfId="227"/>
    <cellStyle name="60% - 강조색5 4" xfId="228"/>
    <cellStyle name="60% - 강조색5 5" xfId="229"/>
    <cellStyle name="60% - 강조색6" xfId="21" builtinId="52" customBuiltin="1"/>
    <cellStyle name="60% - 강조색6 2" xfId="230"/>
    <cellStyle name="60% - 강조색6 3" xfId="231"/>
    <cellStyle name="60% - 강조색6 4" xfId="232"/>
    <cellStyle name="60% - 강조색6 5" xfId="233"/>
    <cellStyle name="A¨­￠￢￠O [0]_INQUIRY ￠?￥i¨u¡AAⓒ￢Aⓒª " xfId="65"/>
    <cellStyle name="A¨­￠￢￠O_INQUIRY ￠?￥i¨u¡AAⓒ￢Aⓒª " xfId="66"/>
    <cellStyle name="AeE­ [0]_A¾CO½A¼³ " xfId="67"/>
    <cellStyle name="ÅëÈ­ [0]_laroux" xfId="68"/>
    <cellStyle name="AeE­_A¾CO½A¼³ " xfId="69"/>
    <cellStyle name="ÅëÈ­_laroux" xfId="70"/>
    <cellStyle name="AeE¡ⓒ [0]_INQUIRY ￠?￥i¨u¡AAⓒ￢Aⓒª " xfId="71"/>
    <cellStyle name="AeE¡ⓒ_INQUIRY ￠?￥i¨u¡AAⓒ￢Aⓒª " xfId="72"/>
    <cellStyle name="ALIGNMENT" xfId="73"/>
    <cellStyle name="AÞ¸¶ [0]_A¾CO½A¼³ " xfId="74"/>
    <cellStyle name="ÄÞ¸¶ [0]_laroux" xfId="75"/>
    <cellStyle name="AÞ¸¶ [0]_laroux_도담차량공작실설계서" xfId="76"/>
    <cellStyle name="ÄÞ¸¶ [0]_laroux_도담차량공작실설계서" xfId="77"/>
    <cellStyle name="AÞ¸¶ [0]_laroux_도담차량공작실신설공사" xfId="78"/>
    <cellStyle name="ÄÞ¸¶ [0]_laroux_도담차량공작실신설공사" xfId="79"/>
    <cellStyle name="AÞ¸¶ [0]_laroux_상장가도교설계서" xfId="80"/>
    <cellStyle name="ÄÞ¸¶ [0]_laroux_상장가도교수량산출" xfId="81"/>
    <cellStyle name="AÞ¸¶_A¾CO½A¼³ " xfId="82"/>
    <cellStyle name="ÄÞ¸¶_laroux" xfId="83"/>
    <cellStyle name="C¡IA¨ª_¡ic¨u¡A¨￢I¨￢¡Æ AN¡Æe " xfId="84"/>
    <cellStyle name="C￥AØ_¿μ¾÷CoE² " xfId="85"/>
    <cellStyle name="Ç¥ÁØ_laroux" xfId="86"/>
    <cellStyle name="C￥AØ_ºnAO≫eAa" xfId="87"/>
    <cellStyle name="Calc Currency (0)" xfId="88"/>
    <cellStyle name="category" xfId="51"/>
    <cellStyle name="CIAIÆU¸μAⓒ" xfId="89"/>
    <cellStyle name="Comma [0]" xfId="90"/>
    <cellStyle name="comma zerodec" xfId="91"/>
    <cellStyle name="Comma_ SG&amp;A Bridge " xfId="92"/>
    <cellStyle name="Comma0" xfId="93"/>
    <cellStyle name="Curren?_x0012_퐀_x0017_?" xfId="94"/>
    <cellStyle name="Currency [0]" xfId="95"/>
    <cellStyle name="Currency_ SG&amp;A Bridge " xfId="96"/>
    <cellStyle name="Currency0" xfId="97"/>
    <cellStyle name="Currency1" xfId="98"/>
    <cellStyle name="Date" xfId="99"/>
    <cellStyle name="Dezimal [0]_laroux" xfId="100"/>
    <cellStyle name="Dezimal_laroux" xfId="101"/>
    <cellStyle name="Dollar (zero dec)" xfId="102"/>
    <cellStyle name="Euro" xfId="103"/>
    <cellStyle name="Euro 10" xfId="611"/>
    <cellStyle name="Euro 11" xfId="612"/>
    <cellStyle name="Euro 12" xfId="613"/>
    <cellStyle name="Euro 13" xfId="614"/>
    <cellStyle name="Euro 14" xfId="615"/>
    <cellStyle name="Euro 15" xfId="616"/>
    <cellStyle name="Euro 16" xfId="617"/>
    <cellStyle name="Euro 17" xfId="158"/>
    <cellStyle name="Euro 2" xfId="618"/>
    <cellStyle name="Euro 2 2" xfId="619"/>
    <cellStyle name="Euro 2 3" xfId="620"/>
    <cellStyle name="Euro 2 4" xfId="621"/>
    <cellStyle name="Euro 3" xfId="622"/>
    <cellStyle name="Euro 4" xfId="623"/>
    <cellStyle name="Euro 5" xfId="624"/>
    <cellStyle name="Euro 6" xfId="625"/>
    <cellStyle name="Euro 7" xfId="626"/>
    <cellStyle name="Euro 8" xfId="627"/>
    <cellStyle name="Euro 9" xfId="628"/>
    <cellStyle name="Fixed" xfId="104"/>
    <cellStyle name="Grey" xfId="52"/>
    <cellStyle name="Grey 10" xfId="629"/>
    <cellStyle name="Grey 11" xfId="630"/>
    <cellStyle name="Grey 2" xfId="631"/>
    <cellStyle name="Grey 2 2" xfId="632"/>
    <cellStyle name="Grey 2 3" xfId="633"/>
    <cellStyle name="Grey 2 4" xfId="634"/>
    <cellStyle name="Grey 3" xfId="635"/>
    <cellStyle name="Grey 4" xfId="636"/>
    <cellStyle name="Grey 5" xfId="637"/>
    <cellStyle name="Grey 6" xfId="638"/>
    <cellStyle name="Grey 7" xfId="639"/>
    <cellStyle name="Grey 8" xfId="640"/>
    <cellStyle name="Grey 9" xfId="641"/>
    <cellStyle name="HEADER" xfId="53"/>
    <cellStyle name="Header1" xfId="54"/>
    <cellStyle name="Header2" xfId="55"/>
    <cellStyle name="Heading 1" xfId="105"/>
    <cellStyle name="Heading 2" xfId="106"/>
    <cellStyle name="Input [yellow]" xfId="56"/>
    <cellStyle name="Input [yellow] 10" xfId="642"/>
    <cellStyle name="Input [yellow] 11" xfId="643"/>
    <cellStyle name="Input [yellow] 2" xfId="644"/>
    <cellStyle name="Input [yellow] 2 2" xfId="645"/>
    <cellStyle name="Input [yellow] 2 3" xfId="646"/>
    <cellStyle name="Input [yellow] 2 4" xfId="647"/>
    <cellStyle name="Input [yellow] 3" xfId="648"/>
    <cellStyle name="Input [yellow] 4" xfId="649"/>
    <cellStyle name="Input [yellow] 5" xfId="650"/>
    <cellStyle name="Input [yellow] 6" xfId="651"/>
    <cellStyle name="Input [yellow] 7" xfId="652"/>
    <cellStyle name="Input [yellow] 8" xfId="653"/>
    <cellStyle name="Input [yellow] 9" xfId="654"/>
    <cellStyle name="Milliers [0]_Arabian Spec" xfId="107"/>
    <cellStyle name="Milliers_Arabian Spec" xfId="108"/>
    <cellStyle name="Model" xfId="57"/>
    <cellStyle name="Mon?aire [0]_Arabian Spec" xfId="109"/>
    <cellStyle name="Mon?aire_Arabian Spec" xfId="110"/>
    <cellStyle name="no dec" xfId="111"/>
    <cellStyle name="Normal - Style1" xfId="58"/>
    <cellStyle name="Normal - Style1 10" xfId="655"/>
    <cellStyle name="Normal - Style1 11" xfId="656"/>
    <cellStyle name="Normal - Style1 2" xfId="657"/>
    <cellStyle name="Normal - Style1 2 2" xfId="658"/>
    <cellStyle name="Normal - Style1 2 3" xfId="659"/>
    <cellStyle name="Normal - Style1 2 4" xfId="660"/>
    <cellStyle name="Normal - Style1 3" xfId="661"/>
    <cellStyle name="Normal - Style1 4" xfId="662"/>
    <cellStyle name="Normal - Style1 5" xfId="663"/>
    <cellStyle name="Normal - Style1 6" xfId="664"/>
    <cellStyle name="Normal - Style1 7" xfId="665"/>
    <cellStyle name="Normal - Style1 8" xfId="666"/>
    <cellStyle name="Normal - Style1 9" xfId="667"/>
    <cellStyle name="Normal - 유형1" xfId="112"/>
    <cellStyle name="Normal_ SG&amp;A Bridge " xfId="113"/>
    <cellStyle name="Percent [2]" xfId="59"/>
    <cellStyle name="Percent_laroux" xfId="114"/>
    <cellStyle name="Standard_laroux" xfId="115"/>
    <cellStyle name="subhead" xfId="60"/>
    <cellStyle name="Total" xfId="116"/>
    <cellStyle name="W?rung [0]_laroux" xfId="117"/>
    <cellStyle name="W?rung_laroux" xfId="118"/>
    <cellStyle name="μU¿¡ ¿A´A CIAIÆU¸μAⓒ" xfId="119"/>
    <cellStyle name="강조색1" xfId="22" builtinId="29" customBuiltin="1"/>
    <cellStyle name="강조색1 2" xfId="234"/>
    <cellStyle name="강조색1 3" xfId="235"/>
    <cellStyle name="강조색1 4" xfId="236"/>
    <cellStyle name="강조색1 5" xfId="237"/>
    <cellStyle name="강조색2" xfId="23" builtinId="33" customBuiltin="1"/>
    <cellStyle name="강조색2 2" xfId="238"/>
    <cellStyle name="강조색2 3" xfId="239"/>
    <cellStyle name="강조색2 4" xfId="240"/>
    <cellStyle name="강조색2 5" xfId="241"/>
    <cellStyle name="강조색3" xfId="24" builtinId="37" customBuiltin="1"/>
    <cellStyle name="강조색3 2" xfId="242"/>
    <cellStyle name="강조색3 3" xfId="243"/>
    <cellStyle name="강조색3 4" xfId="244"/>
    <cellStyle name="강조색3 5" xfId="245"/>
    <cellStyle name="강조색4" xfId="25" builtinId="41" customBuiltin="1"/>
    <cellStyle name="강조색4 2" xfId="246"/>
    <cellStyle name="강조색4 3" xfId="247"/>
    <cellStyle name="강조색4 4" xfId="248"/>
    <cellStyle name="강조색4 5" xfId="249"/>
    <cellStyle name="강조색5" xfId="26" builtinId="45" customBuiltin="1"/>
    <cellStyle name="강조색5 2" xfId="250"/>
    <cellStyle name="강조색5 3" xfId="251"/>
    <cellStyle name="강조색5 4" xfId="252"/>
    <cellStyle name="강조색5 5" xfId="253"/>
    <cellStyle name="강조색6" xfId="27" builtinId="49" customBuiltin="1"/>
    <cellStyle name="강조색6 2" xfId="254"/>
    <cellStyle name="강조색6 3" xfId="255"/>
    <cellStyle name="강조색6 4" xfId="256"/>
    <cellStyle name="강조색6 5" xfId="257"/>
    <cellStyle name="경고문" xfId="28" builtinId="11" customBuiltin="1"/>
    <cellStyle name="경고문 2" xfId="258"/>
    <cellStyle name="경고문 3" xfId="259"/>
    <cellStyle name="경고문 4" xfId="260"/>
    <cellStyle name="경고문 5" xfId="261"/>
    <cellStyle name="계산" xfId="29" builtinId="22" customBuiltin="1"/>
    <cellStyle name="계산 2" xfId="262"/>
    <cellStyle name="계산 3" xfId="263"/>
    <cellStyle name="계산 4" xfId="264"/>
    <cellStyle name="계산 5" xfId="265"/>
    <cellStyle name="고정소숫점" xfId="120"/>
    <cellStyle name="고정출력1" xfId="121"/>
    <cellStyle name="고정출력2" xfId="122"/>
    <cellStyle name="나쁨" xfId="30" builtinId="27" customBuiltin="1"/>
    <cellStyle name="나쁨 2" xfId="123"/>
    <cellStyle name="나쁨 3" xfId="266"/>
    <cellStyle name="나쁨 4" xfId="267"/>
    <cellStyle name="나쁨 5" xfId="268"/>
    <cellStyle name="나쁨 6" xfId="269"/>
    <cellStyle name="날짜" xfId="124"/>
    <cellStyle name="네모" xfId="31"/>
    <cellStyle name="달러" xfId="125"/>
    <cellStyle name="뒤에 오는 하이퍼링크_30m조명탑" xfId="126"/>
    <cellStyle name="똿뗦먛귟 [0.00]_PRODUCT DETAIL Q1" xfId="127"/>
    <cellStyle name="똿뗦먛귟_PRODUCT DETAIL Q1" xfId="128"/>
    <cellStyle name="메모" xfId="32" builtinId="10" customBuiltin="1"/>
    <cellStyle name="메모 2" xfId="270"/>
    <cellStyle name="메모 3" xfId="271"/>
    <cellStyle name="메모 4" xfId="272"/>
    <cellStyle name="메모 5" xfId="273"/>
    <cellStyle name="믅됞 [0.00]_PRODUCT DETAIL Q1" xfId="129"/>
    <cellStyle name="믅됞_PRODUCT DETAIL Q1" xfId="130"/>
    <cellStyle name="백분율 2" xfId="131"/>
    <cellStyle name="보통" xfId="33" builtinId="28" customBuiltin="1"/>
    <cellStyle name="보통 2" xfId="132"/>
    <cellStyle name="보통 3" xfId="274"/>
    <cellStyle name="보통 4" xfId="275"/>
    <cellStyle name="보통 5" xfId="276"/>
    <cellStyle name="보통 6" xfId="277"/>
    <cellStyle name="뷭?_?긚??_1" xfId="133"/>
    <cellStyle name="설명 텍스트" xfId="34" builtinId="53" customBuiltin="1"/>
    <cellStyle name="설명 텍스트 2" xfId="278"/>
    <cellStyle name="설명 텍스트 3" xfId="279"/>
    <cellStyle name="설명 텍스트 4" xfId="280"/>
    <cellStyle name="설명 텍스트 5" xfId="281"/>
    <cellStyle name="세모" xfId="35"/>
    <cellStyle name="셀 확인" xfId="36" builtinId="23" customBuiltin="1"/>
    <cellStyle name="셀 확인 2" xfId="282"/>
    <cellStyle name="셀 확인 3" xfId="283"/>
    <cellStyle name="셀 확인 4" xfId="284"/>
    <cellStyle name="셀 확인 5" xfId="285"/>
    <cellStyle name="수당" xfId="134"/>
    <cellStyle name="수당2" xfId="135"/>
    <cellStyle name="숫자(R)" xfId="136"/>
    <cellStyle name="쉼표 [0] 2" xfId="137"/>
    <cellStyle name="쉼표 [0] 2 10" xfId="286"/>
    <cellStyle name="쉼표 [0] 2 100" xfId="138"/>
    <cellStyle name="쉼표 [0] 2 11" xfId="287"/>
    <cellStyle name="쉼표 [0] 2 12" xfId="288"/>
    <cellStyle name="쉼표 [0] 2 13" xfId="289"/>
    <cellStyle name="쉼표 [0] 2 14" xfId="290"/>
    <cellStyle name="쉼표 [0] 2 15" xfId="291"/>
    <cellStyle name="쉼표 [0] 2 16" xfId="292"/>
    <cellStyle name="쉼표 [0] 2 17" xfId="293"/>
    <cellStyle name="쉼표 [0] 2 18" xfId="294"/>
    <cellStyle name="쉼표 [0] 2 19" xfId="295"/>
    <cellStyle name="쉼표 [0] 2 2" xfId="296"/>
    <cellStyle name="쉼표 [0] 2 20" xfId="297"/>
    <cellStyle name="쉼표 [0] 2 21" xfId="298"/>
    <cellStyle name="쉼표 [0] 2 22" xfId="299"/>
    <cellStyle name="쉼표 [0] 2 23" xfId="300"/>
    <cellStyle name="쉼표 [0] 2 24" xfId="301"/>
    <cellStyle name="쉼표 [0] 2 25" xfId="302"/>
    <cellStyle name="쉼표 [0] 2 26" xfId="303"/>
    <cellStyle name="쉼표 [0] 2 27" xfId="304"/>
    <cellStyle name="쉼표 [0] 2 28" xfId="305"/>
    <cellStyle name="쉼표 [0] 2 29" xfId="306"/>
    <cellStyle name="쉼표 [0] 2 3" xfId="307"/>
    <cellStyle name="쉼표 [0] 2 30" xfId="308"/>
    <cellStyle name="쉼표 [0] 2 31" xfId="309"/>
    <cellStyle name="쉼표 [0] 2 32" xfId="310"/>
    <cellStyle name="쉼표 [0] 2 33" xfId="311"/>
    <cellStyle name="쉼표 [0] 2 34" xfId="312"/>
    <cellStyle name="쉼표 [0] 2 35" xfId="313"/>
    <cellStyle name="쉼표 [0] 2 36" xfId="314"/>
    <cellStyle name="쉼표 [0] 2 37" xfId="315"/>
    <cellStyle name="쉼표 [0] 2 38" xfId="316"/>
    <cellStyle name="쉼표 [0] 2 39" xfId="317"/>
    <cellStyle name="쉼표 [0] 2 4" xfId="318"/>
    <cellStyle name="쉼표 [0] 2 40" xfId="319"/>
    <cellStyle name="쉼표 [0] 2 41" xfId="320"/>
    <cellStyle name="쉼표 [0] 2 42" xfId="321"/>
    <cellStyle name="쉼표 [0] 2 43" xfId="322"/>
    <cellStyle name="쉼표 [0] 2 44" xfId="323"/>
    <cellStyle name="쉼표 [0] 2 45" xfId="324"/>
    <cellStyle name="쉼표 [0] 2 46" xfId="325"/>
    <cellStyle name="쉼표 [0] 2 47" xfId="326"/>
    <cellStyle name="쉼표 [0] 2 48" xfId="327"/>
    <cellStyle name="쉼표 [0] 2 49" xfId="328"/>
    <cellStyle name="쉼표 [0] 2 5" xfId="329"/>
    <cellStyle name="쉼표 [0] 2 50" xfId="330"/>
    <cellStyle name="쉼표 [0] 2 51" xfId="331"/>
    <cellStyle name="쉼표 [0] 2 52" xfId="332"/>
    <cellStyle name="쉼표 [0] 2 53" xfId="333"/>
    <cellStyle name="쉼표 [0] 2 54" xfId="334"/>
    <cellStyle name="쉼표 [0] 2 55" xfId="335"/>
    <cellStyle name="쉼표 [0] 2 56" xfId="336"/>
    <cellStyle name="쉼표 [0] 2 57" xfId="337"/>
    <cellStyle name="쉼표 [0] 2 58" xfId="338"/>
    <cellStyle name="쉼표 [0] 2 59" xfId="339"/>
    <cellStyle name="쉼표 [0] 2 6" xfId="340"/>
    <cellStyle name="쉼표 [0] 2 60" xfId="341"/>
    <cellStyle name="쉼표 [0] 2 61" xfId="342"/>
    <cellStyle name="쉼표 [0] 2 62" xfId="343"/>
    <cellStyle name="쉼표 [0] 2 63" xfId="344"/>
    <cellStyle name="쉼표 [0] 2 64" xfId="345"/>
    <cellStyle name="쉼표 [0] 2 65" xfId="346"/>
    <cellStyle name="쉼표 [0] 2 66" xfId="347"/>
    <cellStyle name="쉼표 [0] 2 67" xfId="348"/>
    <cellStyle name="쉼표 [0] 2 68" xfId="349"/>
    <cellStyle name="쉼표 [0] 2 69" xfId="350"/>
    <cellStyle name="쉼표 [0] 2 7" xfId="351"/>
    <cellStyle name="쉼표 [0] 2 70" xfId="352"/>
    <cellStyle name="쉼표 [0] 2 71" xfId="353"/>
    <cellStyle name="쉼표 [0] 2 72" xfId="354"/>
    <cellStyle name="쉼표 [0] 2 73" xfId="355"/>
    <cellStyle name="쉼표 [0] 2 74" xfId="356"/>
    <cellStyle name="쉼표 [0] 2 75" xfId="357"/>
    <cellStyle name="쉼표 [0] 2 76" xfId="358"/>
    <cellStyle name="쉼표 [0] 2 77" xfId="359"/>
    <cellStyle name="쉼표 [0] 2 78" xfId="360"/>
    <cellStyle name="쉼표 [0] 2 79" xfId="361"/>
    <cellStyle name="쉼표 [0] 2 8" xfId="362"/>
    <cellStyle name="쉼표 [0] 2 80" xfId="363"/>
    <cellStyle name="쉼표 [0] 2 81" xfId="364"/>
    <cellStyle name="쉼표 [0] 2 82" xfId="365"/>
    <cellStyle name="쉼표 [0] 2 83" xfId="366"/>
    <cellStyle name="쉼표 [0] 2 84" xfId="367"/>
    <cellStyle name="쉼표 [0] 2 85" xfId="368"/>
    <cellStyle name="쉼표 [0] 2 86" xfId="369"/>
    <cellStyle name="쉼표 [0] 2 87" xfId="370"/>
    <cellStyle name="쉼표 [0] 2 88" xfId="371"/>
    <cellStyle name="쉼표 [0] 2 89" xfId="372"/>
    <cellStyle name="쉼표 [0] 2 9" xfId="373"/>
    <cellStyle name="쉼표 [0] 2 90" xfId="374"/>
    <cellStyle name="쉼표 [0] 2 91" xfId="375"/>
    <cellStyle name="쉼표 [0] 2 92" xfId="376"/>
    <cellStyle name="쉼표 [0] 2 93" xfId="377"/>
    <cellStyle name="쉼표 [0] 2 94" xfId="378"/>
    <cellStyle name="쉼표 [0] 2 95" xfId="668"/>
    <cellStyle name="쉼표 [0] 3" xfId="379"/>
    <cellStyle name="쉼표 [0] 4" xfId="380"/>
    <cellStyle name="쉼표 [0] 5" xfId="381"/>
    <cellStyle name="쉼표 [0] 6" xfId="382"/>
    <cellStyle name="쉼표 [0] 7" xfId="383"/>
    <cellStyle name="쉼표 [0] 9" xfId="384"/>
    <cellStyle name="스타일 1" xfId="139"/>
    <cellStyle name="스타일 2" xfId="140"/>
    <cellStyle name="안건회계법인" xfId="141"/>
    <cellStyle name="연결된 셀" xfId="37" builtinId="24" customBuiltin="1"/>
    <cellStyle name="연결된 셀 2" xfId="385"/>
    <cellStyle name="연결된 셀 3" xfId="386"/>
    <cellStyle name="연결된 셀 4" xfId="387"/>
    <cellStyle name="연결된 셀 5" xfId="388"/>
    <cellStyle name="요약" xfId="38" builtinId="25" customBuiltin="1"/>
    <cellStyle name="요약 2" xfId="389"/>
    <cellStyle name="요약 3" xfId="390"/>
    <cellStyle name="요약 4" xfId="391"/>
    <cellStyle name="요약 5" xfId="392"/>
    <cellStyle name="유영" xfId="142"/>
    <cellStyle name="입력" xfId="39" builtinId="20" customBuiltin="1"/>
    <cellStyle name="입력 2" xfId="393"/>
    <cellStyle name="입력 3" xfId="394"/>
    <cellStyle name="입력 4" xfId="395"/>
    <cellStyle name="입력 5" xfId="396"/>
    <cellStyle name="자리수" xfId="143"/>
    <cellStyle name="자리수0" xfId="144"/>
    <cellStyle name="제목" xfId="40" builtinId="15" customBuiltin="1"/>
    <cellStyle name="제목 1" xfId="41" builtinId="16" customBuiltin="1"/>
    <cellStyle name="제목 1 2" xfId="397"/>
    <cellStyle name="제목 1 3" xfId="398"/>
    <cellStyle name="제목 1 4" xfId="399"/>
    <cellStyle name="제목 1 5" xfId="400"/>
    <cellStyle name="제목 2" xfId="42" builtinId="17" customBuiltin="1"/>
    <cellStyle name="제목 2 2" xfId="401"/>
    <cellStyle name="제목 2 3" xfId="402"/>
    <cellStyle name="제목 2 4" xfId="403"/>
    <cellStyle name="제목 2 5" xfId="404"/>
    <cellStyle name="제목 3" xfId="43" builtinId="18" customBuiltin="1"/>
    <cellStyle name="제목 3 2" xfId="405"/>
    <cellStyle name="제목 3 3" xfId="406"/>
    <cellStyle name="제목 3 4" xfId="407"/>
    <cellStyle name="제목 3 5" xfId="408"/>
    <cellStyle name="제목 4" xfId="44" builtinId="19" customBuiltin="1"/>
    <cellStyle name="제목 4 2" xfId="409"/>
    <cellStyle name="제목 4 3" xfId="410"/>
    <cellStyle name="제목 4 4" xfId="411"/>
    <cellStyle name="제목 4 5" xfId="412"/>
    <cellStyle name="제목 5" xfId="413"/>
    <cellStyle name="제목 6" xfId="414"/>
    <cellStyle name="제목 7" xfId="415"/>
    <cellStyle name="제목 8" xfId="416"/>
    <cellStyle name="좋음" xfId="45" builtinId="26" customBuiltin="1"/>
    <cellStyle name="좋음 2" xfId="417"/>
    <cellStyle name="좋음 3" xfId="418"/>
    <cellStyle name="좋음 4" xfId="419"/>
    <cellStyle name="좋음 5" xfId="420"/>
    <cellStyle name="지정되지 않음" xfId="145"/>
    <cellStyle name="출력" xfId="46" builtinId="21" customBuiltin="1"/>
    <cellStyle name="출력 2" xfId="421"/>
    <cellStyle name="출력 3" xfId="422"/>
    <cellStyle name="출력 4" xfId="423"/>
    <cellStyle name="출력 5" xfId="424"/>
    <cellStyle name="콤마 [0]" xfId="146"/>
    <cellStyle name="콤마_ 견적기준 FLOW " xfId="147"/>
    <cellStyle name="퍼센트" xfId="148"/>
    <cellStyle name="퍼센트 2" xfId="425"/>
    <cellStyle name="퍼센트 3" xfId="159"/>
    <cellStyle name="퍼센트_(주)신성엔지니어링" xfId="426"/>
    <cellStyle name="표안" xfId="47"/>
    <cellStyle name="표왼" xfId="48"/>
    <cellStyle name="표위" xfId="49"/>
    <cellStyle name="표준" xfId="0" builtinId="0"/>
    <cellStyle name="표준 10" xfId="427"/>
    <cellStyle name="표준 11" xfId="428"/>
    <cellStyle name="표준 12" xfId="429"/>
    <cellStyle name="표준 12 2" xfId="430"/>
    <cellStyle name="표준 12 3" xfId="431"/>
    <cellStyle name="표준 12 4" xfId="432"/>
    <cellStyle name="표준 12 5" xfId="433"/>
    <cellStyle name="표준 12 6" xfId="434"/>
    <cellStyle name="표준 12 7" xfId="435"/>
    <cellStyle name="표준 12 8" xfId="436"/>
    <cellStyle name="표준 12 9" xfId="437"/>
    <cellStyle name="표준 12_20120209-원주~강릉 철도건설 11공구-유신" xfId="438"/>
    <cellStyle name="표준 14" xfId="439"/>
    <cellStyle name="표준 14 2" xfId="440"/>
    <cellStyle name="표준 14 3" xfId="441"/>
    <cellStyle name="표준 14 4" xfId="442"/>
    <cellStyle name="표준 14 5" xfId="443"/>
    <cellStyle name="표준 14 6" xfId="444"/>
    <cellStyle name="표준 14 7" xfId="445"/>
    <cellStyle name="표준 14 8" xfId="446"/>
    <cellStyle name="표준 14_20120209-원주~강릉 철도건설 11공구-유신" xfId="447"/>
    <cellStyle name="표준 15" xfId="448"/>
    <cellStyle name="표준 15 2" xfId="449"/>
    <cellStyle name="표준 15 3" xfId="450"/>
    <cellStyle name="표준 15 4" xfId="451"/>
    <cellStyle name="표준 15 5" xfId="452"/>
    <cellStyle name="표준 15 6" xfId="453"/>
    <cellStyle name="표준 15 7" xfId="454"/>
    <cellStyle name="표준 15 8" xfId="455"/>
    <cellStyle name="표준 15_20120209-원주~강릉 철도건설 11공구-유신" xfId="456"/>
    <cellStyle name="표준 2" xfId="61"/>
    <cellStyle name="표준 2 10" xfId="457"/>
    <cellStyle name="표준 2 11" xfId="458"/>
    <cellStyle name="표준 2 12" xfId="459"/>
    <cellStyle name="표준 2 13" xfId="460"/>
    <cellStyle name="표준 2 14" xfId="461"/>
    <cellStyle name="표준 2 15" xfId="462"/>
    <cellStyle name="표준 2 16" xfId="463"/>
    <cellStyle name="표준 2 17" xfId="464"/>
    <cellStyle name="표준 2 18" xfId="465"/>
    <cellStyle name="표준 2 19" xfId="466"/>
    <cellStyle name="표준 2 2" xfId="149"/>
    <cellStyle name="표준 2 20" xfId="467"/>
    <cellStyle name="표준 2 21" xfId="468"/>
    <cellStyle name="표준 2 22" xfId="469"/>
    <cellStyle name="표준 2 23" xfId="470"/>
    <cellStyle name="표준 2 24" xfId="471"/>
    <cellStyle name="표준 2 25" xfId="472"/>
    <cellStyle name="표준 2 26" xfId="473"/>
    <cellStyle name="표준 2 27" xfId="474"/>
    <cellStyle name="표준 2 28" xfId="475"/>
    <cellStyle name="표준 2 29" xfId="476"/>
    <cellStyle name="표준 2 3" xfId="477"/>
    <cellStyle name="표준 2 30" xfId="478"/>
    <cellStyle name="표준 2 31" xfId="479"/>
    <cellStyle name="표준 2 32" xfId="480"/>
    <cellStyle name="표준 2 33" xfId="481"/>
    <cellStyle name="표준 2 34" xfId="482"/>
    <cellStyle name="표준 2 35" xfId="483"/>
    <cellStyle name="표준 2 36" xfId="484"/>
    <cellStyle name="표준 2 37" xfId="485"/>
    <cellStyle name="표준 2 38" xfId="486"/>
    <cellStyle name="표준 2 39" xfId="487"/>
    <cellStyle name="표준 2 4" xfId="488"/>
    <cellStyle name="표준 2 40" xfId="489"/>
    <cellStyle name="표준 2 41" xfId="490"/>
    <cellStyle name="표준 2 42" xfId="491"/>
    <cellStyle name="표준 2 43" xfId="492"/>
    <cellStyle name="표준 2 44" xfId="493"/>
    <cellStyle name="표준 2 45" xfId="494"/>
    <cellStyle name="표준 2 46" xfId="495"/>
    <cellStyle name="표준 2 47" xfId="496"/>
    <cellStyle name="표준 2 48" xfId="497"/>
    <cellStyle name="표준 2 49" xfId="498"/>
    <cellStyle name="표준 2 5" xfId="499"/>
    <cellStyle name="표준 2 50" xfId="500"/>
    <cellStyle name="표준 2 51" xfId="501"/>
    <cellStyle name="표준 2 52" xfId="502"/>
    <cellStyle name="표준 2 53" xfId="503"/>
    <cellStyle name="표준 2 54" xfId="504"/>
    <cellStyle name="표준 2 55" xfId="505"/>
    <cellStyle name="표준 2 56" xfId="506"/>
    <cellStyle name="표준 2 57" xfId="507"/>
    <cellStyle name="표준 2 58" xfId="508"/>
    <cellStyle name="표준 2 59" xfId="509"/>
    <cellStyle name="표준 2 6" xfId="510"/>
    <cellStyle name="표준 2 60" xfId="511"/>
    <cellStyle name="표준 2 61" xfId="512"/>
    <cellStyle name="표준 2 62" xfId="513"/>
    <cellStyle name="표준 2 63" xfId="514"/>
    <cellStyle name="표준 2 64" xfId="515"/>
    <cellStyle name="표준 2 65" xfId="516"/>
    <cellStyle name="표준 2 66" xfId="517"/>
    <cellStyle name="표준 2 67" xfId="518"/>
    <cellStyle name="표준 2 68" xfId="519"/>
    <cellStyle name="표준 2 69" xfId="520"/>
    <cellStyle name="표준 2 7" xfId="521"/>
    <cellStyle name="표준 2 70" xfId="522"/>
    <cellStyle name="표준 2 71" xfId="523"/>
    <cellStyle name="표준 2 72" xfId="524"/>
    <cellStyle name="표준 2 73" xfId="525"/>
    <cellStyle name="표준 2 74" xfId="526"/>
    <cellStyle name="표준 2 75" xfId="527"/>
    <cellStyle name="표준 2 76" xfId="528"/>
    <cellStyle name="표준 2 77" xfId="529"/>
    <cellStyle name="표준 2 78" xfId="530"/>
    <cellStyle name="표준 2 79" xfId="531"/>
    <cellStyle name="표준 2 8" xfId="532"/>
    <cellStyle name="표준 2 80" xfId="533"/>
    <cellStyle name="표준 2 81" xfId="534"/>
    <cellStyle name="표준 2 82" xfId="535"/>
    <cellStyle name="표준 2 83" xfId="536"/>
    <cellStyle name="표준 2 84" xfId="537"/>
    <cellStyle name="표준 2 85" xfId="538"/>
    <cellStyle name="표준 2 86" xfId="539"/>
    <cellStyle name="표준 2 87" xfId="540"/>
    <cellStyle name="표준 2 88" xfId="541"/>
    <cellStyle name="표준 2 89" xfId="542"/>
    <cellStyle name="표준 2 9" xfId="543"/>
    <cellStyle name="표준 2 90" xfId="544"/>
    <cellStyle name="표준 2 91" xfId="545"/>
    <cellStyle name="표준 2 92" xfId="546"/>
    <cellStyle name="표준 2 93" xfId="547"/>
    <cellStyle name="표준 2 94" xfId="548"/>
    <cellStyle name="표준 2 95" xfId="549"/>
    <cellStyle name="표준 2 96" xfId="550"/>
    <cellStyle name="표준 2 97" xfId="669"/>
    <cellStyle name="표준 2 98" xfId="670"/>
    <cellStyle name="표준 2_(주)유신(도담~영천 4공구)" xfId="551"/>
    <cellStyle name="표준 22" xfId="552"/>
    <cellStyle name="표준 22 2" xfId="553"/>
    <cellStyle name="표준 22 3" xfId="554"/>
    <cellStyle name="표준 23" xfId="555"/>
    <cellStyle name="표준 23 2" xfId="556"/>
    <cellStyle name="표준 23 3" xfId="557"/>
    <cellStyle name="표준 24" xfId="558"/>
    <cellStyle name="표준 24 2" xfId="559"/>
    <cellStyle name="표준 24 3" xfId="560"/>
    <cellStyle name="표준 27" xfId="561"/>
    <cellStyle name="표준 28" xfId="562"/>
    <cellStyle name="표준 3" xfId="150"/>
    <cellStyle name="표준 3 10" xfId="563"/>
    <cellStyle name="표준 3 11" xfId="564"/>
    <cellStyle name="표준 3 12" xfId="565"/>
    <cellStyle name="표준 3 13" xfId="566"/>
    <cellStyle name="표준 3 14" xfId="567"/>
    <cellStyle name="표준 3 15" xfId="568"/>
    <cellStyle name="표준 3 16" xfId="569"/>
    <cellStyle name="표준 3 17" xfId="570"/>
    <cellStyle name="표준 3 18" xfId="571"/>
    <cellStyle name="표준 3 19" xfId="572"/>
    <cellStyle name="표준 3 2" xfId="573"/>
    <cellStyle name="표준 3 2 10" xfId="574"/>
    <cellStyle name="표준 3 2 11" xfId="575"/>
    <cellStyle name="표준 3 2 12" xfId="576"/>
    <cellStyle name="표준 3 2 13" xfId="577"/>
    <cellStyle name="표준 3 2 14" xfId="578"/>
    <cellStyle name="표준 3 2 15" xfId="579"/>
    <cellStyle name="표준 3 2 16" xfId="580"/>
    <cellStyle name="표준 3 2 2" xfId="581"/>
    <cellStyle name="표준 3 2 3" xfId="582"/>
    <cellStyle name="표준 3 2 4" xfId="583"/>
    <cellStyle name="표준 3 2 5" xfId="584"/>
    <cellStyle name="표준 3 2 6" xfId="585"/>
    <cellStyle name="표준 3 2 7" xfId="586"/>
    <cellStyle name="표준 3 2 8" xfId="587"/>
    <cellStyle name="표준 3 2 9" xfId="588"/>
    <cellStyle name="표준 3 2_20120209-원주~강릉 철도건설 11공구-유신" xfId="589"/>
    <cellStyle name="표준 3 20" xfId="590"/>
    <cellStyle name="표준 3 21" xfId="591"/>
    <cellStyle name="표준 3 22" xfId="592"/>
    <cellStyle name="표준 3 23" xfId="593"/>
    <cellStyle name="표준 3 24" xfId="594"/>
    <cellStyle name="표준 3 25" xfId="595"/>
    <cellStyle name="표준 3 26" xfId="596"/>
    <cellStyle name="표준 3 27" xfId="597"/>
    <cellStyle name="표준 3 28" xfId="160"/>
    <cellStyle name="표준 3 3" xfId="598"/>
    <cellStyle name="표준 3 4" xfId="599"/>
    <cellStyle name="표준 3 5" xfId="600"/>
    <cellStyle name="표준 3 6" xfId="601"/>
    <cellStyle name="표준 3 7" xfId="602"/>
    <cellStyle name="표준 3 8" xfId="603"/>
    <cellStyle name="표준 3 9" xfId="604"/>
    <cellStyle name="표준 30" xfId="605"/>
    <cellStyle name="표준 31" xfId="606"/>
    <cellStyle name="표준 4" xfId="161"/>
    <cellStyle name="표준 5" xfId="151"/>
    <cellStyle name="표준 6" xfId="607"/>
    <cellStyle name="표준 7" xfId="608"/>
    <cellStyle name="표준 8" xfId="609"/>
    <cellStyle name="표준 9" xfId="610"/>
    <cellStyle name="標準_Akia(F）-8" xfId="50"/>
    <cellStyle name="표준1" xfId="152"/>
    <cellStyle name="표준2" xfId="153"/>
    <cellStyle name="합산" xfId="154"/>
    <cellStyle name="화폐기호" xfId="155"/>
    <cellStyle name="화폐기호0" xfId="156"/>
  </cellStyles>
  <dxfs count="0"/>
  <tableStyles count="0" defaultTableStyle="TableStyleMedium2" defaultPivotStyle="PivotStyleLight16"/>
  <colors>
    <mruColors>
      <color rgb="FFCCFFCC"/>
      <color rgb="FFCCFF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3"/>
  <sheetViews>
    <sheetView showGridLines="0" view="pageBreakPreview" topLeftCell="A7" zoomScaleNormal="100" workbookViewId="0">
      <selection activeCell="B26" sqref="B26"/>
    </sheetView>
  </sheetViews>
  <sheetFormatPr defaultColWidth="8.88671875" defaultRowHeight="13.5"/>
  <cols>
    <col min="1" max="1" width="11.6640625" style="3" customWidth="1"/>
    <col min="2" max="2" width="42.33203125" style="3" customWidth="1"/>
    <col min="3" max="3" width="14.44140625" style="3" customWidth="1"/>
    <col min="4" max="4" width="15.5546875" style="144" customWidth="1"/>
    <col min="5" max="16384" width="8.88671875" style="3"/>
  </cols>
  <sheetData>
    <row r="1" spans="1:4" ht="45.75" customHeight="1">
      <c r="A1" s="488" t="s">
        <v>354</v>
      </c>
      <c r="B1" s="488"/>
      <c r="C1" s="488"/>
      <c r="D1" s="488"/>
    </row>
    <row r="2" spans="1:4" ht="22.5" customHeight="1">
      <c r="A2" s="489" t="s">
        <v>518</v>
      </c>
      <c r="B2" s="489"/>
      <c r="C2" s="489"/>
      <c r="D2" s="489"/>
    </row>
    <row r="3" spans="1:4" ht="37.5" customHeight="1">
      <c r="A3" s="487" t="s">
        <v>521</v>
      </c>
      <c r="B3" s="487"/>
      <c r="C3" s="487"/>
      <c r="D3" s="487"/>
    </row>
    <row r="4" spans="1:4" ht="22.5" customHeight="1">
      <c r="A4" s="1" t="s">
        <v>394</v>
      </c>
      <c r="B4" s="351" t="s">
        <v>444</v>
      </c>
      <c r="C4" s="332" t="s">
        <v>395</v>
      </c>
      <c r="D4" s="349" t="s">
        <v>467</v>
      </c>
    </row>
    <row r="5" spans="1:4" ht="22.5" customHeight="1">
      <c r="A5" s="485" t="s">
        <v>396</v>
      </c>
      <c r="B5" s="352" t="s">
        <v>445</v>
      </c>
      <c r="C5" s="333" t="s">
        <v>397</v>
      </c>
      <c r="D5" s="346" t="s">
        <v>244</v>
      </c>
    </row>
    <row r="6" spans="1:4" ht="22.5" customHeight="1">
      <c r="A6" s="481"/>
      <c r="B6" s="353" t="s">
        <v>446</v>
      </c>
      <c r="C6" s="333" t="s">
        <v>442</v>
      </c>
      <c r="D6" s="347"/>
    </row>
    <row r="7" spans="1:4" ht="22.5" customHeight="1">
      <c r="A7" s="481"/>
      <c r="B7" s="352" t="s">
        <v>447</v>
      </c>
      <c r="C7" s="333" t="s">
        <v>432</v>
      </c>
      <c r="D7" s="347"/>
    </row>
    <row r="8" spans="1:4" ht="22.5" customHeight="1">
      <c r="A8" s="486"/>
      <c r="B8" s="352" t="s">
        <v>448</v>
      </c>
      <c r="C8" s="333" t="s">
        <v>443</v>
      </c>
      <c r="D8" s="347"/>
    </row>
    <row r="9" spans="1:4" ht="22.5" customHeight="1">
      <c r="A9" s="485" t="s">
        <v>243</v>
      </c>
      <c r="B9" s="352" t="s">
        <v>449</v>
      </c>
      <c r="C9" s="333" t="s">
        <v>361</v>
      </c>
      <c r="D9" s="347"/>
    </row>
    <row r="10" spans="1:4" ht="22.5" customHeight="1">
      <c r="A10" s="481"/>
      <c r="B10" s="352" t="s">
        <v>512</v>
      </c>
      <c r="C10" s="333" t="s">
        <v>398</v>
      </c>
      <c r="D10" s="347"/>
    </row>
    <row r="11" spans="1:4" ht="22.5" customHeight="1">
      <c r="A11" s="481"/>
      <c r="B11" s="352" t="s">
        <v>513</v>
      </c>
      <c r="C11" s="333" t="s">
        <v>399</v>
      </c>
      <c r="D11" s="347"/>
    </row>
    <row r="12" spans="1:4" ht="22.5" customHeight="1">
      <c r="A12" s="481"/>
      <c r="B12" s="352" t="s">
        <v>514</v>
      </c>
      <c r="C12" s="333" t="s">
        <v>400</v>
      </c>
      <c r="D12" s="347"/>
    </row>
    <row r="13" spans="1:4" ht="22.5" customHeight="1">
      <c r="A13" s="481"/>
      <c r="B13" s="352" t="s">
        <v>515</v>
      </c>
      <c r="C13" s="333" t="s">
        <v>510</v>
      </c>
      <c r="D13" s="347"/>
    </row>
    <row r="14" spans="1:4" ht="22.5" customHeight="1">
      <c r="A14" s="486"/>
      <c r="B14" s="352" t="s">
        <v>511</v>
      </c>
      <c r="C14" s="333" t="s">
        <v>516</v>
      </c>
      <c r="D14" s="347"/>
    </row>
    <row r="15" spans="1:4" ht="22.5" customHeight="1">
      <c r="A15" s="483" t="s">
        <v>401</v>
      </c>
      <c r="B15" s="352" t="s">
        <v>450</v>
      </c>
      <c r="C15" s="333" t="s">
        <v>402</v>
      </c>
      <c r="D15" s="347"/>
    </row>
    <row r="16" spans="1:4" ht="22.5" customHeight="1">
      <c r="A16" s="484"/>
      <c r="B16" s="352" t="s">
        <v>451</v>
      </c>
      <c r="C16" s="333" t="s">
        <v>403</v>
      </c>
      <c r="D16" s="347"/>
    </row>
    <row r="17" spans="1:4" ht="22.5" customHeight="1">
      <c r="A17" s="484"/>
      <c r="B17" s="352" t="s">
        <v>452</v>
      </c>
      <c r="C17" s="333" t="s">
        <v>355</v>
      </c>
      <c r="D17" s="347"/>
    </row>
    <row r="18" spans="1:4" ht="22.5" customHeight="1">
      <c r="A18" s="484"/>
      <c r="B18" s="352" t="s">
        <v>453</v>
      </c>
      <c r="C18" s="333" t="s">
        <v>356</v>
      </c>
      <c r="D18" s="347"/>
    </row>
    <row r="19" spans="1:4" ht="22.5" customHeight="1">
      <c r="A19" s="484"/>
      <c r="B19" s="352" t="s">
        <v>454</v>
      </c>
      <c r="C19" s="333" t="s">
        <v>404</v>
      </c>
      <c r="D19" s="347"/>
    </row>
    <row r="20" spans="1:4" ht="22.5" customHeight="1">
      <c r="A20" s="484"/>
      <c r="B20" s="352" t="s">
        <v>455</v>
      </c>
      <c r="C20" s="333" t="s">
        <v>357</v>
      </c>
      <c r="D20" s="347"/>
    </row>
    <row r="21" spans="1:4" ht="22.5" customHeight="1">
      <c r="A21" s="484"/>
      <c r="B21" s="352" t="s">
        <v>456</v>
      </c>
      <c r="C21" s="333" t="s">
        <v>358</v>
      </c>
      <c r="D21" s="347"/>
    </row>
    <row r="22" spans="1:4" ht="22.5" customHeight="1">
      <c r="A22" s="388"/>
      <c r="B22" s="352" t="s">
        <v>462</v>
      </c>
      <c r="C22" s="333" t="s">
        <v>517</v>
      </c>
      <c r="D22" s="347"/>
    </row>
    <row r="23" spans="1:4" ht="22.5" customHeight="1">
      <c r="A23" s="485" t="s">
        <v>405</v>
      </c>
      <c r="B23" s="352" t="s">
        <v>468</v>
      </c>
      <c r="C23" s="333" t="s">
        <v>406</v>
      </c>
      <c r="D23" s="347"/>
    </row>
    <row r="24" spans="1:4" ht="22.5" customHeight="1">
      <c r="A24" s="486"/>
      <c r="B24" s="352" t="s">
        <v>457</v>
      </c>
      <c r="C24" s="333" t="s">
        <v>407</v>
      </c>
      <c r="D24" s="347"/>
    </row>
    <row r="25" spans="1:4" ht="22.5" customHeight="1">
      <c r="A25" s="483" t="s">
        <v>408</v>
      </c>
      <c r="B25" s="352" t="s">
        <v>469</v>
      </c>
      <c r="C25" s="333" t="s">
        <v>409</v>
      </c>
      <c r="D25" s="347"/>
    </row>
    <row r="26" spans="1:4" ht="22.5" customHeight="1">
      <c r="A26" s="484"/>
      <c r="B26" s="352" t="s">
        <v>458</v>
      </c>
      <c r="C26" s="333" t="s">
        <v>410</v>
      </c>
      <c r="D26" s="347"/>
    </row>
    <row r="27" spans="1:4" ht="22.5" customHeight="1">
      <c r="A27" s="484"/>
      <c r="B27" s="352" t="s">
        <v>459</v>
      </c>
      <c r="C27" s="333" t="s">
        <v>359</v>
      </c>
      <c r="D27" s="347"/>
    </row>
    <row r="28" spans="1:4" ht="22.5" customHeight="1">
      <c r="A28" s="484"/>
      <c r="B28" s="352" t="s">
        <v>460</v>
      </c>
      <c r="C28" s="333" t="s">
        <v>360</v>
      </c>
      <c r="D28" s="347"/>
    </row>
    <row r="29" spans="1:4" ht="22.5" customHeight="1">
      <c r="A29" s="2"/>
      <c r="B29" s="398" t="s">
        <v>536</v>
      </c>
      <c r="C29" s="333" t="s">
        <v>411</v>
      </c>
      <c r="D29" s="347"/>
    </row>
    <row r="30" spans="1:4" ht="22.5" customHeight="1">
      <c r="A30" s="350" t="s">
        <v>412</v>
      </c>
      <c r="B30" s="352" t="s">
        <v>461</v>
      </c>
      <c r="C30" s="333" t="s">
        <v>413</v>
      </c>
      <c r="D30" s="347"/>
    </row>
    <row r="31" spans="1:4" ht="22.5" customHeight="1">
      <c r="A31" s="481"/>
      <c r="B31" s="398" t="s">
        <v>539</v>
      </c>
      <c r="C31" s="333" t="s">
        <v>540</v>
      </c>
      <c r="D31" s="347"/>
    </row>
    <row r="32" spans="1:4" ht="22.5" customHeight="1">
      <c r="A32" s="482"/>
      <c r="B32" s="354" t="s">
        <v>463</v>
      </c>
      <c r="C32" s="334" t="s">
        <v>541</v>
      </c>
      <c r="D32" s="348"/>
    </row>
    <row r="33" spans="1:4" ht="9.75" customHeight="1">
      <c r="A33" s="300"/>
      <c r="B33" s="300"/>
      <c r="C33" s="300"/>
      <c r="D33" s="301"/>
    </row>
  </sheetData>
  <mergeCells count="9">
    <mergeCell ref="A31:A32"/>
    <mergeCell ref="A25:A28"/>
    <mergeCell ref="A5:A8"/>
    <mergeCell ref="A3:D3"/>
    <mergeCell ref="A1:D1"/>
    <mergeCell ref="A15:A21"/>
    <mergeCell ref="A23:A24"/>
    <mergeCell ref="A2:D2"/>
    <mergeCell ref="A9:A14"/>
  </mergeCells>
  <phoneticPr fontId="2" type="noConversion"/>
  <printOptions horizontalCentered="1"/>
  <pageMargins left="0.47244094488188981" right="0.43307086614173229" top="0.74803149606299213" bottom="0.47244094488188981" header="0.51181102362204722" footer="0.35433070866141736"/>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18"/>
  <sheetViews>
    <sheetView showGridLines="0" view="pageBreakPreview" zoomScaleNormal="100" workbookViewId="0">
      <selection activeCell="A19" sqref="A19"/>
    </sheetView>
  </sheetViews>
  <sheetFormatPr defaultColWidth="8.88671875" defaultRowHeight="11.25"/>
  <cols>
    <col min="1" max="1" width="21.77734375" style="4" customWidth="1"/>
    <col min="2" max="2" width="9.77734375" style="4" customWidth="1"/>
    <col min="3" max="3" width="7" style="37" bestFit="1" customWidth="1"/>
    <col min="4" max="4" width="5.88671875" style="37" customWidth="1"/>
    <col min="5" max="5" width="5.44140625" style="4" customWidth="1"/>
    <col min="6" max="6" width="7.6640625" style="4" bestFit="1" customWidth="1"/>
    <col min="7" max="8" width="4.109375" style="17" customWidth="1"/>
    <col min="9" max="9" width="5.21875" style="17" customWidth="1"/>
    <col min="10" max="10" width="6.88671875" style="17" customWidth="1"/>
    <col min="11" max="11" width="9.5546875" style="4" customWidth="1"/>
    <col min="12" max="16384" width="8.88671875" style="4"/>
  </cols>
  <sheetData>
    <row r="1" spans="1:11" s="5" customFormat="1" ht="22.5">
      <c r="A1" s="681" t="s">
        <v>199</v>
      </c>
      <c r="B1" s="681"/>
      <c r="C1" s="681"/>
      <c r="D1" s="681"/>
      <c r="E1" s="681"/>
      <c r="F1" s="681"/>
      <c r="G1" s="681"/>
      <c r="H1" s="681"/>
      <c r="I1" s="681"/>
      <c r="J1" s="681"/>
      <c r="K1" s="681"/>
    </row>
    <row r="2" spans="1:11" s="5" customFormat="1" ht="15.75" customHeight="1">
      <c r="A2" s="241" t="s">
        <v>440</v>
      </c>
      <c r="B2" s="184"/>
      <c r="C2" s="184"/>
      <c r="D2" s="184"/>
      <c r="E2" s="184"/>
      <c r="F2" s="184"/>
      <c r="G2" s="184"/>
      <c r="H2" s="184"/>
      <c r="I2" s="184"/>
      <c r="J2" s="184"/>
      <c r="K2" s="184"/>
    </row>
    <row r="3" spans="1:11" ht="15.75" customHeight="1">
      <c r="A3" s="344" t="s">
        <v>441</v>
      </c>
      <c r="J3" s="17" t="s">
        <v>285</v>
      </c>
      <c r="K3" s="189"/>
    </row>
    <row r="4" spans="1:11" ht="18" customHeight="1">
      <c r="A4" s="823" t="s">
        <v>171</v>
      </c>
      <c r="B4" s="825" t="s">
        <v>172</v>
      </c>
      <c r="C4" s="838" t="s">
        <v>212</v>
      </c>
      <c r="D4" s="838"/>
      <c r="E4" s="838" t="s">
        <v>93</v>
      </c>
      <c r="F4" s="838"/>
      <c r="G4" s="109" t="s">
        <v>218</v>
      </c>
      <c r="H4" s="819" t="s">
        <v>116</v>
      </c>
      <c r="I4" s="109" t="s">
        <v>216</v>
      </c>
      <c r="J4" s="109" t="s">
        <v>217</v>
      </c>
      <c r="K4" s="839" t="s">
        <v>530</v>
      </c>
    </row>
    <row r="5" spans="1:11" ht="18" customHeight="1" thickBot="1">
      <c r="A5" s="824"/>
      <c r="B5" s="826"/>
      <c r="C5" s="72" t="s">
        <v>173</v>
      </c>
      <c r="D5" s="72" t="s">
        <v>174</v>
      </c>
      <c r="E5" s="72" t="s">
        <v>173</v>
      </c>
      <c r="F5" s="72" t="s">
        <v>174</v>
      </c>
      <c r="G5" s="29" t="s">
        <v>95</v>
      </c>
      <c r="H5" s="820"/>
      <c r="I5" s="29" t="s">
        <v>169</v>
      </c>
      <c r="J5" s="29" t="s">
        <v>170</v>
      </c>
      <c r="K5" s="811"/>
    </row>
    <row r="6" spans="1:11" ht="28.5" customHeight="1" thickTop="1">
      <c r="A6" s="118" t="s">
        <v>198</v>
      </c>
      <c r="B6" s="40" t="s">
        <v>175</v>
      </c>
      <c r="C6" s="39">
        <v>36670</v>
      </c>
      <c r="D6" s="39">
        <v>38627</v>
      </c>
      <c r="E6" s="39">
        <v>36670</v>
      </c>
      <c r="F6" s="39">
        <v>38627</v>
      </c>
      <c r="G6" s="160">
        <f>IF(A6="","",(F6-E6+1)/(D6-C6+1))</f>
        <v>1</v>
      </c>
      <c r="H6" s="181">
        <f>IF(G6="","",1*G6)</f>
        <v>1</v>
      </c>
      <c r="I6" s="38" t="s">
        <v>168</v>
      </c>
      <c r="J6" s="38" t="s">
        <v>214</v>
      </c>
      <c r="K6" s="157">
        <v>1000000</v>
      </c>
    </row>
    <row r="7" spans="1:11" ht="28.5" customHeight="1">
      <c r="A7" s="118" t="s">
        <v>321</v>
      </c>
      <c r="B7" s="40" t="s">
        <v>157</v>
      </c>
      <c r="C7" s="39">
        <v>39022</v>
      </c>
      <c r="D7" s="39">
        <v>39572</v>
      </c>
      <c r="E7" s="39">
        <v>39022</v>
      </c>
      <c r="F7" s="39">
        <v>39428</v>
      </c>
      <c r="G7" s="160">
        <f t="shared" ref="G7:G13" si="0">IF(A7="","",(F7-E7+1)/(D7-C7+1))</f>
        <v>0.73865698729582574</v>
      </c>
      <c r="H7" s="181">
        <f t="shared" ref="H7:H12" si="1">IF(G7="","",1*G7)</f>
        <v>0.73865698729582574</v>
      </c>
      <c r="I7" s="38" t="s">
        <v>168</v>
      </c>
      <c r="J7" s="38" t="s">
        <v>321</v>
      </c>
      <c r="K7" s="157">
        <v>2000000</v>
      </c>
    </row>
    <row r="8" spans="1:11" ht="28.5" customHeight="1">
      <c r="A8" s="118" t="s">
        <v>322</v>
      </c>
      <c r="B8" s="40" t="s">
        <v>157</v>
      </c>
      <c r="C8" s="39">
        <v>39177</v>
      </c>
      <c r="D8" s="39">
        <v>39447</v>
      </c>
      <c r="E8" s="39">
        <v>39177</v>
      </c>
      <c r="F8" s="39">
        <v>39447</v>
      </c>
      <c r="G8" s="160">
        <f t="shared" si="0"/>
        <v>1</v>
      </c>
      <c r="H8" s="181">
        <f t="shared" si="1"/>
        <v>1</v>
      </c>
      <c r="I8" s="38" t="s">
        <v>168</v>
      </c>
      <c r="J8" s="38" t="s">
        <v>322</v>
      </c>
      <c r="K8" s="157">
        <v>200000</v>
      </c>
    </row>
    <row r="9" spans="1:11" ht="28.5" customHeight="1">
      <c r="A9" s="118" t="s">
        <v>323</v>
      </c>
      <c r="B9" s="40" t="s">
        <v>279</v>
      </c>
      <c r="C9" s="39">
        <v>38874</v>
      </c>
      <c r="D9" s="39">
        <v>39270</v>
      </c>
      <c r="E9" s="39">
        <v>38874</v>
      </c>
      <c r="F9" s="39">
        <v>39270</v>
      </c>
      <c r="G9" s="160">
        <f t="shared" si="0"/>
        <v>1</v>
      </c>
      <c r="H9" s="181">
        <f t="shared" si="1"/>
        <v>1</v>
      </c>
      <c r="I9" s="38" t="s">
        <v>324</v>
      </c>
      <c r="J9" s="38" t="s">
        <v>325</v>
      </c>
      <c r="K9" s="157">
        <v>120000000</v>
      </c>
    </row>
    <row r="10" spans="1:11" ht="28.5" customHeight="1">
      <c r="A10" s="119"/>
      <c r="B10" s="43"/>
      <c r="C10" s="42"/>
      <c r="D10" s="42"/>
      <c r="E10" s="42"/>
      <c r="F10" s="42"/>
      <c r="G10" s="160" t="str">
        <f t="shared" si="0"/>
        <v/>
      </c>
      <c r="H10" s="181" t="str">
        <f t="shared" si="1"/>
        <v/>
      </c>
      <c r="I10" s="41"/>
      <c r="J10" s="41"/>
      <c r="K10" s="158"/>
    </row>
    <row r="11" spans="1:11" ht="28.5" customHeight="1">
      <c r="A11" s="119"/>
      <c r="B11" s="43"/>
      <c r="C11" s="42"/>
      <c r="D11" s="42"/>
      <c r="E11" s="42"/>
      <c r="F11" s="42"/>
      <c r="G11" s="160" t="str">
        <f t="shared" si="0"/>
        <v/>
      </c>
      <c r="H11" s="181" t="str">
        <f t="shared" si="1"/>
        <v/>
      </c>
      <c r="I11" s="41"/>
      <c r="J11" s="41"/>
      <c r="K11" s="158"/>
    </row>
    <row r="12" spans="1:11" ht="28.5" customHeight="1">
      <c r="A12" s="118"/>
      <c r="B12" s="40"/>
      <c r="C12" s="39"/>
      <c r="D12" s="39"/>
      <c r="E12" s="39"/>
      <c r="F12" s="39"/>
      <c r="G12" s="160" t="str">
        <f t="shared" si="0"/>
        <v/>
      </c>
      <c r="H12" s="181" t="str">
        <f t="shared" si="1"/>
        <v/>
      </c>
      <c r="I12" s="38"/>
      <c r="J12" s="38"/>
      <c r="K12" s="157"/>
    </row>
    <row r="13" spans="1:11" ht="28.5" customHeight="1">
      <c r="A13" s="120"/>
      <c r="B13" s="46"/>
      <c r="C13" s="45"/>
      <c r="D13" s="45"/>
      <c r="E13" s="45"/>
      <c r="F13" s="45"/>
      <c r="G13" s="161" t="str">
        <f t="shared" si="0"/>
        <v/>
      </c>
      <c r="H13" s="182" t="str">
        <f>IF(G13="","",1*G13)</f>
        <v/>
      </c>
      <c r="I13" s="44"/>
      <c r="J13" s="44"/>
      <c r="K13" s="159"/>
    </row>
    <row r="14" spans="1:11" ht="6.75" customHeight="1">
      <c r="A14" s="116"/>
      <c r="B14" s="114"/>
      <c r="C14" s="117"/>
      <c r="D14" s="117"/>
      <c r="E14" s="112"/>
      <c r="F14" s="113"/>
      <c r="G14" s="114"/>
      <c r="H14" s="114"/>
      <c r="I14" s="114"/>
      <c r="J14" s="114"/>
      <c r="K14" s="115"/>
    </row>
    <row r="15" spans="1:11" s="16" customFormat="1" ht="19.5" customHeight="1">
      <c r="A15" s="827" t="s">
        <v>87</v>
      </c>
      <c r="B15" s="815"/>
      <c r="C15" s="815" t="s">
        <v>211</v>
      </c>
      <c r="D15" s="815"/>
      <c r="E15" s="815"/>
      <c r="F15" s="835" t="s">
        <v>200</v>
      </c>
      <c r="G15" s="835"/>
      <c r="H15" s="835"/>
      <c r="I15" s="835"/>
      <c r="J15" s="825" t="s">
        <v>210</v>
      </c>
      <c r="K15" s="810"/>
    </row>
    <row r="16" spans="1:11" s="16" customFormat="1" ht="18" customHeight="1">
      <c r="A16" s="836" t="s">
        <v>321</v>
      </c>
      <c r="B16" s="837"/>
      <c r="C16" s="828">
        <f>SUMIF(I6:I13,"동일",H6:H13)</f>
        <v>2.7386569872958257</v>
      </c>
      <c r="D16" s="829"/>
      <c r="E16" s="216"/>
      <c r="F16" s="791">
        <v>1</v>
      </c>
      <c r="G16" s="791"/>
      <c r="H16" s="791"/>
      <c r="I16" s="791"/>
      <c r="J16" s="218">
        <f>C16*F16</f>
        <v>2.7386569872958257</v>
      </c>
      <c r="K16" s="830">
        <f>SUM(J16:J18)</f>
        <v>3.1386569872958257</v>
      </c>
    </row>
    <row r="17" spans="1:11" s="16" customFormat="1" ht="18" customHeight="1">
      <c r="A17" s="788"/>
      <c r="B17" s="789"/>
      <c r="C17" s="828"/>
      <c r="D17" s="829"/>
      <c r="E17" s="216"/>
      <c r="F17" s="791"/>
      <c r="G17" s="791"/>
      <c r="H17" s="791"/>
      <c r="I17" s="791"/>
      <c r="J17" s="218"/>
      <c r="K17" s="831"/>
    </row>
    <row r="18" spans="1:11" s="16" customFormat="1" ht="18" customHeight="1">
      <c r="A18" s="781" t="s">
        <v>601</v>
      </c>
      <c r="B18" s="782"/>
      <c r="C18" s="833">
        <f>SUMIF(I8:I15,"동일",H8:H15)</f>
        <v>1</v>
      </c>
      <c r="D18" s="834"/>
      <c r="E18" s="217"/>
      <c r="F18" s="784">
        <v>0.4</v>
      </c>
      <c r="G18" s="784"/>
      <c r="H18" s="784"/>
      <c r="I18" s="784"/>
      <c r="J18" s="219">
        <f>C18*F18</f>
        <v>0.4</v>
      </c>
      <c r="K18" s="832"/>
    </row>
  </sheetData>
  <mergeCells count="21">
    <mergeCell ref="A1:K1"/>
    <mergeCell ref="B4:B5"/>
    <mergeCell ref="A4:A5"/>
    <mergeCell ref="C4:D4"/>
    <mergeCell ref="E4:F4"/>
    <mergeCell ref="H4:H5"/>
    <mergeCell ref="K4:K5"/>
    <mergeCell ref="A15:B15"/>
    <mergeCell ref="C15:E15"/>
    <mergeCell ref="C16:D16"/>
    <mergeCell ref="C17:D17"/>
    <mergeCell ref="K16:K18"/>
    <mergeCell ref="C18:D18"/>
    <mergeCell ref="A17:B17"/>
    <mergeCell ref="A18:B18"/>
    <mergeCell ref="F16:I16"/>
    <mergeCell ref="F18:I18"/>
    <mergeCell ref="F15:I15"/>
    <mergeCell ref="J15:K15"/>
    <mergeCell ref="F17:I17"/>
    <mergeCell ref="A16:B16"/>
  </mergeCells>
  <phoneticPr fontId="2" type="noConversion"/>
  <printOptions horizontalCentered="1"/>
  <pageMargins left="0.31496062992125984" right="0.31496062992125984" top="1.1811023622047245" bottom="0.78740157480314965" header="0.39370078740157483" footer="0.39370078740157483"/>
  <pageSetup paperSize="9" scale="96" orientation="portrait" horizontalDpi="4294967293" r:id="rId1"/>
  <headerFooter alignWithMargins="0">
    <oddHeader xml:space="preserve">&amp;L[별지 제5-2호서식]&amp;R&amp;"궁서체,기울임꼴"&amp;8      &amp;U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view="pageBreakPreview" zoomScaleNormal="100" workbookViewId="0">
      <selection sqref="A1:F1"/>
    </sheetView>
  </sheetViews>
  <sheetFormatPr defaultRowHeight="13.5"/>
  <cols>
    <col min="1" max="1" width="14.5546875" style="410" customWidth="1"/>
    <col min="2" max="16384" width="8.88671875" style="410"/>
  </cols>
  <sheetData>
    <row r="1" spans="1:6" ht="22.5" customHeight="1">
      <c r="A1" s="681" t="s">
        <v>602</v>
      </c>
      <c r="B1" s="681"/>
      <c r="C1" s="681"/>
      <c r="D1" s="681"/>
      <c r="E1" s="681"/>
      <c r="F1" s="681"/>
    </row>
    <row r="2" spans="1:6" ht="22.5" customHeight="1">
      <c r="A2" s="6" t="s">
        <v>473</v>
      </c>
      <c r="B2" s="411"/>
      <c r="C2" s="411"/>
      <c r="D2" s="411"/>
      <c r="E2" s="411"/>
      <c r="F2" s="411"/>
    </row>
    <row r="3" spans="1:6" ht="22.5" customHeight="1">
      <c r="A3" s="823" t="s">
        <v>316</v>
      </c>
      <c r="B3" s="825"/>
      <c r="C3" s="825"/>
      <c r="D3" s="819"/>
      <c r="E3" s="815"/>
      <c r="F3" s="839" t="s">
        <v>604</v>
      </c>
    </row>
    <row r="4" spans="1:6" ht="22.5" customHeight="1">
      <c r="A4" s="788"/>
      <c r="B4" s="789"/>
      <c r="C4" s="789"/>
      <c r="D4" s="841"/>
      <c r="E4" s="842"/>
      <c r="F4" s="843"/>
    </row>
    <row r="5" spans="1:6" ht="22.5" customHeight="1">
      <c r="A5" s="840" t="s">
        <v>392</v>
      </c>
      <c r="B5" s="355" t="s">
        <v>534</v>
      </c>
      <c r="C5" s="437" t="s">
        <v>603</v>
      </c>
      <c r="D5" s="168"/>
      <c r="E5" s="447"/>
      <c r="F5" s="173"/>
    </row>
    <row r="6" spans="1:6" ht="22.5" customHeight="1">
      <c r="A6" s="788"/>
      <c r="B6" s="355" t="s">
        <v>532</v>
      </c>
      <c r="C6" s="437" t="s">
        <v>365</v>
      </c>
      <c r="D6" s="168"/>
      <c r="E6" s="447"/>
      <c r="F6" s="173"/>
    </row>
    <row r="7" spans="1:6" ht="22.5" customHeight="1">
      <c r="A7" s="788"/>
      <c r="B7" s="355" t="s">
        <v>532</v>
      </c>
      <c r="C7" s="437" t="s">
        <v>365</v>
      </c>
      <c r="D7" s="168"/>
      <c r="E7" s="447"/>
      <c r="F7" s="173"/>
    </row>
    <row r="8" spans="1:6" ht="22.5" customHeight="1">
      <c r="A8" s="840" t="s">
        <v>482</v>
      </c>
      <c r="B8" s="355" t="s">
        <v>255</v>
      </c>
      <c r="C8" s="437" t="s">
        <v>365</v>
      </c>
      <c r="D8" s="168"/>
      <c r="E8" s="447"/>
      <c r="F8" s="173"/>
    </row>
    <row r="9" spans="1:6" ht="22.5" customHeight="1">
      <c r="A9" s="788"/>
      <c r="B9" s="355" t="s">
        <v>312</v>
      </c>
      <c r="C9" s="437" t="s">
        <v>365</v>
      </c>
      <c r="D9" s="168"/>
      <c r="E9" s="447"/>
      <c r="F9" s="173"/>
    </row>
    <row r="10" spans="1:6" ht="22.5" customHeight="1">
      <c r="A10" s="788"/>
      <c r="B10" s="355" t="s">
        <v>312</v>
      </c>
      <c r="C10" s="437" t="s">
        <v>365</v>
      </c>
      <c r="D10" s="168"/>
      <c r="E10" s="447"/>
      <c r="F10" s="173"/>
    </row>
  </sheetData>
  <mergeCells count="7">
    <mergeCell ref="A5:A7"/>
    <mergeCell ref="A8:A10"/>
    <mergeCell ref="A1:F1"/>
    <mergeCell ref="A3:C4"/>
    <mergeCell ref="D3:D4"/>
    <mergeCell ref="E3:E4"/>
    <mergeCell ref="F3:F4"/>
  </mergeCells>
  <phoneticPr fontId="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47"/>
  <sheetViews>
    <sheetView showGridLines="0" view="pageBreakPreview" zoomScaleNormal="100" workbookViewId="0">
      <selection activeCell="D19" sqref="D19:F19"/>
    </sheetView>
  </sheetViews>
  <sheetFormatPr defaultColWidth="8.88671875" defaultRowHeight="11.25"/>
  <cols>
    <col min="1" max="1" width="6.21875" style="4" customWidth="1"/>
    <col min="2" max="2" width="13.33203125" style="4" customWidth="1"/>
    <col min="3" max="3" width="6.109375" style="4" customWidth="1"/>
    <col min="4" max="4" width="8.88671875" style="4"/>
    <col min="5" max="5" width="10" style="4" customWidth="1"/>
    <col min="6" max="7" width="8.77734375" style="17" customWidth="1"/>
    <col min="8" max="8" width="7.88671875" style="17" customWidth="1"/>
    <col min="9" max="9" width="5.6640625" style="4" customWidth="1"/>
    <col min="10" max="10" width="8.21875" style="4" customWidth="1"/>
    <col min="11" max="16384" width="8.88671875" style="4"/>
  </cols>
  <sheetData>
    <row r="1" spans="1:11" s="5" customFormat="1" ht="22.5">
      <c r="A1" s="681" t="s">
        <v>605</v>
      </c>
      <c r="B1" s="681"/>
      <c r="C1" s="681"/>
      <c r="D1" s="681"/>
      <c r="E1" s="681"/>
      <c r="F1" s="681"/>
      <c r="G1" s="681"/>
      <c r="H1" s="681"/>
      <c r="I1" s="681"/>
      <c r="J1" s="681"/>
    </row>
    <row r="2" spans="1:11" ht="31.5" customHeight="1">
      <c r="A2" s="241" t="s">
        <v>178</v>
      </c>
      <c r="B2" s="273">
        <f>제4호!C2</f>
        <v>40179</v>
      </c>
      <c r="C2" s="858"/>
      <c r="D2" s="858"/>
    </row>
    <row r="3" spans="1:11" ht="16.5" customHeight="1" thickBot="1">
      <c r="A3" s="863" t="s">
        <v>240</v>
      </c>
      <c r="B3" s="792"/>
      <c r="C3" s="792"/>
      <c r="D3" s="22" t="s">
        <v>241</v>
      </c>
      <c r="E3" s="864" t="s">
        <v>607</v>
      </c>
      <c r="F3" s="865"/>
      <c r="G3" s="864" t="s">
        <v>52</v>
      </c>
      <c r="H3" s="866"/>
      <c r="I3" s="865"/>
      <c r="J3" s="25" t="s">
        <v>393</v>
      </c>
    </row>
    <row r="4" spans="1:11" ht="16.5" customHeight="1" thickTop="1">
      <c r="A4" s="882" t="s">
        <v>558</v>
      </c>
      <c r="B4" s="883"/>
      <c r="C4" s="315" t="str">
        <f>제4호!C26</f>
        <v>홍길동</v>
      </c>
      <c r="D4" s="316">
        <v>3</v>
      </c>
      <c r="E4" s="297"/>
      <c r="F4" s="298"/>
      <c r="G4" s="867"/>
      <c r="H4" s="868"/>
      <c r="I4" s="869"/>
      <c r="J4" s="317" t="s">
        <v>244</v>
      </c>
      <c r="K4" s="299" t="s">
        <v>244</v>
      </c>
    </row>
    <row r="5" spans="1:11" s="411" customFormat="1" ht="16.5" customHeight="1">
      <c r="A5" s="870" t="s">
        <v>392</v>
      </c>
      <c r="B5" s="389" t="s">
        <v>532</v>
      </c>
      <c r="C5" s="437">
        <f>제4호!C24</f>
        <v>0</v>
      </c>
      <c r="D5" s="168">
        <v>6</v>
      </c>
      <c r="E5" s="169"/>
      <c r="F5" s="172"/>
      <c r="G5" s="121"/>
      <c r="H5" s="873"/>
      <c r="I5" s="874"/>
      <c r="J5" s="879"/>
      <c r="K5" s="299"/>
    </row>
    <row r="6" spans="1:11" s="411" customFormat="1" ht="16.5" customHeight="1">
      <c r="A6" s="871"/>
      <c r="B6" s="389" t="s">
        <v>532</v>
      </c>
      <c r="C6" s="437" t="str">
        <f>제4호!C25</f>
        <v>성 명</v>
      </c>
      <c r="D6" s="168">
        <v>6</v>
      </c>
      <c r="E6" s="169"/>
      <c r="F6" s="172"/>
      <c r="G6" s="121"/>
      <c r="H6" s="875"/>
      <c r="I6" s="876"/>
      <c r="J6" s="880"/>
      <c r="K6" s="299"/>
    </row>
    <row r="7" spans="1:11" s="411" customFormat="1" ht="16.5" customHeight="1">
      <c r="A7" s="871"/>
      <c r="B7" s="389" t="s">
        <v>532</v>
      </c>
      <c r="C7" s="437" t="str">
        <f>제4호!C26</f>
        <v>홍길동</v>
      </c>
      <c r="D7" s="168">
        <v>6</v>
      </c>
      <c r="E7" s="169"/>
      <c r="F7" s="172"/>
      <c r="G7" s="121"/>
      <c r="H7" s="877"/>
      <c r="I7" s="878"/>
      <c r="J7" s="881"/>
      <c r="K7" s="299"/>
    </row>
    <row r="8" spans="1:11" ht="16.5" customHeight="1">
      <c r="A8" s="870" t="s">
        <v>606</v>
      </c>
      <c r="B8" s="389" t="s">
        <v>532</v>
      </c>
      <c r="C8" s="437" t="str">
        <f>제4호!C27</f>
        <v>김철수</v>
      </c>
      <c r="D8" s="168">
        <v>5</v>
      </c>
      <c r="E8" s="169"/>
      <c r="F8" s="172"/>
      <c r="G8" s="121"/>
      <c r="H8" s="884"/>
      <c r="I8" s="885"/>
      <c r="J8" s="872" t="s">
        <v>244</v>
      </c>
      <c r="K8" s="4" t="s">
        <v>244</v>
      </c>
    </row>
    <row r="9" spans="1:11" ht="16.5" customHeight="1">
      <c r="A9" s="871"/>
      <c r="B9" s="389" t="s">
        <v>532</v>
      </c>
      <c r="C9" s="437" t="str">
        <f>제4호!C28</f>
        <v>나영희</v>
      </c>
      <c r="D9" s="168">
        <v>5</v>
      </c>
      <c r="E9" s="169"/>
      <c r="F9" s="172"/>
      <c r="G9" s="121"/>
      <c r="H9" s="884"/>
      <c r="I9" s="885"/>
      <c r="J9" s="872"/>
      <c r="K9" s="4" t="s">
        <v>244</v>
      </c>
    </row>
    <row r="10" spans="1:11" ht="16.5" customHeight="1">
      <c r="A10" s="871"/>
      <c r="B10" s="389" t="s">
        <v>532</v>
      </c>
      <c r="C10" s="437" t="str">
        <f>제4호!C29</f>
        <v>나영희</v>
      </c>
      <c r="D10" s="168">
        <v>5</v>
      </c>
      <c r="E10" s="169"/>
      <c r="F10" s="172"/>
      <c r="G10" s="121"/>
      <c r="H10" s="884"/>
      <c r="I10" s="885"/>
      <c r="J10" s="872"/>
    </row>
    <row r="11" spans="1:11" ht="15.75" customHeight="1">
      <c r="A11" s="390" t="s">
        <v>522</v>
      </c>
    </row>
    <row r="12" spans="1:11" ht="13.5" customHeight="1">
      <c r="A12" s="823" t="s">
        <v>238</v>
      </c>
      <c r="B12" s="825"/>
      <c r="C12" s="825"/>
      <c r="D12" s="825" t="s">
        <v>239</v>
      </c>
      <c r="E12" s="825"/>
      <c r="F12" s="825"/>
      <c r="G12" s="886" t="s">
        <v>608</v>
      </c>
      <c r="H12" s="887"/>
      <c r="I12" s="859" t="s">
        <v>609</v>
      </c>
      <c r="J12" s="860"/>
    </row>
    <row r="13" spans="1:11" ht="14.25" customHeight="1" thickBot="1">
      <c r="A13" s="824"/>
      <c r="B13" s="826"/>
      <c r="C13" s="826"/>
      <c r="D13" s="826"/>
      <c r="E13" s="826"/>
      <c r="F13" s="826"/>
      <c r="G13" s="888"/>
      <c r="H13" s="889"/>
      <c r="I13" s="861"/>
      <c r="J13" s="862"/>
    </row>
    <row r="14" spans="1:11" ht="15" customHeight="1" thickTop="1">
      <c r="A14" s="891" t="str">
        <f>A4</f>
        <v>책임기술자</v>
      </c>
      <c r="B14" s="892"/>
      <c r="C14" s="892" t="str">
        <f>C4</f>
        <v>홍길동</v>
      </c>
      <c r="D14" s="890"/>
      <c r="E14" s="890"/>
      <c r="F14" s="890"/>
      <c r="G14" s="893"/>
      <c r="H14" s="893"/>
      <c r="I14" s="296"/>
      <c r="J14" s="855"/>
    </row>
    <row r="15" spans="1:11" ht="15" customHeight="1">
      <c r="A15" s="788"/>
      <c r="B15" s="789"/>
      <c r="C15" s="789"/>
      <c r="D15" s="850"/>
      <c r="E15" s="850"/>
      <c r="F15" s="850"/>
      <c r="G15" s="851"/>
      <c r="H15" s="851"/>
      <c r="I15" s="170"/>
      <c r="J15" s="856"/>
    </row>
    <row r="16" spans="1:11" ht="15" customHeight="1">
      <c r="A16" s="788"/>
      <c r="B16" s="789"/>
      <c r="C16" s="789"/>
      <c r="D16" s="850"/>
      <c r="E16" s="850"/>
      <c r="F16" s="850"/>
      <c r="G16" s="851"/>
      <c r="H16" s="851"/>
      <c r="I16" s="170"/>
      <c r="J16" s="856"/>
    </row>
    <row r="17" spans="1:10" ht="15" customHeight="1">
      <c r="A17" s="788"/>
      <c r="B17" s="789"/>
      <c r="C17" s="789"/>
      <c r="D17" s="850"/>
      <c r="E17" s="850"/>
      <c r="F17" s="850"/>
      <c r="G17" s="851"/>
      <c r="H17" s="851"/>
      <c r="I17" s="170"/>
      <c r="J17" s="856"/>
    </row>
    <row r="18" spans="1:10" ht="15" customHeight="1">
      <c r="A18" s="788"/>
      <c r="B18" s="789"/>
      <c r="C18" s="789"/>
      <c r="D18" s="850"/>
      <c r="E18" s="850"/>
      <c r="F18" s="850"/>
      <c r="G18" s="851"/>
      <c r="H18" s="851"/>
      <c r="I18" s="170"/>
      <c r="J18" s="856"/>
    </row>
    <row r="19" spans="1:10" ht="15" customHeight="1">
      <c r="A19" s="788"/>
      <c r="B19" s="789"/>
      <c r="C19" s="789"/>
      <c r="D19" s="850"/>
      <c r="E19" s="850"/>
      <c r="F19" s="850"/>
      <c r="G19" s="851"/>
      <c r="H19" s="851"/>
      <c r="I19" s="170"/>
      <c r="J19" s="856"/>
    </row>
    <row r="20" spans="1:10" s="411" customFormat="1" ht="15" customHeight="1">
      <c r="A20" s="852" t="s">
        <v>610</v>
      </c>
      <c r="B20" s="847"/>
      <c r="C20" s="847"/>
      <c r="D20" s="850"/>
      <c r="E20" s="850"/>
      <c r="F20" s="850"/>
      <c r="G20" s="851"/>
      <c r="H20" s="851"/>
      <c r="I20" s="170"/>
      <c r="J20" s="844"/>
    </row>
    <row r="21" spans="1:10" s="411" customFormat="1" ht="15" customHeight="1">
      <c r="A21" s="853"/>
      <c r="B21" s="848"/>
      <c r="C21" s="848"/>
      <c r="D21" s="850"/>
      <c r="E21" s="850"/>
      <c r="F21" s="850"/>
      <c r="G21" s="851"/>
      <c r="H21" s="851"/>
      <c r="I21" s="170"/>
      <c r="J21" s="845"/>
    </row>
    <row r="22" spans="1:10" s="411" customFormat="1" ht="15" customHeight="1">
      <c r="A22" s="853"/>
      <c r="B22" s="848"/>
      <c r="C22" s="848"/>
      <c r="D22" s="850"/>
      <c r="E22" s="850"/>
      <c r="F22" s="850"/>
      <c r="G22" s="851"/>
      <c r="H22" s="851"/>
      <c r="I22" s="170"/>
      <c r="J22" s="845"/>
    </row>
    <row r="23" spans="1:10" s="411" customFormat="1" ht="15" customHeight="1">
      <c r="A23" s="853"/>
      <c r="B23" s="849"/>
      <c r="C23" s="849"/>
      <c r="D23" s="850"/>
      <c r="E23" s="850"/>
      <c r="F23" s="850"/>
      <c r="G23" s="851"/>
      <c r="H23" s="851"/>
      <c r="I23" s="170"/>
      <c r="J23" s="846"/>
    </row>
    <row r="24" spans="1:10" s="411" customFormat="1" ht="15" customHeight="1">
      <c r="A24" s="853"/>
      <c r="B24" s="847"/>
      <c r="C24" s="847"/>
      <c r="D24" s="850"/>
      <c r="E24" s="850"/>
      <c r="F24" s="850"/>
      <c r="G24" s="851"/>
      <c r="H24" s="851"/>
      <c r="I24" s="170"/>
      <c r="J24" s="844"/>
    </row>
    <row r="25" spans="1:10" s="411" customFormat="1" ht="15" customHeight="1">
      <c r="A25" s="853"/>
      <c r="B25" s="848"/>
      <c r="C25" s="848"/>
      <c r="D25" s="850"/>
      <c r="E25" s="850"/>
      <c r="F25" s="850"/>
      <c r="G25" s="851"/>
      <c r="H25" s="851"/>
      <c r="I25" s="170"/>
      <c r="J25" s="845"/>
    </row>
    <row r="26" spans="1:10" s="411" customFormat="1" ht="15" customHeight="1">
      <c r="A26" s="853"/>
      <c r="B26" s="848"/>
      <c r="C26" s="848"/>
      <c r="D26" s="850"/>
      <c r="E26" s="850"/>
      <c r="F26" s="850"/>
      <c r="G26" s="851"/>
      <c r="H26" s="851"/>
      <c r="I26" s="170"/>
      <c r="J26" s="845"/>
    </row>
    <row r="27" spans="1:10" s="411" customFormat="1" ht="15" customHeight="1">
      <c r="A27" s="853"/>
      <c r="B27" s="849"/>
      <c r="C27" s="849"/>
      <c r="D27" s="850"/>
      <c r="E27" s="850"/>
      <c r="F27" s="850"/>
      <c r="G27" s="851"/>
      <c r="H27" s="851"/>
      <c r="I27" s="170"/>
      <c r="J27" s="846"/>
    </row>
    <row r="28" spans="1:10" s="411" customFormat="1" ht="15" customHeight="1">
      <c r="A28" s="853"/>
      <c r="B28" s="847"/>
      <c r="C28" s="847"/>
      <c r="D28" s="850"/>
      <c r="E28" s="850"/>
      <c r="F28" s="850"/>
      <c r="G28" s="851"/>
      <c r="H28" s="851"/>
      <c r="I28" s="170"/>
      <c r="J28" s="844"/>
    </row>
    <row r="29" spans="1:10" s="411" customFormat="1" ht="15" customHeight="1">
      <c r="A29" s="853"/>
      <c r="B29" s="848"/>
      <c r="C29" s="848"/>
      <c r="D29" s="850"/>
      <c r="E29" s="850"/>
      <c r="F29" s="850"/>
      <c r="G29" s="851"/>
      <c r="H29" s="851"/>
      <c r="I29" s="170"/>
      <c r="J29" s="845"/>
    </row>
    <row r="30" spans="1:10" s="411" customFormat="1" ht="15" customHeight="1">
      <c r="A30" s="853"/>
      <c r="B30" s="848"/>
      <c r="C30" s="848"/>
      <c r="D30" s="850"/>
      <c r="E30" s="850"/>
      <c r="F30" s="850"/>
      <c r="G30" s="851"/>
      <c r="H30" s="851"/>
      <c r="I30" s="170"/>
      <c r="J30" s="845"/>
    </row>
    <row r="31" spans="1:10" s="411" customFormat="1" ht="15" customHeight="1">
      <c r="A31" s="854"/>
      <c r="B31" s="849"/>
      <c r="C31" s="849"/>
      <c r="D31" s="850"/>
      <c r="E31" s="850"/>
      <c r="F31" s="850"/>
      <c r="G31" s="851"/>
      <c r="H31" s="851"/>
      <c r="I31" s="170"/>
      <c r="J31" s="846"/>
    </row>
    <row r="32" spans="1:10" ht="15" customHeight="1">
      <c r="A32" s="840" t="str">
        <f>A8</f>
        <v>분야별참여기술자</v>
      </c>
      <c r="B32" s="842" t="s">
        <v>532</v>
      </c>
      <c r="C32" s="789" t="str">
        <f>C8</f>
        <v>김철수</v>
      </c>
      <c r="D32" s="850"/>
      <c r="E32" s="850"/>
      <c r="F32" s="850"/>
      <c r="G32" s="851"/>
      <c r="H32" s="851"/>
      <c r="I32" s="170"/>
      <c r="J32" s="857"/>
    </row>
    <row r="33" spans="1:10" ht="15" customHeight="1">
      <c r="A33" s="840"/>
      <c r="B33" s="842"/>
      <c r="C33" s="789"/>
      <c r="D33" s="850"/>
      <c r="E33" s="850"/>
      <c r="F33" s="850"/>
      <c r="G33" s="851"/>
      <c r="H33" s="851"/>
      <c r="I33" s="170"/>
      <c r="J33" s="856"/>
    </row>
    <row r="34" spans="1:10" ht="15" customHeight="1">
      <c r="A34" s="840"/>
      <c r="B34" s="842"/>
      <c r="C34" s="789"/>
      <c r="D34" s="850"/>
      <c r="E34" s="850"/>
      <c r="F34" s="850"/>
      <c r="G34" s="851"/>
      <c r="H34" s="851"/>
      <c r="I34" s="170"/>
      <c r="J34" s="856"/>
    </row>
    <row r="35" spans="1:10" ht="15" customHeight="1">
      <c r="A35" s="840"/>
      <c r="B35" s="842"/>
      <c r="C35" s="789"/>
      <c r="D35" s="850"/>
      <c r="E35" s="850"/>
      <c r="F35" s="850"/>
      <c r="G35" s="851"/>
      <c r="H35" s="851"/>
      <c r="I35" s="170"/>
      <c r="J35" s="856"/>
    </row>
    <row r="36" spans="1:10" ht="15" customHeight="1">
      <c r="A36" s="840"/>
      <c r="B36" s="842"/>
      <c r="C36" s="789"/>
      <c r="D36" s="850"/>
      <c r="E36" s="850"/>
      <c r="F36" s="850"/>
      <c r="G36" s="851"/>
      <c r="H36" s="851"/>
      <c r="I36" s="170"/>
      <c r="J36" s="856"/>
    </row>
    <row r="37" spans="1:10" ht="15" customHeight="1">
      <c r="A37" s="840"/>
      <c r="B37" s="842" t="s">
        <v>532</v>
      </c>
      <c r="C37" s="789" t="str">
        <f>C9</f>
        <v>나영희</v>
      </c>
      <c r="D37" s="850"/>
      <c r="E37" s="850"/>
      <c r="F37" s="850"/>
      <c r="G37" s="851"/>
      <c r="H37" s="851"/>
      <c r="I37" s="170"/>
      <c r="J37" s="857"/>
    </row>
    <row r="38" spans="1:10" ht="15" customHeight="1">
      <c r="A38" s="840"/>
      <c r="B38" s="842"/>
      <c r="C38" s="789"/>
      <c r="D38" s="850"/>
      <c r="E38" s="850"/>
      <c r="F38" s="850"/>
      <c r="G38" s="851"/>
      <c r="H38" s="851"/>
      <c r="I38" s="170"/>
      <c r="J38" s="856"/>
    </row>
    <row r="39" spans="1:10" ht="15" customHeight="1">
      <c r="A39" s="840"/>
      <c r="B39" s="842"/>
      <c r="C39" s="789"/>
      <c r="D39" s="850"/>
      <c r="E39" s="850"/>
      <c r="F39" s="850"/>
      <c r="G39" s="851"/>
      <c r="H39" s="851"/>
      <c r="I39" s="170"/>
      <c r="J39" s="856"/>
    </row>
    <row r="40" spans="1:10" ht="15" customHeight="1">
      <c r="A40" s="840"/>
      <c r="B40" s="842"/>
      <c r="C40" s="789"/>
      <c r="D40" s="850"/>
      <c r="E40" s="850"/>
      <c r="F40" s="850"/>
      <c r="G40" s="851"/>
      <c r="H40" s="851"/>
      <c r="I40" s="170"/>
      <c r="J40" s="856"/>
    </row>
    <row r="41" spans="1:10" ht="15" customHeight="1">
      <c r="A41" s="840"/>
      <c r="B41" s="842"/>
      <c r="C41" s="789"/>
      <c r="D41" s="850"/>
      <c r="E41" s="850"/>
      <c r="F41" s="850"/>
      <c r="G41" s="851"/>
      <c r="H41" s="851"/>
      <c r="I41" s="170"/>
      <c r="J41" s="856"/>
    </row>
    <row r="42" spans="1:10" ht="15" customHeight="1">
      <c r="A42" s="840"/>
      <c r="B42" s="842" t="s">
        <v>532</v>
      </c>
      <c r="C42" s="789" t="str">
        <f>C10</f>
        <v>나영희</v>
      </c>
      <c r="D42" s="850"/>
      <c r="E42" s="850"/>
      <c r="F42" s="850"/>
      <c r="G42" s="851"/>
      <c r="H42" s="851"/>
      <c r="I42" s="170"/>
      <c r="J42" s="857"/>
    </row>
    <row r="43" spans="1:10" ht="15" customHeight="1">
      <c r="A43" s="840"/>
      <c r="B43" s="842"/>
      <c r="C43" s="789"/>
      <c r="D43" s="850"/>
      <c r="E43" s="850"/>
      <c r="F43" s="850"/>
      <c r="G43" s="851"/>
      <c r="H43" s="851"/>
      <c r="I43" s="170"/>
      <c r="J43" s="856"/>
    </row>
    <row r="44" spans="1:10" ht="15" customHeight="1">
      <c r="A44" s="840"/>
      <c r="B44" s="842"/>
      <c r="C44" s="789"/>
      <c r="D44" s="850"/>
      <c r="E44" s="850"/>
      <c r="F44" s="850"/>
      <c r="G44" s="851"/>
      <c r="H44" s="851"/>
      <c r="I44" s="170"/>
      <c r="J44" s="856"/>
    </row>
    <row r="45" spans="1:10" ht="15" customHeight="1">
      <c r="A45" s="840"/>
      <c r="B45" s="842"/>
      <c r="C45" s="789"/>
      <c r="D45" s="850"/>
      <c r="E45" s="850"/>
      <c r="F45" s="850"/>
      <c r="G45" s="851"/>
      <c r="H45" s="851"/>
      <c r="I45" s="170"/>
      <c r="J45" s="856"/>
    </row>
    <row r="46" spans="1:10" ht="15" customHeight="1">
      <c r="A46" s="840"/>
      <c r="B46" s="842"/>
      <c r="C46" s="789"/>
      <c r="D46" s="850"/>
      <c r="E46" s="850"/>
      <c r="F46" s="850"/>
      <c r="G46" s="851"/>
      <c r="H46" s="851"/>
      <c r="I46" s="170"/>
      <c r="J46" s="856"/>
    </row>
    <row r="47" spans="1:10" ht="15" customHeight="1">
      <c r="A47" s="840"/>
      <c r="B47" s="842"/>
      <c r="C47" s="789"/>
      <c r="D47" s="850"/>
      <c r="E47" s="850"/>
      <c r="F47" s="850"/>
      <c r="G47" s="851"/>
      <c r="H47" s="851"/>
      <c r="I47" s="170"/>
      <c r="J47" s="856"/>
    </row>
  </sheetData>
  <mergeCells count="108">
    <mergeCell ref="C37:C41"/>
    <mergeCell ref="C42:C47"/>
    <mergeCell ref="J37:J41"/>
    <mergeCell ref="D44:F44"/>
    <mergeCell ref="D33:F33"/>
    <mergeCell ref="D16:F16"/>
    <mergeCell ref="D14:F14"/>
    <mergeCell ref="D37:F37"/>
    <mergeCell ref="A14:B19"/>
    <mergeCell ref="D34:F34"/>
    <mergeCell ref="D15:F15"/>
    <mergeCell ref="D45:F45"/>
    <mergeCell ref="D40:F40"/>
    <mergeCell ref="G14:H14"/>
    <mergeCell ref="G15:H15"/>
    <mergeCell ref="G16:H16"/>
    <mergeCell ref="G17:H17"/>
    <mergeCell ref="G18:H18"/>
    <mergeCell ref="G19:H19"/>
    <mergeCell ref="G32:H32"/>
    <mergeCell ref="G33:H33"/>
    <mergeCell ref="G37:H37"/>
    <mergeCell ref="G38:H38"/>
    <mergeCell ref="C14:C19"/>
    <mergeCell ref="A1:J1"/>
    <mergeCell ref="C2:D2"/>
    <mergeCell ref="A12:C13"/>
    <mergeCell ref="I12:J13"/>
    <mergeCell ref="A3:C3"/>
    <mergeCell ref="E3:F3"/>
    <mergeCell ref="G3:I3"/>
    <mergeCell ref="G4:I4"/>
    <mergeCell ref="A8:A10"/>
    <mergeCell ref="J8:J10"/>
    <mergeCell ref="A5:A7"/>
    <mergeCell ref="H5:I7"/>
    <mergeCell ref="J5:J7"/>
    <mergeCell ref="A4:B4"/>
    <mergeCell ref="H8:I10"/>
    <mergeCell ref="D12:F13"/>
    <mergeCell ref="G12:H13"/>
    <mergeCell ref="J14:J19"/>
    <mergeCell ref="A32:A47"/>
    <mergeCell ref="B32:B36"/>
    <mergeCell ref="D18:F18"/>
    <mergeCell ref="D19:F19"/>
    <mergeCell ref="D35:F35"/>
    <mergeCell ref="J42:J47"/>
    <mergeCell ref="D32:F32"/>
    <mergeCell ref="D17:F17"/>
    <mergeCell ref="D43:F43"/>
    <mergeCell ref="D46:F46"/>
    <mergeCell ref="D41:F41"/>
    <mergeCell ref="D42:F42"/>
    <mergeCell ref="D38:F38"/>
    <mergeCell ref="D39:F39"/>
    <mergeCell ref="D36:F36"/>
    <mergeCell ref="D47:F47"/>
    <mergeCell ref="B42:B47"/>
    <mergeCell ref="C32:C36"/>
    <mergeCell ref="J32:J36"/>
    <mergeCell ref="B37:B41"/>
    <mergeCell ref="G44:H44"/>
    <mergeCell ref="G45:H45"/>
    <mergeCell ref="G46:H46"/>
    <mergeCell ref="G47:H47"/>
    <mergeCell ref="A20:A31"/>
    <mergeCell ref="D20:F20"/>
    <mergeCell ref="G20:H20"/>
    <mergeCell ref="D21:F21"/>
    <mergeCell ref="G21:H21"/>
    <mergeCell ref="D22:F22"/>
    <mergeCell ref="G22:H22"/>
    <mergeCell ref="D23:F23"/>
    <mergeCell ref="G23:H23"/>
    <mergeCell ref="D24:F24"/>
    <mergeCell ref="G24:H24"/>
    <mergeCell ref="D25:F25"/>
    <mergeCell ref="G39:H39"/>
    <mergeCell ref="G40:H40"/>
    <mergeCell ref="G41:H41"/>
    <mergeCell ref="G42:H42"/>
    <mergeCell ref="G43:H43"/>
    <mergeCell ref="G34:H34"/>
    <mergeCell ref="G35:H35"/>
    <mergeCell ref="G36:H36"/>
    <mergeCell ref="B20:B23"/>
    <mergeCell ref="B24:B27"/>
    <mergeCell ref="B28:B31"/>
    <mergeCell ref="J20:J23"/>
    <mergeCell ref="J24:J27"/>
    <mergeCell ref="J28:J31"/>
    <mergeCell ref="C20:C23"/>
    <mergeCell ref="C24:C27"/>
    <mergeCell ref="C28:C31"/>
    <mergeCell ref="D30:F30"/>
    <mergeCell ref="G30:H30"/>
    <mergeCell ref="D31:F31"/>
    <mergeCell ref="G31:H31"/>
    <mergeCell ref="D28:F28"/>
    <mergeCell ref="G28:H28"/>
    <mergeCell ref="D29:F29"/>
    <mergeCell ref="G29:H29"/>
    <mergeCell ref="G25:H25"/>
    <mergeCell ref="D26:F26"/>
    <mergeCell ref="G26:H26"/>
    <mergeCell ref="D27:F27"/>
    <mergeCell ref="G27:H27"/>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제10호서식]&amp;R&amp;"궁서체,기울임꼴"&amp;8      &amp;U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Normal="100" workbookViewId="0">
      <selection activeCell="K30" sqref="K30"/>
    </sheetView>
  </sheetViews>
  <sheetFormatPr defaultRowHeight="13.5"/>
  <sheetData>
    <row r="1" spans="1:8" ht="22.5" customHeight="1">
      <c r="A1" s="681" t="s">
        <v>472</v>
      </c>
      <c r="B1" s="681"/>
      <c r="C1" s="681"/>
      <c r="D1" s="681"/>
      <c r="E1" s="681"/>
      <c r="F1" s="681"/>
      <c r="G1" s="681"/>
      <c r="H1" s="681"/>
    </row>
    <row r="2" spans="1:8" ht="22.5" customHeight="1">
      <c r="A2" s="6" t="s">
        <v>473</v>
      </c>
      <c r="B2" s="4"/>
      <c r="C2" s="4"/>
      <c r="D2" s="4"/>
      <c r="E2" s="4"/>
      <c r="F2" s="17"/>
      <c r="G2" s="17"/>
      <c r="H2" s="4"/>
    </row>
    <row r="3" spans="1:8" ht="22.5" customHeight="1">
      <c r="A3" s="823" t="s">
        <v>474</v>
      </c>
      <c r="B3" s="825"/>
      <c r="C3" s="825"/>
      <c r="D3" s="819" t="s">
        <v>475</v>
      </c>
      <c r="E3" s="815" t="s">
        <v>476</v>
      </c>
      <c r="F3" s="825" t="s">
        <v>477</v>
      </c>
      <c r="G3" s="825"/>
      <c r="H3" s="839" t="s">
        <v>478</v>
      </c>
    </row>
    <row r="4" spans="1:8" ht="22.5" customHeight="1">
      <c r="A4" s="788"/>
      <c r="B4" s="789"/>
      <c r="C4" s="789"/>
      <c r="D4" s="841"/>
      <c r="E4" s="842"/>
      <c r="F4" s="171" t="s">
        <v>479</v>
      </c>
      <c r="G4" s="171" t="s">
        <v>480</v>
      </c>
      <c r="H4" s="843"/>
    </row>
    <row r="5" spans="1:8" ht="22.5" customHeight="1">
      <c r="A5" s="788" t="s">
        <v>193</v>
      </c>
      <c r="B5" s="789"/>
      <c r="C5" s="23" t="s">
        <v>369</v>
      </c>
      <c r="D5" s="168"/>
      <c r="E5" s="10"/>
      <c r="F5" s="175"/>
      <c r="G5" s="175"/>
      <c r="H5" s="173"/>
    </row>
    <row r="6" spans="1:8" ht="22.5" customHeight="1">
      <c r="A6" s="840" t="s">
        <v>481</v>
      </c>
      <c r="B6" s="355" t="s">
        <v>534</v>
      </c>
      <c r="C6" s="23" t="s">
        <v>369</v>
      </c>
      <c r="D6" s="168"/>
      <c r="E6" s="10"/>
      <c r="F6" s="175"/>
      <c r="G6" s="175"/>
      <c r="H6" s="173"/>
    </row>
    <row r="7" spans="1:8" ht="22.5" customHeight="1">
      <c r="A7" s="788"/>
      <c r="B7" s="355" t="s">
        <v>532</v>
      </c>
      <c r="C7" s="23" t="s">
        <v>369</v>
      </c>
      <c r="D7" s="168"/>
      <c r="E7" s="10"/>
      <c r="F7" s="175"/>
      <c r="G7" s="175"/>
      <c r="H7" s="173"/>
    </row>
    <row r="8" spans="1:8" ht="22.5" customHeight="1">
      <c r="A8" s="788"/>
      <c r="B8" s="355" t="s">
        <v>532</v>
      </c>
      <c r="C8" s="23" t="s">
        <v>369</v>
      </c>
      <c r="D8" s="168"/>
      <c r="E8" s="10"/>
      <c r="F8" s="175"/>
      <c r="G8" s="175"/>
      <c r="H8" s="173"/>
    </row>
    <row r="9" spans="1:8" ht="22.5" customHeight="1">
      <c r="A9" s="840" t="s">
        <v>482</v>
      </c>
      <c r="B9" s="355" t="s">
        <v>255</v>
      </c>
      <c r="C9" s="23" t="s">
        <v>369</v>
      </c>
      <c r="D9" s="168"/>
      <c r="E9" s="10"/>
      <c r="F9" s="175"/>
      <c r="G9" s="175"/>
      <c r="H9" s="173"/>
    </row>
    <row r="10" spans="1:8" ht="22.5" customHeight="1">
      <c r="A10" s="788"/>
      <c r="B10" s="355" t="s">
        <v>312</v>
      </c>
      <c r="C10" s="23" t="s">
        <v>369</v>
      </c>
      <c r="D10" s="168"/>
      <c r="E10" s="10"/>
      <c r="F10" s="175"/>
      <c r="G10" s="175"/>
      <c r="H10" s="173"/>
    </row>
    <row r="11" spans="1:8" ht="22.5" customHeight="1">
      <c r="A11" s="788"/>
      <c r="B11" s="355" t="s">
        <v>312</v>
      </c>
      <c r="C11" s="23" t="s">
        <v>369</v>
      </c>
      <c r="D11" s="168"/>
      <c r="E11" s="10"/>
      <c r="F11" s="175"/>
      <c r="G11" s="175"/>
      <c r="H11" s="173"/>
    </row>
    <row r="12" spans="1:8" ht="22.5" customHeight="1">
      <c r="A12" s="149" t="s">
        <v>483</v>
      </c>
      <c r="B12" s="894"/>
      <c r="C12" s="894"/>
      <c r="D12" s="174" t="s">
        <v>484</v>
      </c>
      <c r="E12" s="24"/>
      <c r="F12" s="174" t="s">
        <v>485</v>
      </c>
      <c r="G12" s="894">
        <f>((B12/7)*1)+((E12/7)*0.5)</f>
        <v>0</v>
      </c>
      <c r="H12" s="895"/>
    </row>
  </sheetData>
  <mergeCells count="11">
    <mergeCell ref="G12:H12"/>
    <mergeCell ref="A5:B5"/>
    <mergeCell ref="A6:A8"/>
    <mergeCell ref="A9:A11"/>
    <mergeCell ref="B12:C12"/>
    <mergeCell ref="A1:H1"/>
    <mergeCell ref="A3:C4"/>
    <mergeCell ref="D3:D4"/>
    <mergeCell ref="E3:E4"/>
    <mergeCell ref="F3:G3"/>
    <mergeCell ref="H3:H4"/>
  </mergeCells>
  <phoneticPr fontId="2"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O13"/>
  <sheetViews>
    <sheetView showGridLines="0" view="pageBreakPreview" zoomScaleNormal="100" workbookViewId="0">
      <selection activeCell="O34" sqref="O34"/>
    </sheetView>
  </sheetViews>
  <sheetFormatPr defaultColWidth="8.88671875" defaultRowHeight="11.25"/>
  <cols>
    <col min="1" max="1" width="5.88671875" style="48" customWidth="1"/>
    <col min="2" max="2" width="7.77734375" style="48" customWidth="1"/>
    <col min="3" max="3" width="10.6640625" style="48" customWidth="1"/>
    <col min="4" max="4" width="6.21875" style="48" customWidth="1"/>
    <col min="5" max="5" width="6.5546875" style="367" customWidth="1"/>
    <col min="6" max="6" width="7.44140625" style="124" customWidth="1"/>
    <col min="7" max="7" width="6.77734375" style="368" customWidth="1"/>
    <col min="8" max="8" width="5.88671875" style="366" customWidth="1"/>
    <col min="9" max="9" width="8.44140625" style="366" customWidth="1"/>
    <col min="10" max="10" width="5.77734375" style="49" customWidth="1"/>
    <col min="11" max="11" width="4.5546875" style="49" customWidth="1"/>
    <col min="12" max="12" width="4.44140625" style="48" customWidth="1"/>
    <col min="13" max="13" width="3.6640625" style="48" customWidth="1"/>
    <col min="14" max="14" width="4.5546875" style="48" customWidth="1"/>
    <col min="15" max="15" width="4.109375" style="48" customWidth="1"/>
    <col min="16" max="16384" width="8.88671875" style="4"/>
  </cols>
  <sheetData>
    <row r="1" spans="1:15" s="5" customFormat="1" ht="32.25" customHeight="1">
      <c r="A1" s="898" t="s">
        <v>511</v>
      </c>
      <c r="B1" s="898"/>
      <c r="C1" s="898"/>
      <c r="D1" s="898"/>
      <c r="E1" s="898"/>
      <c r="F1" s="898"/>
      <c r="G1" s="898"/>
      <c r="H1" s="898"/>
      <c r="I1" s="898"/>
      <c r="J1" s="898"/>
      <c r="K1" s="148"/>
      <c r="L1" s="148"/>
      <c r="M1" s="148"/>
      <c r="N1" s="148"/>
      <c r="O1" s="148"/>
    </row>
    <row r="2" spans="1:15" s="5" customFormat="1" ht="32.25" customHeight="1">
      <c r="A2" s="148"/>
      <c r="B2" s="148"/>
      <c r="C2" s="148"/>
      <c r="D2" s="148"/>
      <c r="E2" s="148"/>
      <c r="F2" s="148"/>
      <c r="G2" s="148"/>
      <c r="H2" s="148"/>
      <c r="I2" s="148"/>
      <c r="J2" s="148"/>
      <c r="K2" s="148"/>
      <c r="L2" s="148"/>
      <c r="M2" s="148"/>
      <c r="N2" s="148"/>
      <c r="O2" s="148"/>
    </row>
    <row r="3" spans="1:15" ht="19.5" customHeight="1">
      <c r="A3" s="4"/>
      <c r="B3" s="4"/>
      <c r="C3" s="4"/>
      <c r="D3" s="4"/>
      <c r="E3" s="356"/>
      <c r="F3" s="357"/>
      <c r="G3" s="358"/>
      <c r="H3" s="359"/>
      <c r="I3" s="359"/>
      <c r="J3" s="4"/>
      <c r="K3" s="4"/>
      <c r="L3" s="4"/>
      <c r="M3" s="4"/>
      <c r="N3" s="4"/>
      <c r="O3" s="4"/>
    </row>
    <row r="4" spans="1:15" ht="21" customHeight="1" thickBot="1">
      <c r="A4" s="934"/>
      <c r="B4" s="934"/>
      <c r="C4" s="934"/>
      <c r="D4" s="934"/>
      <c r="E4" s="935"/>
      <c r="F4" s="936" t="s">
        <v>87</v>
      </c>
      <c r="G4" s="937"/>
      <c r="H4" s="360" t="s">
        <v>51</v>
      </c>
      <c r="I4" s="896" t="s">
        <v>52</v>
      </c>
      <c r="J4" s="897"/>
      <c r="K4" s="4"/>
      <c r="L4" s="4"/>
      <c r="M4" s="4"/>
      <c r="N4" s="4"/>
      <c r="O4" s="4"/>
    </row>
    <row r="5" spans="1:15" ht="21" customHeight="1" thickTop="1">
      <c r="A5" s="934"/>
      <c r="B5" s="934"/>
      <c r="C5" s="934"/>
      <c r="D5" s="934"/>
      <c r="E5" s="935"/>
      <c r="F5" s="926"/>
      <c r="G5" s="927"/>
      <c r="H5" s="361">
        <v>1</v>
      </c>
      <c r="I5" s="918">
        <f>ROUND(IF(SUM(J7:J10)+SUM(J11:J13)&gt;=1.5,1.5,SUM(J7:J10)+SUM(J11:J13)),2)</f>
        <v>0</v>
      </c>
      <c r="J5" s="919"/>
      <c r="K5" s="4"/>
      <c r="L5" s="4"/>
      <c r="M5" s="4"/>
      <c r="N5" s="4"/>
      <c r="O5" s="4"/>
    </row>
    <row r="6" spans="1:15" ht="30" customHeight="1" thickBot="1">
      <c r="A6" s="933" t="s">
        <v>247</v>
      </c>
      <c r="B6" s="866"/>
      <c r="C6" s="866"/>
      <c r="D6" s="865"/>
      <c r="E6" s="362" t="s">
        <v>612</v>
      </c>
      <c r="F6" s="899" t="s">
        <v>615</v>
      </c>
      <c r="G6" s="900"/>
      <c r="H6" s="907" t="s">
        <v>614</v>
      </c>
      <c r="I6" s="908"/>
      <c r="J6" s="143"/>
      <c r="L6" s="4"/>
      <c r="M6" s="4"/>
      <c r="N6" s="4"/>
      <c r="O6" s="4"/>
    </row>
    <row r="7" spans="1:15" ht="21" customHeight="1" thickTop="1">
      <c r="A7" s="928" t="s">
        <v>114</v>
      </c>
      <c r="B7" s="929"/>
      <c r="C7" s="930"/>
      <c r="D7" s="446" t="s">
        <v>78</v>
      </c>
      <c r="E7" s="363" t="s">
        <v>613</v>
      </c>
      <c r="F7" s="901"/>
      <c r="G7" s="902"/>
      <c r="H7" s="909"/>
      <c r="I7" s="910"/>
      <c r="J7" s="915"/>
      <c r="L7" s="4"/>
      <c r="M7" s="4"/>
      <c r="N7" s="4"/>
      <c r="O7" s="4"/>
    </row>
    <row r="8" spans="1:15" ht="21" customHeight="1">
      <c r="A8" s="920" t="s">
        <v>242</v>
      </c>
      <c r="B8" s="921"/>
      <c r="C8" s="355" t="s">
        <v>535</v>
      </c>
      <c r="D8" s="437"/>
      <c r="E8" s="364"/>
      <c r="F8" s="903"/>
      <c r="G8" s="904"/>
      <c r="H8" s="911"/>
      <c r="I8" s="912"/>
      <c r="J8" s="916"/>
      <c r="L8" s="4"/>
      <c r="M8" s="4"/>
      <c r="N8" s="4"/>
      <c r="O8" s="4"/>
    </row>
    <row r="9" spans="1:15" ht="21" customHeight="1">
      <c r="A9" s="922"/>
      <c r="B9" s="923"/>
      <c r="C9" s="355" t="s">
        <v>532</v>
      </c>
      <c r="D9" s="437"/>
      <c r="E9" s="364"/>
      <c r="F9" s="903"/>
      <c r="G9" s="904"/>
      <c r="H9" s="911"/>
      <c r="I9" s="912"/>
      <c r="J9" s="916"/>
      <c r="L9" s="4"/>
      <c r="M9" s="4"/>
      <c r="N9" s="4"/>
      <c r="O9" s="4"/>
    </row>
    <row r="10" spans="1:15" ht="21" customHeight="1">
      <c r="A10" s="931"/>
      <c r="B10" s="932"/>
      <c r="C10" s="355" t="s">
        <v>532</v>
      </c>
      <c r="D10" s="437"/>
      <c r="E10" s="364"/>
      <c r="F10" s="903"/>
      <c r="G10" s="904"/>
      <c r="H10" s="911"/>
      <c r="I10" s="912"/>
      <c r="J10" s="916"/>
      <c r="L10" s="4"/>
      <c r="M10" s="4"/>
      <c r="N10" s="4"/>
      <c r="O10" s="4"/>
    </row>
    <row r="11" spans="1:15" ht="21" customHeight="1">
      <c r="A11" s="920" t="s">
        <v>611</v>
      </c>
      <c r="B11" s="921"/>
      <c r="C11" s="355" t="s">
        <v>255</v>
      </c>
      <c r="D11" s="437"/>
      <c r="E11" s="364"/>
      <c r="F11" s="903"/>
      <c r="G11" s="904"/>
      <c r="H11" s="911"/>
      <c r="I11" s="912"/>
      <c r="J11" s="916"/>
      <c r="L11" s="4"/>
      <c r="M11" s="4"/>
      <c r="N11" s="4"/>
      <c r="O11" s="4"/>
    </row>
    <row r="12" spans="1:15" ht="21" customHeight="1">
      <c r="A12" s="922"/>
      <c r="B12" s="923"/>
      <c r="C12" s="355" t="s">
        <v>312</v>
      </c>
      <c r="D12" s="437"/>
      <c r="E12" s="364"/>
      <c r="F12" s="903"/>
      <c r="G12" s="904"/>
      <c r="H12" s="911"/>
      <c r="I12" s="912"/>
      <c r="J12" s="916"/>
      <c r="L12" s="4"/>
      <c r="M12" s="4"/>
      <c r="N12" s="4"/>
      <c r="O12" s="4"/>
    </row>
    <row r="13" spans="1:15" ht="21" customHeight="1">
      <c r="A13" s="924"/>
      <c r="B13" s="925"/>
      <c r="C13" s="474" t="s">
        <v>312</v>
      </c>
      <c r="D13" s="436"/>
      <c r="E13" s="365"/>
      <c r="F13" s="905"/>
      <c r="G13" s="906"/>
      <c r="H13" s="913"/>
      <c r="I13" s="914"/>
      <c r="J13" s="917"/>
      <c r="L13" s="4"/>
      <c r="M13" s="4"/>
      <c r="N13" s="4"/>
      <c r="O13" s="4"/>
    </row>
  </sheetData>
  <mergeCells count="15">
    <mergeCell ref="I4:J4"/>
    <mergeCell ref="A1:J1"/>
    <mergeCell ref="F6:G6"/>
    <mergeCell ref="F7:G13"/>
    <mergeCell ref="H6:I6"/>
    <mergeCell ref="H7:I13"/>
    <mergeCell ref="J7:J13"/>
    <mergeCell ref="I5:J5"/>
    <mergeCell ref="A11:B13"/>
    <mergeCell ref="F5:G5"/>
    <mergeCell ref="A7:C7"/>
    <mergeCell ref="A8:B10"/>
    <mergeCell ref="A6:D6"/>
    <mergeCell ref="A4:E5"/>
    <mergeCell ref="F4:G4"/>
  </mergeCells>
  <phoneticPr fontId="2" type="noConversion"/>
  <printOptions horizontalCentered="1"/>
  <pageMargins left="0.31496062992125984" right="0.31496062992125984" top="1.1811023622047245" bottom="0.78740157480314965" header="0.39370078740157483" footer="0.39370078740157483"/>
  <pageSetup paperSize="9" scale="99"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2"/>
  <sheetViews>
    <sheetView showGridLines="0" view="pageBreakPreview" zoomScaleNormal="100" workbookViewId="0">
      <selection activeCell="K20" sqref="K20"/>
    </sheetView>
  </sheetViews>
  <sheetFormatPr defaultColWidth="8.88671875" defaultRowHeight="11.25"/>
  <cols>
    <col min="1" max="1" width="11.5546875" style="4" customWidth="1"/>
    <col min="2" max="2" width="5.44140625" style="4" customWidth="1"/>
    <col min="3" max="3" width="11.77734375" style="4" customWidth="1"/>
    <col min="4" max="5" width="11.44140625" style="4" bestFit="1" customWidth="1"/>
    <col min="6" max="6" width="12.5546875" style="4" customWidth="1"/>
    <col min="7" max="7" width="12.6640625" style="4" customWidth="1"/>
    <col min="8" max="8" width="7.21875" style="4" customWidth="1"/>
    <col min="9" max="16384" width="8.88671875" style="4"/>
  </cols>
  <sheetData>
    <row r="1" spans="1:10" s="5" customFormat="1" ht="20.25" customHeight="1">
      <c r="A1" s="681" t="s">
        <v>50</v>
      </c>
      <c r="B1" s="681"/>
      <c r="C1" s="681"/>
      <c r="D1" s="681"/>
      <c r="E1" s="681"/>
      <c r="F1" s="681"/>
      <c r="G1" s="681"/>
      <c r="H1" s="681"/>
      <c r="I1" s="71"/>
      <c r="J1" s="71"/>
    </row>
    <row r="2" spans="1:10" ht="15" customHeight="1">
      <c r="A2" s="6" t="s">
        <v>219</v>
      </c>
      <c r="G2" s="958"/>
      <c r="H2" s="958"/>
    </row>
    <row r="3" spans="1:10" ht="12">
      <c r="A3" s="6"/>
      <c r="G3" s="162"/>
      <c r="H3" s="162"/>
    </row>
    <row r="4" spans="1:10" ht="24.75" customHeight="1">
      <c r="A4" s="823" t="s">
        <v>221</v>
      </c>
      <c r="B4" s="815" t="s">
        <v>222</v>
      </c>
      <c r="C4" s="825" t="s">
        <v>223</v>
      </c>
      <c r="D4" s="825"/>
      <c r="E4" s="825"/>
      <c r="F4" s="825"/>
      <c r="G4" s="825"/>
      <c r="H4" s="810" t="s">
        <v>224</v>
      </c>
    </row>
    <row r="5" spans="1:10" ht="26.25" customHeight="1" thickBot="1">
      <c r="A5" s="824"/>
      <c r="B5" s="826"/>
      <c r="C5" s="441" t="s">
        <v>597</v>
      </c>
      <c r="D5" s="441"/>
      <c r="E5" s="441" t="s">
        <v>616</v>
      </c>
      <c r="F5" s="826" t="s">
        <v>225</v>
      </c>
      <c r="G5" s="826"/>
      <c r="H5" s="811"/>
    </row>
    <row r="6" spans="1:10" s="147" customFormat="1" ht="24" customHeight="1" thickTop="1">
      <c r="A6" s="854" t="s">
        <v>226</v>
      </c>
      <c r="B6" s="938">
        <v>1</v>
      </c>
      <c r="C6" s="164">
        <v>0</v>
      </c>
      <c r="D6" s="164"/>
      <c r="E6" s="164">
        <v>0</v>
      </c>
      <c r="F6" s="969">
        <f>SUM(C7:E7)</f>
        <v>0</v>
      </c>
      <c r="G6" s="966"/>
      <c r="H6" s="959"/>
    </row>
    <row r="7" spans="1:10" s="147" customFormat="1" ht="24" customHeight="1">
      <c r="A7" s="840"/>
      <c r="B7" s="939"/>
      <c r="C7" s="165">
        <f>C6*1</f>
        <v>0</v>
      </c>
      <c r="D7" s="165"/>
      <c r="E7" s="165">
        <f>E6*0.6</f>
        <v>0</v>
      </c>
      <c r="F7" s="849"/>
      <c r="G7" s="967"/>
      <c r="H7" s="960"/>
    </row>
    <row r="8" spans="1:10" s="147" customFormat="1" ht="24" customHeight="1">
      <c r="A8" s="852" t="s">
        <v>244</v>
      </c>
      <c r="B8" s="940">
        <v>0</v>
      </c>
      <c r="C8" s="166">
        <v>0</v>
      </c>
      <c r="D8" s="166"/>
      <c r="E8" s="166">
        <v>0</v>
      </c>
      <c r="F8" s="963">
        <f>SUM(C9:E9)</f>
        <v>0</v>
      </c>
      <c r="G8" s="967"/>
      <c r="H8" s="960"/>
    </row>
    <row r="9" spans="1:10" s="147" customFormat="1" ht="24" customHeight="1">
      <c r="A9" s="854"/>
      <c r="B9" s="938"/>
      <c r="C9" s="165">
        <f>C8*1</f>
        <v>0</v>
      </c>
      <c r="D9" s="165"/>
      <c r="E9" s="165">
        <f>E8*0.6</f>
        <v>0</v>
      </c>
      <c r="F9" s="964"/>
      <c r="G9" s="967"/>
      <c r="H9" s="960"/>
    </row>
    <row r="10" spans="1:10" s="147" customFormat="1" ht="24" customHeight="1">
      <c r="A10" s="852" t="s">
        <v>244</v>
      </c>
      <c r="B10" s="940">
        <v>0</v>
      </c>
      <c r="C10" s="166">
        <v>0</v>
      </c>
      <c r="D10" s="166"/>
      <c r="E10" s="166">
        <v>0</v>
      </c>
      <c r="F10" s="963">
        <f>SUM(C11:E11)</f>
        <v>0</v>
      </c>
      <c r="G10" s="967"/>
      <c r="H10" s="960"/>
    </row>
    <row r="11" spans="1:10" s="147" customFormat="1" ht="24" customHeight="1">
      <c r="A11" s="941"/>
      <c r="B11" s="942"/>
      <c r="C11" s="167">
        <f>C10*1</f>
        <v>0</v>
      </c>
      <c r="D11" s="167"/>
      <c r="E11" s="167">
        <f>E10*0.6</f>
        <v>0</v>
      </c>
      <c r="F11" s="965"/>
      <c r="G11" s="968"/>
      <c r="H11" s="961"/>
    </row>
    <row r="12" spans="1:10" ht="21" customHeight="1"/>
    <row r="13" spans="1:10" ht="21" customHeight="1">
      <c r="A13" s="163" t="s">
        <v>220</v>
      </c>
    </row>
    <row r="14" spans="1:10" ht="12">
      <c r="A14" s="6"/>
      <c r="G14" s="962" t="s">
        <v>54</v>
      </c>
      <c r="H14" s="962"/>
    </row>
    <row r="15" spans="1:10" ht="24.75" customHeight="1">
      <c r="A15" s="823" t="s">
        <v>90</v>
      </c>
      <c r="B15" s="815" t="s">
        <v>49</v>
      </c>
      <c r="C15" s="825" t="s">
        <v>50</v>
      </c>
      <c r="D15" s="825"/>
      <c r="E15" s="825"/>
      <c r="F15" s="825"/>
      <c r="G15" s="825"/>
      <c r="H15" s="810" t="s">
        <v>52</v>
      </c>
    </row>
    <row r="16" spans="1:10" ht="26.25" customHeight="1" thickBot="1">
      <c r="A16" s="824"/>
      <c r="B16" s="826"/>
      <c r="C16" s="441" t="s">
        <v>597</v>
      </c>
      <c r="D16" s="441"/>
      <c r="E16" s="441" t="s">
        <v>616</v>
      </c>
      <c r="F16" s="826" t="s">
        <v>56</v>
      </c>
      <c r="G16" s="826"/>
      <c r="H16" s="811"/>
    </row>
    <row r="17" spans="1:8" ht="30.75" customHeight="1" thickTop="1">
      <c r="A17" s="957" t="str">
        <f>A6</f>
        <v>가</v>
      </c>
      <c r="B17" s="956">
        <v>0.7</v>
      </c>
      <c r="C17" s="234">
        <v>0</v>
      </c>
      <c r="D17" s="234"/>
      <c r="E17" s="234">
        <v>0</v>
      </c>
      <c r="F17" s="954">
        <f>SUM(C18:E18)</f>
        <v>0</v>
      </c>
      <c r="G17" s="951"/>
      <c r="H17" s="947"/>
    </row>
    <row r="18" spans="1:8" ht="30.75" customHeight="1">
      <c r="A18" s="853"/>
      <c r="B18" s="950"/>
      <c r="C18" s="47">
        <f>C17*1</f>
        <v>0</v>
      </c>
      <c r="D18" s="47"/>
      <c r="E18" s="47">
        <f>E17*0.6</f>
        <v>0</v>
      </c>
      <c r="F18" s="955"/>
      <c r="G18" s="952"/>
      <c r="H18" s="948"/>
    </row>
    <row r="19" spans="1:8" ht="30.75" customHeight="1">
      <c r="A19" s="852" t="str">
        <f>A8</f>
        <v xml:space="preserve"> </v>
      </c>
      <c r="B19" s="943">
        <f>B8</f>
        <v>0</v>
      </c>
      <c r="C19" s="451">
        <v>0</v>
      </c>
      <c r="D19" s="451"/>
      <c r="E19" s="451">
        <v>0</v>
      </c>
      <c r="F19" s="945">
        <f>SUM(C20:E20)</f>
        <v>0</v>
      </c>
      <c r="G19" s="952"/>
      <c r="H19" s="948"/>
    </row>
    <row r="20" spans="1:8" ht="30.75" customHeight="1">
      <c r="A20" s="853"/>
      <c r="B20" s="950"/>
      <c r="C20" s="47">
        <f>C19*1</f>
        <v>0</v>
      </c>
      <c r="D20" s="47"/>
      <c r="E20" s="47">
        <f>E19*0.6</f>
        <v>0</v>
      </c>
      <c r="F20" s="955"/>
      <c r="G20" s="952"/>
      <c r="H20" s="948"/>
    </row>
    <row r="21" spans="1:8" ht="30.75" customHeight="1">
      <c r="A21" s="852" t="str">
        <f>A10</f>
        <v xml:space="preserve"> </v>
      </c>
      <c r="B21" s="943">
        <f>B10</f>
        <v>0</v>
      </c>
      <c r="C21" s="451">
        <v>0</v>
      </c>
      <c r="D21" s="451"/>
      <c r="E21" s="451">
        <v>0</v>
      </c>
      <c r="F21" s="945">
        <f>SUM(C22:E22)</f>
        <v>0</v>
      </c>
      <c r="G21" s="952"/>
      <c r="H21" s="948"/>
    </row>
    <row r="22" spans="1:8" ht="30.75" customHeight="1">
      <c r="A22" s="941"/>
      <c r="B22" s="944"/>
      <c r="C22" s="235">
        <f>C21*1</f>
        <v>0</v>
      </c>
      <c r="D22" s="235"/>
      <c r="E22" s="235">
        <f>E21*0.6</f>
        <v>0</v>
      </c>
      <c r="F22" s="946"/>
      <c r="G22" s="953"/>
      <c r="H22" s="949"/>
    </row>
  </sheetData>
  <mergeCells count="35">
    <mergeCell ref="H6:H11"/>
    <mergeCell ref="H15:H16"/>
    <mergeCell ref="G14:H14"/>
    <mergeCell ref="F16:G16"/>
    <mergeCell ref="C15:G15"/>
    <mergeCell ref="F8:F9"/>
    <mergeCell ref="F10:F11"/>
    <mergeCell ref="G6:G11"/>
    <mergeCell ref="F6:F7"/>
    <mergeCell ref="F5:G5"/>
    <mergeCell ref="C4:G4"/>
    <mergeCell ref="G2:H2"/>
    <mergeCell ref="A1:H1"/>
    <mergeCell ref="A4:A5"/>
    <mergeCell ref="B4:B5"/>
    <mergeCell ref="H4:H5"/>
    <mergeCell ref="A21:A22"/>
    <mergeCell ref="B21:B22"/>
    <mergeCell ref="F21:F22"/>
    <mergeCell ref="H17:H22"/>
    <mergeCell ref="A19:A20"/>
    <mergeCell ref="B19:B20"/>
    <mergeCell ref="G17:G22"/>
    <mergeCell ref="F17:F18"/>
    <mergeCell ref="B17:B18"/>
    <mergeCell ref="F19:F20"/>
    <mergeCell ref="A17:A18"/>
    <mergeCell ref="A15:A16"/>
    <mergeCell ref="B15:B16"/>
    <mergeCell ref="A6:A7"/>
    <mergeCell ref="B6:B7"/>
    <mergeCell ref="A8:A9"/>
    <mergeCell ref="B8:B9"/>
    <mergeCell ref="A10:A11"/>
    <mergeCell ref="B10:B11"/>
  </mergeCells>
  <phoneticPr fontId="2" type="noConversion"/>
  <pageMargins left="0.31496062992125984" right="0.31496062992125984" top="1.1811023622047245" bottom="0.78740157480314965" header="0.39370078740157483" footer="0.39370078740157483"/>
  <pageSetup paperSize="9" orientation="portrait" horizontalDpi="4294967293" r:id="rId1"/>
  <headerFooter alignWithMargins="0">
    <oddHeader>&amp;L[별지 제6호서식]</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5"/>
  <sheetViews>
    <sheetView showGridLines="0" view="pageBreakPreview" zoomScaleNormal="100" workbookViewId="0">
      <selection activeCell="A2" sqref="A2"/>
    </sheetView>
  </sheetViews>
  <sheetFormatPr defaultColWidth="8.88671875" defaultRowHeight="11.25"/>
  <cols>
    <col min="1" max="1" width="10.5546875" style="48" customWidth="1"/>
    <col min="2" max="2" width="12.33203125" style="48" customWidth="1"/>
    <col min="3" max="3" width="12.6640625" style="48" customWidth="1"/>
    <col min="4" max="5" width="6.33203125" style="124" customWidth="1"/>
    <col min="6" max="6" width="13.44140625" style="48" customWidth="1"/>
    <col min="7" max="7" width="12.109375" style="48" customWidth="1"/>
    <col min="8" max="8" width="9.6640625" style="123" customWidth="1"/>
    <col min="9" max="16384" width="8.88671875" style="4"/>
  </cols>
  <sheetData>
    <row r="1" spans="1:10" s="5" customFormat="1" ht="22.5">
      <c r="A1" s="898" t="s">
        <v>617</v>
      </c>
      <c r="B1" s="898"/>
      <c r="C1" s="898"/>
      <c r="D1" s="898"/>
      <c r="E1" s="898"/>
      <c r="F1" s="898"/>
      <c r="G1" s="898"/>
      <c r="H1" s="898"/>
    </row>
    <row r="2" spans="1:10" ht="19.5" customHeight="1">
      <c r="A2" s="196"/>
      <c r="B2" s="196"/>
      <c r="C2" s="196"/>
      <c r="D2" s="196"/>
      <c r="E2" s="196"/>
      <c r="F2" s="196"/>
      <c r="G2" s="196"/>
      <c r="H2" s="196"/>
    </row>
    <row r="3" spans="1:10">
      <c r="A3" s="129" t="s">
        <v>178</v>
      </c>
      <c r="B3" s="343">
        <f>제4호!C2</f>
        <v>40179</v>
      </c>
      <c r="C3" s="970"/>
      <c r="D3" s="970"/>
      <c r="E3" s="970"/>
      <c r="F3" s="970"/>
      <c r="G3" s="127"/>
      <c r="H3" s="128"/>
    </row>
    <row r="4" spans="1:10">
      <c r="A4" s="129" t="s">
        <v>179</v>
      </c>
      <c r="B4" s="343">
        <f>B3-DATE(5,1,-2)</f>
        <v>38354</v>
      </c>
      <c r="C4" s="971"/>
      <c r="D4" s="971"/>
      <c r="E4" s="971"/>
      <c r="F4" s="971"/>
      <c r="G4" s="127"/>
      <c r="H4" s="128" t="s">
        <v>236</v>
      </c>
    </row>
    <row r="5" spans="1:10" ht="18" customHeight="1">
      <c r="A5" s="974" t="s">
        <v>89</v>
      </c>
      <c r="B5" s="975"/>
      <c r="C5" s="984" t="s">
        <v>88</v>
      </c>
      <c r="D5" s="972" t="s">
        <v>299</v>
      </c>
      <c r="E5" s="973"/>
      <c r="F5" s="984" t="s">
        <v>215</v>
      </c>
      <c r="G5" s="978" t="s">
        <v>213</v>
      </c>
      <c r="H5" s="980" t="s">
        <v>211</v>
      </c>
    </row>
    <row r="6" spans="1:10" ht="18" customHeight="1" thickBot="1">
      <c r="A6" s="976"/>
      <c r="B6" s="977"/>
      <c r="C6" s="985"/>
      <c r="D6" s="125" t="s">
        <v>96</v>
      </c>
      <c r="E6" s="125" t="s">
        <v>177</v>
      </c>
      <c r="F6" s="985"/>
      <c r="G6" s="979"/>
      <c r="H6" s="981"/>
    </row>
    <row r="7" spans="1:10" ht="24.75" customHeight="1" thickTop="1">
      <c r="A7" s="993"/>
      <c r="B7" s="994"/>
      <c r="C7" s="238"/>
      <c r="D7" s="65">
        <v>36550</v>
      </c>
      <c r="E7" s="65">
        <v>38737</v>
      </c>
      <c r="F7" s="19">
        <v>10000000000</v>
      </c>
      <c r="G7" s="19"/>
      <c r="H7" s="145"/>
    </row>
    <row r="8" spans="1:10" ht="24.75" customHeight="1">
      <c r="A8" s="236"/>
      <c r="B8" s="237"/>
      <c r="C8" s="197"/>
      <c r="D8" s="65"/>
      <c r="E8" s="65"/>
      <c r="F8" s="19"/>
      <c r="G8" s="19"/>
      <c r="H8" s="145"/>
      <c r="J8" s="4" t="s">
        <v>244</v>
      </c>
    </row>
    <row r="9" spans="1:10" ht="24.75" customHeight="1">
      <c r="A9" s="236"/>
      <c r="B9" s="237"/>
      <c r="C9" s="197"/>
      <c r="D9" s="65"/>
      <c r="E9" s="65"/>
      <c r="F9" s="19"/>
      <c r="G9" s="19"/>
      <c r="H9" s="145"/>
      <c r="J9" s="4" t="s">
        <v>244</v>
      </c>
    </row>
    <row r="10" spans="1:10" ht="24.75" customHeight="1">
      <c r="A10" s="236"/>
      <c r="B10" s="237"/>
      <c r="C10" s="197"/>
      <c r="D10" s="65"/>
      <c r="E10" s="65"/>
      <c r="F10" s="19"/>
      <c r="G10" s="19"/>
      <c r="H10" s="145"/>
      <c r="J10" s="4" t="s">
        <v>437</v>
      </c>
    </row>
    <row r="11" spans="1:10" ht="24.75" customHeight="1">
      <c r="A11" s="236"/>
      <c r="B11" s="237"/>
      <c r="C11" s="197"/>
      <c r="D11" s="65"/>
      <c r="E11" s="65"/>
      <c r="F11" s="19"/>
      <c r="G11" s="19"/>
      <c r="H11" s="145"/>
    </row>
    <row r="12" spans="1:10" ht="24.75" customHeight="1">
      <c r="A12" s="986"/>
      <c r="B12" s="987"/>
      <c r="C12" s="111"/>
      <c r="D12" s="65">
        <v>38127</v>
      </c>
      <c r="E12" s="65">
        <v>38768</v>
      </c>
      <c r="F12" s="19">
        <v>10000000000</v>
      </c>
      <c r="G12" s="19"/>
      <c r="H12" s="145"/>
    </row>
    <row r="13" spans="1:10" ht="24.75" customHeight="1">
      <c r="A13" s="986"/>
      <c r="B13" s="987"/>
      <c r="C13" s="111"/>
      <c r="D13" s="65">
        <v>37646</v>
      </c>
      <c r="E13" s="65">
        <v>38753</v>
      </c>
      <c r="F13" s="19">
        <v>10000000000</v>
      </c>
      <c r="G13" s="19"/>
      <c r="H13" s="145"/>
    </row>
    <row r="14" spans="1:10" ht="24.75" customHeight="1">
      <c r="A14" s="988"/>
      <c r="B14" s="989"/>
      <c r="C14" s="126"/>
      <c r="D14" s="66">
        <v>38127</v>
      </c>
      <c r="E14" s="66">
        <v>38768</v>
      </c>
      <c r="F14" s="20">
        <v>10000000000</v>
      </c>
      <c r="G14" s="20"/>
      <c r="H14" s="145"/>
    </row>
    <row r="15" spans="1:10" ht="29.25" customHeight="1">
      <c r="D15" s="990" t="s">
        <v>55</v>
      </c>
      <c r="E15" s="991"/>
      <c r="F15" s="992"/>
      <c r="G15" s="982">
        <f>SUM(H7:H14)</f>
        <v>0</v>
      </c>
      <c r="H15" s="983"/>
    </row>
  </sheetData>
  <mergeCells count="14">
    <mergeCell ref="G15:H15"/>
    <mergeCell ref="C5:C6"/>
    <mergeCell ref="F5:F6"/>
    <mergeCell ref="A13:B13"/>
    <mergeCell ref="A14:B14"/>
    <mergeCell ref="D15:F15"/>
    <mergeCell ref="A7:B7"/>
    <mergeCell ref="A12:B12"/>
    <mergeCell ref="A1:H1"/>
    <mergeCell ref="C3:F4"/>
    <mergeCell ref="D5:E5"/>
    <mergeCell ref="A5:B6"/>
    <mergeCell ref="G5:G6"/>
    <mergeCell ref="H5:H6"/>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제6-1-1호서식]&amp;R&amp;"궁서체,기울임꼴"&amp;8      &amp;U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5"/>
  <sheetViews>
    <sheetView showGridLines="0" view="pageBreakPreview" zoomScaleNormal="100" workbookViewId="0">
      <selection activeCell="H21" sqref="H21"/>
    </sheetView>
  </sheetViews>
  <sheetFormatPr defaultColWidth="8.88671875" defaultRowHeight="11.25"/>
  <cols>
    <col min="1" max="1" width="10.5546875" style="48" customWidth="1"/>
    <col min="2" max="2" width="12.33203125" style="48" customWidth="1"/>
    <col min="3" max="3" width="12.6640625" style="48" customWidth="1"/>
    <col min="4" max="5" width="6.33203125" style="124" customWidth="1"/>
    <col min="6" max="6" width="13.44140625" style="48" customWidth="1"/>
    <col min="7" max="7" width="12.109375" style="48" customWidth="1"/>
    <col min="8" max="8" width="9.6640625" style="123" customWidth="1"/>
    <col min="9" max="16384" width="8.88671875" style="4"/>
  </cols>
  <sheetData>
    <row r="1" spans="1:8" s="5" customFormat="1" ht="22.5">
      <c r="A1" s="898" t="s">
        <v>618</v>
      </c>
      <c r="B1" s="898"/>
      <c r="C1" s="898"/>
      <c r="D1" s="898"/>
      <c r="E1" s="898"/>
      <c r="F1" s="898"/>
      <c r="G1" s="898"/>
      <c r="H1" s="898"/>
    </row>
    <row r="2" spans="1:8" ht="19.5" customHeight="1">
      <c r="A2" s="196"/>
      <c r="B2" s="196"/>
      <c r="C2" s="196"/>
      <c r="D2" s="196"/>
      <c r="E2" s="196"/>
      <c r="F2" s="196"/>
      <c r="G2" s="196"/>
      <c r="H2" s="196"/>
    </row>
    <row r="3" spans="1:8">
      <c r="A3" s="129" t="s">
        <v>287</v>
      </c>
      <c r="B3" s="343">
        <f>제4호!C2</f>
        <v>40179</v>
      </c>
      <c r="C3" s="970"/>
      <c r="D3" s="970"/>
      <c r="E3" s="970"/>
      <c r="F3" s="970"/>
      <c r="G3" s="127"/>
      <c r="H3" s="128"/>
    </row>
    <row r="4" spans="1:8">
      <c r="A4" s="129" t="s">
        <v>288</v>
      </c>
      <c r="B4" s="343">
        <f>B3-DATE(5,1,-2)</f>
        <v>38354</v>
      </c>
      <c r="C4" s="971"/>
      <c r="D4" s="971"/>
      <c r="E4" s="971"/>
      <c r="F4" s="971"/>
      <c r="G4" s="127"/>
      <c r="H4" s="128" t="s">
        <v>289</v>
      </c>
    </row>
    <row r="5" spans="1:8" ht="18" customHeight="1">
      <c r="A5" s="974" t="s">
        <v>171</v>
      </c>
      <c r="B5" s="975"/>
      <c r="C5" s="984" t="s">
        <v>172</v>
      </c>
      <c r="D5" s="972" t="s">
        <v>299</v>
      </c>
      <c r="E5" s="973"/>
      <c r="F5" s="984" t="s">
        <v>291</v>
      </c>
      <c r="G5" s="978" t="s">
        <v>292</v>
      </c>
      <c r="H5" s="980" t="s">
        <v>293</v>
      </c>
    </row>
    <row r="6" spans="1:8" ht="18" customHeight="1" thickBot="1">
      <c r="A6" s="976"/>
      <c r="B6" s="977"/>
      <c r="C6" s="985"/>
      <c r="D6" s="125" t="s">
        <v>294</v>
      </c>
      <c r="E6" s="125" t="s">
        <v>295</v>
      </c>
      <c r="F6" s="985"/>
      <c r="G6" s="979"/>
      <c r="H6" s="981"/>
    </row>
    <row r="7" spans="1:8" ht="24.75" customHeight="1" thickTop="1">
      <c r="A7" s="993"/>
      <c r="B7" s="994"/>
      <c r="C7" s="238"/>
      <c r="D7" s="65">
        <v>36550</v>
      </c>
      <c r="E7" s="65">
        <v>38737</v>
      </c>
      <c r="F7" s="19">
        <v>10000000000</v>
      </c>
      <c r="G7" s="19"/>
      <c r="H7" s="145"/>
    </row>
    <row r="8" spans="1:8" ht="24.75" customHeight="1">
      <c r="A8" s="236"/>
      <c r="B8" s="237"/>
      <c r="C8" s="197"/>
      <c r="D8" s="65"/>
      <c r="E8" s="65"/>
      <c r="F8" s="19"/>
      <c r="G8" s="19"/>
      <c r="H8" s="145"/>
    </row>
    <row r="9" spans="1:8" ht="24.75" customHeight="1">
      <c r="A9" s="236"/>
      <c r="B9" s="237"/>
      <c r="C9" s="197"/>
      <c r="D9" s="65"/>
      <c r="E9" s="65"/>
      <c r="F9" s="19"/>
      <c r="G9" s="19"/>
      <c r="H9" s="145"/>
    </row>
    <row r="10" spans="1:8" ht="24.75" customHeight="1">
      <c r="A10" s="236"/>
      <c r="B10" s="237"/>
      <c r="C10" s="197"/>
      <c r="D10" s="65"/>
      <c r="E10" s="65"/>
      <c r="F10" s="19"/>
      <c r="G10" s="19"/>
      <c r="H10" s="145"/>
    </row>
    <row r="11" spans="1:8" ht="24.75" customHeight="1">
      <c r="A11" s="236"/>
      <c r="B11" s="237"/>
      <c r="C11" s="197"/>
      <c r="D11" s="65"/>
      <c r="E11" s="65"/>
      <c r="F11" s="19"/>
      <c r="G11" s="19"/>
      <c r="H11" s="145"/>
    </row>
    <row r="12" spans="1:8" ht="24.75" customHeight="1">
      <c r="A12" s="986"/>
      <c r="B12" s="987"/>
      <c r="C12" s="111"/>
      <c r="D12" s="65">
        <v>38127</v>
      </c>
      <c r="E12" s="65">
        <v>38768</v>
      </c>
      <c r="F12" s="19">
        <v>10000000000</v>
      </c>
      <c r="G12" s="19"/>
      <c r="H12" s="145"/>
    </row>
    <row r="13" spans="1:8" ht="24.75" customHeight="1">
      <c r="A13" s="986"/>
      <c r="B13" s="987"/>
      <c r="C13" s="111"/>
      <c r="D13" s="65">
        <v>37646</v>
      </c>
      <c r="E13" s="65">
        <v>38753</v>
      </c>
      <c r="F13" s="19">
        <v>10000000000</v>
      </c>
      <c r="G13" s="19"/>
      <c r="H13" s="145"/>
    </row>
    <row r="14" spans="1:8" ht="24.75" customHeight="1">
      <c r="A14" s="988"/>
      <c r="B14" s="989"/>
      <c r="C14" s="126"/>
      <c r="D14" s="66">
        <v>38127</v>
      </c>
      <c r="E14" s="66">
        <v>38768</v>
      </c>
      <c r="F14" s="20">
        <v>10000000000</v>
      </c>
      <c r="G14" s="20"/>
      <c r="H14" s="145"/>
    </row>
    <row r="15" spans="1:8" ht="29.25" customHeight="1">
      <c r="D15" s="990" t="s">
        <v>296</v>
      </c>
      <c r="E15" s="991"/>
      <c r="F15" s="992"/>
      <c r="G15" s="982">
        <f>SUM(H7:H14)</f>
        <v>0</v>
      </c>
      <c r="H15" s="983"/>
    </row>
  </sheetData>
  <mergeCells count="14">
    <mergeCell ref="G15:H15"/>
    <mergeCell ref="C5:C6"/>
    <mergeCell ref="F5:F6"/>
    <mergeCell ref="A13:B13"/>
    <mergeCell ref="A14:B14"/>
    <mergeCell ref="D15:F15"/>
    <mergeCell ref="A7:B7"/>
    <mergeCell ref="A12:B12"/>
    <mergeCell ref="A1:H1"/>
    <mergeCell ref="C3:F4"/>
    <mergeCell ref="D5:E5"/>
    <mergeCell ref="A5:B6"/>
    <mergeCell ref="G5:G6"/>
    <mergeCell ref="H5:H6"/>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제6-1-3호서식]&amp;R&amp;"궁서체,기울임꼴"&amp;8      &amp;U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0"/>
  <sheetViews>
    <sheetView showGridLines="0" view="pageBreakPreview" zoomScaleNormal="100" workbookViewId="0">
      <selection activeCell="A2" sqref="A2:XFD2"/>
    </sheetView>
  </sheetViews>
  <sheetFormatPr defaultColWidth="8.88671875" defaultRowHeight="11.25"/>
  <cols>
    <col min="1" max="1" width="10.5546875" style="48" customWidth="1"/>
    <col min="2" max="2" width="16.109375" style="48" customWidth="1"/>
    <col min="3" max="3" width="13.77734375" style="48" customWidth="1"/>
    <col min="4" max="4" width="7.44140625" style="124" customWidth="1"/>
    <col min="5" max="5" width="7.21875" style="124" customWidth="1"/>
    <col min="6" max="7" width="14.5546875" style="48" customWidth="1"/>
    <col min="8" max="16384" width="8.88671875" style="4"/>
  </cols>
  <sheetData>
    <row r="1" spans="1:7" s="5" customFormat="1" ht="22.5">
      <c r="A1" s="898" t="s">
        <v>619</v>
      </c>
      <c r="B1" s="898"/>
      <c r="C1" s="898"/>
      <c r="D1" s="898"/>
      <c r="E1" s="898"/>
      <c r="F1" s="898"/>
      <c r="G1" s="898"/>
    </row>
    <row r="2" spans="1:7" ht="7.5" customHeight="1">
      <c r="A2" s="970"/>
      <c r="B2" s="970"/>
      <c r="C2" s="970"/>
      <c r="D2" s="970"/>
      <c r="E2" s="970"/>
      <c r="F2" s="970"/>
      <c r="G2" s="970"/>
    </row>
    <row r="3" spans="1:7" ht="18.75">
      <c r="A3" s="129" t="s">
        <v>227</v>
      </c>
      <c r="B3" s="343">
        <f>제4호!C2</f>
        <v>40179</v>
      </c>
      <c r="C3" s="179"/>
      <c r="D3" s="179"/>
      <c r="E3" s="179"/>
      <c r="F3" s="179"/>
      <c r="G3" s="127"/>
    </row>
    <row r="4" spans="1:7" ht="18.75">
      <c r="A4" s="129" t="s">
        <v>179</v>
      </c>
      <c r="B4" s="343">
        <f>B3-DATE(5,1,-2)</f>
        <v>38354</v>
      </c>
      <c r="C4" s="180"/>
      <c r="D4" s="180"/>
      <c r="E4" s="180"/>
      <c r="F4" s="180"/>
      <c r="G4" s="128" t="s">
        <v>228</v>
      </c>
    </row>
    <row r="5" spans="1:7" ht="18" customHeight="1">
      <c r="A5" s="974" t="s">
        <v>229</v>
      </c>
      <c r="B5" s="975"/>
      <c r="C5" s="984" t="s">
        <v>230</v>
      </c>
      <c r="D5" s="972" t="s">
        <v>231</v>
      </c>
      <c r="E5" s="973"/>
      <c r="F5" s="984" t="s">
        <v>232</v>
      </c>
      <c r="G5" s="995" t="s">
        <v>94</v>
      </c>
    </row>
    <row r="6" spans="1:7" ht="18" customHeight="1" thickBot="1">
      <c r="A6" s="976"/>
      <c r="B6" s="977"/>
      <c r="C6" s="985"/>
      <c r="D6" s="125" t="s">
        <v>233</v>
      </c>
      <c r="E6" s="125" t="s">
        <v>234</v>
      </c>
      <c r="F6" s="985"/>
      <c r="G6" s="996"/>
    </row>
    <row r="7" spans="1:7" ht="18" customHeight="1" thickTop="1">
      <c r="A7" s="993"/>
      <c r="B7" s="994"/>
      <c r="C7" s="238"/>
      <c r="D7" s="65">
        <v>36550</v>
      </c>
      <c r="E7" s="65">
        <v>38737</v>
      </c>
      <c r="F7" s="19">
        <v>10000000000</v>
      </c>
      <c r="G7" s="145">
        <v>10000000000</v>
      </c>
    </row>
    <row r="8" spans="1:7" ht="18" customHeight="1">
      <c r="A8" s="236"/>
      <c r="B8" s="237"/>
      <c r="C8" s="197"/>
      <c r="D8" s="65"/>
      <c r="E8" s="65"/>
      <c r="F8" s="19"/>
      <c r="G8" s="145"/>
    </row>
    <row r="9" spans="1:7" ht="18" customHeight="1">
      <c r="A9" s="236"/>
      <c r="B9" s="237"/>
      <c r="C9" s="197"/>
      <c r="D9" s="65"/>
      <c r="E9" s="65"/>
      <c r="F9" s="19"/>
      <c r="G9" s="145"/>
    </row>
    <row r="10" spans="1:7" ht="18" customHeight="1">
      <c r="A10" s="236"/>
      <c r="B10" s="237"/>
      <c r="C10" s="197"/>
      <c r="D10" s="65"/>
      <c r="E10" s="65"/>
      <c r="F10" s="19"/>
      <c r="G10" s="145"/>
    </row>
    <row r="11" spans="1:7" ht="18" customHeight="1">
      <c r="A11" s="236"/>
      <c r="B11" s="237"/>
      <c r="C11" s="197"/>
      <c r="D11" s="65"/>
      <c r="E11" s="65"/>
      <c r="F11" s="19"/>
      <c r="G11" s="145"/>
    </row>
    <row r="12" spans="1:7" ht="18" customHeight="1">
      <c r="A12" s="236"/>
      <c r="B12" s="237"/>
      <c r="C12" s="197"/>
      <c r="D12" s="65"/>
      <c r="E12" s="65"/>
      <c r="F12" s="19"/>
      <c r="G12" s="145"/>
    </row>
    <row r="13" spans="1:7" ht="18" customHeight="1">
      <c r="A13" s="236"/>
      <c r="B13" s="237"/>
      <c r="C13" s="197"/>
      <c r="D13" s="65"/>
      <c r="E13" s="65"/>
      <c r="F13" s="19"/>
      <c r="G13" s="145"/>
    </row>
    <row r="14" spans="1:7" ht="18" customHeight="1">
      <c r="A14" s="236"/>
      <c r="B14" s="237"/>
      <c r="C14" s="197"/>
      <c r="D14" s="65"/>
      <c r="E14" s="65"/>
      <c r="F14" s="19"/>
      <c r="G14" s="145"/>
    </row>
    <row r="15" spans="1:7" ht="18" customHeight="1">
      <c r="A15" s="236"/>
      <c r="B15" s="237"/>
      <c r="C15" s="197"/>
      <c r="D15" s="65"/>
      <c r="E15" s="65"/>
      <c r="F15" s="19"/>
      <c r="G15" s="145"/>
    </row>
    <row r="16" spans="1:7" ht="18" customHeight="1">
      <c r="A16" s="236"/>
      <c r="B16" s="237"/>
      <c r="C16" s="197"/>
      <c r="D16" s="65"/>
      <c r="E16" s="65"/>
      <c r="F16" s="19"/>
      <c r="G16" s="145"/>
    </row>
    <row r="17" spans="1:7" ht="18" customHeight="1">
      <c r="A17" s="986"/>
      <c r="B17" s="987"/>
      <c r="C17" s="111"/>
      <c r="D17" s="65">
        <v>38127</v>
      </c>
      <c r="E17" s="65">
        <v>38768</v>
      </c>
      <c r="F17" s="19">
        <v>10000000000</v>
      </c>
      <c r="G17" s="145">
        <v>10000</v>
      </c>
    </row>
    <row r="18" spans="1:7" ht="18" customHeight="1">
      <c r="A18" s="986"/>
      <c r="B18" s="987"/>
      <c r="C18" s="111"/>
      <c r="D18" s="65">
        <v>37646</v>
      </c>
      <c r="E18" s="65">
        <v>38753</v>
      </c>
      <c r="F18" s="19">
        <v>10000000000</v>
      </c>
      <c r="G18" s="145">
        <v>10000</v>
      </c>
    </row>
    <row r="19" spans="1:7" ht="18" customHeight="1">
      <c r="A19" s="988"/>
      <c r="B19" s="989"/>
      <c r="C19" s="126"/>
      <c r="D19" s="66">
        <v>38127</v>
      </c>
      <c r="E19" s="66">
        <v>38768</v>
      </c>
      <c r="F19" s="20">
        <v>10000000000</v>
      </c>
      <c r="G19" s="183">
        <v>10000</v>
      </c>
    </row>
    <row r="20" spans="1:7" ht="27.75" customHeight="1">
      <c r="D20" s="990" t="s">
        <v>235</v>
      </c>
      <c r="E20" s="991"/>
      <c r="F20" s="997">
        <f>SUM(G7:G19)</f>
        <v>10000030000</v>
      </c>
      <c r="G20" s="998"/>
    </row>
  </sheetData>
  <mergeCells count="13">
    <mergeCell ref="D20:E20"/>
    <mergeCell ref="F20:G20"/>
    <mergeCell ref="A17:B17"/>
    <mergeCell ref="A18:B18"/>
    <mergeCell ref="A19:B19"/>
    <mergeCell ref="A7:B7"/>
    <mergeCell ref="A1:G1"/>
    <mergeCell ref="D5:E5"/>
    <mergeCell ref="A5:B6"/>
    <mergeCell ref="G5:G6"/>
    <mergeCell ref="C5:C6"/>
    <mergeCell ref="F5:F6"/>
    <mergeCell ref="A2:G2"/>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제6-2-1호서식]&amp;R&amp;"궁서체,기울임꼴"&amp;8      &amp;U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20"/>
  <sheetViews>
    <sheetView showGridLines="0" view="pageBreakPreview" zoomScaleNormal="100" workbookViewId="0">
      <selection activeCell="A2" sqref="A2:XFD2"/>
    </sheetView>
  </sheetViews>
  <sheetFormatPr defaultColWidth="8.88671875" defaultRowHeight="11.25"/>
  <cols>
    <col min="1" max="1" width="10.5546875" style="48" customWidth="1"/>
    <col min="2" max="2" width="16.109375" style="48" customWidth="1"/>
    <col min="3" max="3" width="13.77734375" style="48" customWidth="1"/>
    <col min="4" max="4" width="7.44140625" style="124" customWidth="1"/>
    <col min="5" max="5" width="7.21875" style="124" customWidth="1"/>
    <col min="6" max="7" width="14.5546875" style="48" customWidth="1"/>
    <col min="8" max="16384" width="8.88671875" style="4"/>
  </cols>
  <sheetData>
    <row r="1" spans="1:7" s="5" customFormat="1" ht="22.5">
      <c r="A1" s="898" t="s">
        <v>620</v>
      </c>
      <c r="B1" s="898"/>
      <c r="C1" s="898"/>
      <c r="D1" s="898"/>
      <c r="E1" s="898"/>
      <c r="F1" s="898"/>
      <c r="G1" s="898"/>
    </row>
    <row r="2" spans="1:7" ht="7.5" customHeight="1">
      <c r="A2" s="970"/>
      <c r="B2" s="970"/>
      <c r="C2" s="970"/>
      <c r="D2" s="970"/>
      <c r="E2" s="970"/>
      <c r="F2" s="970"/>
      <c r="G2" s="970"/>
    </row>
    <row r="3" spans="1:7" ht="18.75">
      <c r="A3" s="129" t="s">
        <v>287</v>
      </c>
      <c r="B3" s="343">
        <f>제4호!C2</f>
        <v>40179</v>
      </c>
      <c r="C3" s="179"/>
      <c r="D3" s="179"/>
      <c r="E3" s="179"/>
      <c r="F3" s="179"/>
      <c r="G3" s="127"/>
    </row>
    <row r="4" spans="1:7" ht="18.75">
      <c r="A4" s="129" t="s">
        <v>288</v>
      </c>
      <c r="B4" s="343">
        <f>B3-DATE(5,1,-2)</f>
        <v>38354</v>
      </c>
      <c r="C4" s="180"/>
      <c r="D4" s="180"/>
      <c r="E4" s="180"/>
      <c r="F4" s="180"/>
      <c r="G4" s="128" t="s">
        <v>297</v>
      </c>
    </row>
    <row r="5" spans="1:7" ht="18" customHeight="1">
      <c r="A5" s="974" t="s">
        <v>171</v>
      </c>
      <c r="B5" s="975"/>
      <c r="C5" s="984" t="s">
        <v>172</v>
      </c>
      <c r="D5" s="972" t="s">
        <v>290</v>
      </c>
      <c r="E5" s="973"/>
      <c r="F5" s="984" t="s">
        <v>298</v>
      </c>
      <c r="G5" s="995" t="s">
        <v>94</v>
      </c>
    </row>
    <row r="6" spans="1:7" ht="18" customHeight="1" thickBot="1">
      <c r="A6" s="976"/>
      <c r="B6" s="977"/>
      <c r="C6" s="985"/>
      <c r="D6" s="125" t="s">
        <v>294</v>
      </c>
      <c r="E6" s="125" t="s">
        <v>295</v>
      </c>
      <c r="F6" s="985"/>
      <c r="G6" s="996"/>
    </row>
    <row r="7" spans="1:7" ht="18" customHeight="1" thickTop="1">
      <c r="A7" s="993"/>
      <c r="B7" s="994"/>
      <c r="C7" s="238"/>
      <c r="D7" s="65">
        <v>36550</v>
      </c>
      <c r="E7" s="65">
        <v>38737</v>
      </c>
      <c r="F7" s="19">
        <v>10000000000</v>
      </c>
      <c r="G7" s="145">
        <v>5000000000</v>
      </c>
    </row>
    <row r="8" spans="1:7" ht="18" customHeight="1">
      <c r="A8" s="236"/>
      <c r="B8" s="237"/>
      <c r="C8" s="197"/>
      <c r="D8" s="65"/>
      <c r="E8" s="65"/>
      <c r="F8" s="19"/>
      <c r="G8" s="145"/>
    </row>
    <row r="9" spans="1:7" ht="18" customHeight="1">
      <c r="A9" s="236"/>
      <c r="B9" s="237"/>
      <c r="C9" s="197"/>
      <c r="D9" s="65"/>
      <c r="E9" s="65"/>
      <c r="F9" s="19"/>
      <c r="G9" s="145"/>
    </row>
    <row r="10" spans="1:7" ht="18" customHeight="1">
      <c r="A10" s="236"/>
      <c r="B10" s="237"/>
      <c r="C10" s="197"/>
      <c r="D10" s="65"/>
      <c r="E10" s="65"/>
      <c r="F10" s="19"/>
      <c r="G10" s="145"/>
    </row>
    <row r="11" spans="1:7" ht="18" customHeight="1">
      <c r="A11" s="236"/>
      <c r="B11" s="237"/>
      <c r="C11" s="197"/>
      <c r="D11" s="65"/>
      <c r="E11" s="65"/>
      <c r="F11" s="19"/>
      <c r="G11" s="145"/>
    </row>
    <row r="12" spans="1:7" ht="18" customHeight="1">
      <c r="A12" s="236"/>
      <c r="B12" s="237"/>
      <c r="C12" s="197"/>
      <c r="D12" s="65"/>
      <c r="E12" s="65"/>
      <c r="F12" s="19"/>
      <c r="G12" s="145"/>
    </row>
    <row r="13" spans="1:7" ht="18" customHeight="1">
      <c r="A13" s="236"/>
      <c r="B13" s="237"/>
      <c r="C13" s="197"/>
      <c r="D13" s="65"/>
      <c r="E13" s="65"/>
      <c r="F13" s="19"/>
      <c r="G13" s="145"/>
    </row>
    <row r="14" spans="1:7" ht="18" customHeight="1">
      <c r="A14" s="236"/>
      <c r="B14" s="237"/>
      <c r="C14" s="197"/>
      <c r="D14" s="65"/>
      <c r="E14" s="65"/>
      <c r="F14" s="19"/>
      <c r="G14" s="145"/>
    </row>
    <row r="15" spans="1:7" ht="18" customHeight="1">
      <c r="A15" s="236"/>
      <c r="B15" s="237"/>
      <c r="C15" s="197"/>
      <c r="D15" s="65"/>
      <c r="E15" s="65"/>
      <c r="F15" s="19"/>
      <c r="G15" s="145"/>
    </row>
    <row r="16" spans="1:7" ht="18" customHeight="1">
      <c r="A16" s="236"/>
      <c r="B16" s="237"/>
      <c r="C16" s="197"/>
      <c r="D16" s="65"/>
      <c r="E16" s="65"/>
      <c r="F16" s="19"/>
      <c r="G16" s="145"/>
    </row>
    <row r="17" spans="1:7" ht="18" customHeight="1">
      <c r="A17" s="986"/>
      <c r="B17" s="987"/>
      <c r="C17" s="111"/>
      <c r="D17" s="65">
        <v>38127</v>
      </c>
      <c r="E17" s="65">
        <v>38768</v>
      </c>
      <c r="F17" s="19">
        <v>10000000000</v>
      </c>
      <c r="G17" s="145">
        <v>10000</v>
      </c>
    </row>
    <row r="18" spans="1:7" ht="18" customHeight="1">
      <c r="A18" s="986"/>
      <c r="B18" s="987"/>
      <c r="C18" s="111"/>
      <c r="D18" s="65">
        <v>37646</v>
      </c>
      <c r="E18" s="65">
        <v>38753</v>
      </c>
      <c r="F18" s="19">
        <v>10000000000</v>
      </c>
      <c r="G18" s="145">
        <v>10000</v>
      </c>
    </row>
    <row r="19" spans="1:7" ht="18" customHeight="1">
      <c r="A19" s="988"/>
      <c r="B19" s="989"/>
      <c r="C19" s="126"/>
      <c r="D19" s="66">
        <v>38127</v>
      </c>
      <c r="E19" s="66">
        <v>38768</v>
      </c>
      <c r="F19" s="20">
        <v>10000000000</v>
      </c>
      <c r="G19" s="183">
        <v>10000</v>
      </c>
    </row>
    <row r="20" spans="1:7" ht="27.75" customHeight="1">
      <c r="D20" s="990" t="s">
        <v>296</v>
      </c>
      <c r="E20" s="991"/>
      <c r="F20" s="997">
        <f>SUM(G7:G19)</f>
        <v>5000030000</v>
      </c>
      <c r="G20" s="998"/>
    </row>
  </sheetData>
  <mergeCells count="13">
    <mergeCell ref="D20:E20"/>
    <mergeCell ref="F20:G20"/>
    <mergeCell ref="A17:B17"/>
    <mergeCell ref="A18:B18"/>
    <mergeCell ref="A19:B19"/>
    <mergeCell ref="A7:B7"/>
    <mergeCell ref="A1:G1"/>
    <mergeCell ref="D5:E5"/>
    <mergeCell ref="A5:B6"/>
    <mergeCell ref="G5:G6"/>
    <mergeCell ref="C5:C6"/>
    <mergeCell ref="F5:F6"/>
    <mergeCell ref="A2:G2"/>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제6-2-3호서식]&amp;R&amp;"궁서체,기울임꼴"&amp;8      &amp;U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9"/>
  <sheetViews>
    <sheetView showGridLines="0" view="pageBreakPreview" zoomScaleNormal="100" workbookViewId="0">
      <selection activeCell="C5" sqref="C5"/>
    </sheetView>
  </sheetViews>
  <sheetFormatPr defaultColWidth="8.88671875" defaultRowHeight="13.5"/>
  <cols>
    <col min="1" max="1" width="11.77734375" style="3" customWidth="1"/>
    <col min="2" max="2" width="2.44140625" style="3" customWidth="1"/>
    <col min="3" max="3" width="10.88671875" style="3" customWidth="1"/>
    <col min="4" max="4" width="2.44140625" style="3" customWidth="1"/>
    <col min="5" max="5" width="8.5546875" style="3" customWidth="1"/>
    <col min="6" max="6" width="9.5546875" style="3" customWidth="1"/>
    <col min="7" max="7" width="6.33203125" style="3" customWidth="1"/>
    <col min="8" max="8" width="7.6640625" style="3" customWidth="1"/>
    <col min="9" max="9" width="2.33203125" style="3" customWidth="1"/>
    <col min="10" max="10" width="13" style="3" customWidth="1"/>
    <col min="11" max="11" width="4.88671875" style="3" customWidth="1"/>
    <col min="12" max="16384" width="8.88671875" style="3"/>
  </cols>
  <sheetData>
    <row r="1" spans="1:11" ht="25.5">
      <c r="A1" s="488" t="s">
        <v>136</v>
      </c>
      <c r="B1" s="488"/>
      <c r="C1" s="488"/>
      <c r="D1" s="488"/>
      <c r="E1" s="488"/>
      <c r="F1" s="488"/>
      <c r="G1" s="488"/>
      <c r="H1" s="488"/>
      <c r="I1" s="488"/>
      <c r="J1" s="488"/>
      <c r="K1" s="488"/>
    </row>
    <row r="2" spans="1:11" ht="30" customHeight="1"/>
    <row r="3" spans="1:11" s="83" customFormat="1" ht="25.5" customHeight="1">
      <c r="A3" s="85" t="s">
        <v>137</v>
      </c>
      <c r="B3" s="86" t="s">
        <v>138</v>
      </c>
      <c r="C3" s="87" t="s">
        <v>139</v>
      </c>
    </row>
    <row r="4" spans="1:11" s="83" customFormat="1" ht="25.5" customHeight="1">
      <c r="A4" s="85" t="s">
        <v>140</v>
      </c>
      <c r="B4" s="86" t="s">
        <v>138</v>
      </c>
      <c r="C4" s="87" t="s">
        <v>544</v>
      </c>
    </row>
    <row r="5" spans="1:11" s="83" customFormat="1" ht="25.5" customHeight="1">
      <c r="A5" s="85" t="s">
        <v>141</v>
      </c>
      <c r="B5" s="86" t="s">
        <v>138</v>
      </c>
      <c r="C5" s="87" t="s">
        <v>142</v>
      </c>
    </row>
    <row r="7" spans="1:11" ht="63.75" customHeight="1">
      <c r="A7" s="496" t="s">
        <v>519</v>
      </c>
      <c r="B7" s="496"/>
      <c r="C7" s="496"/>
      <c r="D7" s="496"/>
      <c r="E7" s="496"/>
      <c r="F7" s="496"/>
      <c r="G7" s="496"/>
      <c r="H7" s="496"/>
      <c r="I7" s="496"/>
      <c r="J7" s="496"/>
      <c r="K7" s="496"/>
    </row>
    <row r="8" spans="1:11" ht="19.5" customHeight="1"/>
    <row r="9" spans="1:11" ht="14.25">
      <c r="A9" s="85" t="s">
        <v>127</v>
      </c>
      <c r="B9" s="3" t="s">
        <v>128</v>
      </c>
      <c r="C9" s="497" t="s">
        <v>129</v>
      </c>
      <c r="D9" s="497"/>
      <c r="E9" s="497"/>
      <c r="F9" s="497"/>
      <c r="G9" s="497"/>
      <c r="H9" s="497"/>
      <c r="I9" s="497"/>
      <c r="J9" s="497"/>
      <c r="K9" s="497"/>
    </row>
    <row r="10" spans="1:11" ht="24" customHeight="1"/>
    <row r="11" spans="1:11">
      <c r="A11" s="80" t="s">
        <v>130</v>
      </c>
      <c r="B11" s="3" t="s">
        <v>126</v>
      </c>
      <c r="C11" s="3" t="s">
        <v>191</v>
      </c>
    </row>
    <row r="12" spans="1:11" ht="16.5" customHeight="1">
      <c r="A12" s="78"/>
      <c r="C12" s="3" t="s">
        <v>149</v>
      </c>
    </row>
    <row r="15" spans="1:11" ht="16.5">
      <c r="A15" s="79"/>
      <c r="H15" s="499" t="s">
        <v>523</v>
      </c>
      <c r="I15" s="499"/>
      <c r="J15" s="499"/>
    </row>
    <row r="17" spans="1:11" ht="14.25">
      <c r="A17" s="81" t="s">
        <v>124</v>
      </c>
    </row>
    <row r="19" spans="1:11" s="83" customFormat="1" ht="19.5" customHeight="1">
      <c r="B19" s="500" t="s">
        <v>143</v>
      </c>
      <c r="C19" s="500"/>
      <c r="D19" s="83" t="s">
        <v>144</v>
      </c>
      <c r="E19" s="498"/>
      <c r="F19" s="498"/>
      <c r="G19" s="498"/>
      <c r="H19" s="82" t="s">
        <v>145</v>
      </c>
      <c r="I19" s="82" t="s">
        <v>144</v>
      </c>
      <c r="K19" s="83" t="s">
        <v>131</v>
      </c>
    </row>
    <row r="20" spans="1:11" s="83" customFormat="1" ht="19.5" customHeight="1">
      <c r="B20" s="500" t="s">
        <v>146</v>
      </c>
      <c r="C20" s="500"/>
      <c r="D20" s="83" t="s">
        <v>144</v>
      </c>
      <c r="E20" s="498"/>
      <c r="F20" s="498"/>
      <c r="G20" s="498"/>
    </row>
    <row r="21" spans="1:11" s="83" customFormat="1" ht="19.5" customHeight="1">
      <c r="B21" s="500" t="s">
        <v>147</v>
      </c>
      <c r="C21" s="500"/>
      <c r="D21" s="83" t="s">
        <v>144</v>
      </c>
      <c r="E21" s="498"/>
      <c r="F21" s="498"/>
      <c r="G21" s="498"/>
    </row>
    <row r="22" spans="1:11" s="83" customFormat="1" ht="19.5" customHeight="1">
      <c r="B22" s="500" t="s">
        <v>148</v>
      </c>
      <c r="C22" s="500"/>
      <c r="D22" s="83" t="s">
        <v>144</v>
      </c>
      <c r="E22" s="498"/>
      <c r="F22" s="498"/>
      <c r="G22" s="498"/>
    </row>
    <row r="24" spans="1:11">
      <c r="F24" s="490" t="s">
        <v>105</v>
      </c>
      <c r="G24" s="493"/>
      <c r="H24" s="493"/>
      <c r="I24" s="493"/>
      <c r="J24" s="493"/>
      <c r="K24" s="493"/>
    </row>
    <row r="25" spans="1:11">
      <c r="A25" s="493"/>
      <c r="B25" s="493"/>
      <c r="C25" s="493"/>
      <c r="D25" s="493"/>
      <c r="E25" s="493"/>
      <c r="F25" s="491"/>
      <c r="G25" s="493"/>
      <c r="H25" s="493"/>
      <c r="I25" s="493"/>
      <c r="J25" s="493"/>
      <c r="K25" s="493"/>
    </row>
    <row r="26" spans="1:11">
      <c r="A26" s="495"/>
      <c r="B26" s="495"/>
      <c r="C26" s="495"/>
      <c r="D26" s="495"/>
      <c r="E26" s="495"/>
      <c r="F26" s="491"/>
      <c r="G26" s="495"/>
      <c r="H26" s="495"/>
      <c r="I26" s="495"/>
      <c r="J26" s="495"/>
      <c r="K26" s="495"/>
    </row>
    <row r="27" spans="1:11">
      <c r="A27" s="494"/>
      <c r="B27" s="494"/>
      <c r="C27" s="494"/>
      <c r="D27" s="494"/>
      <c r="E27" s="494"/>
      <c r="F27" s="492"/>
      <c r="G27" s="493"/>
      <c r="H27" s="493"/>
      <c r="I27" s="493"/>
      <c r="J27" s="493"/>
      <c r="K27" s="493"/>
    </row>
    <row r="29" spans="1:11" ht="25.5">
      <c r="A29" s="488" t="s">
        <v>132</v>
      </c>
      <c r="B29" s="488"/>
      <c r="C29" s="488"/>
      <c r="D29" s="488"/>
      <c r="E29" s="488"/>
      <c r="F29" s="488"/>
      <c r="G29" s="488"/>
      <c r="H29" s="488"/>
      <c r="I29" s="488"/>
      <c r="J29" s="488"/>
      <c r="K29" s="488"/>
    </row>
    <row r="30" spans="1:11" ht="20.25" customHeight="1"/>
    <row r="31" spans="1:11" s="83" customFormat="1" ht="21" customHeight="1">
      <c r="A31" s="82" t="s">
        <v>133</v>
      </c>
      <c r="B31" s="84" t="s">
        <v>126</v>
      </c>
      <c r="C31" s="503"/>
      <c r="D31" s="503"/>
      <c r="E31" s="503"/>
      <c r="F31" s="503"/>
      <c r="G31" s="503"/>
      <c r="H31" s="503"/>
      <c r="I31" s="503"/>
      <c r="J31" s="503"/>
      <c r="K31" s="503"/>
    </row>
    <row r="32" spans="1:11" s="83" customFormat="1" ht="21" customHeight="1">
      <c r="A32" s="82" t="s">
        <v>100</v>
      </c>
      <c r="B32" s="84" t="s">
        <v>126</v>
      </c>
      <c r="C32" s="503"/>
      <c r="D32" s="503"/>
      <c r="E32" s="503"/>
      <c r="F32" s="503"/>
      <c r="G32" s="503"/>
      <c r="H32" s="503"/>
      <c r="I32" s="503"/>
      <c r="J32" s="503"/>
      <c r="K32" s="503"/>
    </row>
    <row r="33" spans="1:11" s="83" customFormat="1" ht="21" customHeight="1">
      <c r="A33" s="82" t="s">
        <v>134</v>
      </c>
      <c r="B33" s="84" t="s">
        <v>126</v>
      </c>
      <c r="C33" s="503"/>
      <c r="D33" s="503"/>
      <c r="E33" s="503"/>
      <c r="F33" s="503"/>
      <c r="G33" s="503"/>
      <c r="H33" s="503"/>
      <c r="I33" s="503"/>
      <c r="J33" s="503"/>
      <c r="K33" s="503"/>
    </row>
    <row r="34" spans="1:11" s="83" customFormat="1" ht="14.25"/>
    <row r="35" spans="1:11" s="83" customFormat="1" ht="14.25">
      <c r="C35" s="83" t="s">
        <v>125</v>
      </c>
    </row>
    <row r="36" spans="1:11" s="83" customFormat="1" ht="20.25" customHeight="1"/>
    <row r="37" spans="1:11" s="83" customFormat="1" ht="14.25">
      <c r="H37" s="499" t="s">
        <v>464</v>
      </c>
      <c r="I37" s="499"/>
      <c r="J37" s="499"/>
    </row>
    <row r="38" spans="1:11" s="83" customFormat="1" ht="23.25" customHeight="1"/>
    <row r="39" spans="1:11" ht="20.25">
      <c r="A39" s="501" t="s">
        <v>135</v>
      </c>
      <c r="B39" s="502"/>
      <c r="C39" s="502"/>
      <c r="D39" s="502"/>
      <c r="E39" s="502"/>
      <c r="F39" s="502"/>
      <c r="G39" s="502"/>
      <c r="H39" s="502"/>
      <c r="I39" s="502"/>
      <c r="J39" s="502"/>
      <c r="K39" s="502"/>
    </row>
  </sheetData>
  <mergeCells count="26">
    <mergeCell ref="A39:K39"/>
    <mergeCell ref="E21:G21"/>
    <mergeCell ref="E22:G22"/>
    <mergeCell ref="H37:J37"/>
    <mergeCell ref="G27:K27"/>
    <mergeCell ref="C31:K31"/>
    <mergeCell ref="C32:K32"/>
    <mergeCell ref="C33:K33"/>
    <mergeCell ref="A29:K29"/>
    <mergeCell ref="B21:C21"/>
    <mergeCell ref="B22:C22"/>
    <mergeCell ref="A1:K1"/>
    <mergeCell ref="F24:F27"/>
    <mergeCell ref="A25:E25"/>
    <mergeCell ref="A27:E27"/>
    <mergeCell ref="A26:E26"/>
    <mergeCell ref="G24:K24"/>
    <mergeCell ref="G25:K25"/>
    <mergeCell ref="G26:K26"/>
    <mergeCell ref="A7:K7"/>
    <mergeCell ref="C9:K9"/>
    <mergeCell ref="E19:G19"/>
    <mergeCell ref="E20:G20"/>
    <mergeCell ref="H15:J15"/>
    <mergeCell ref="B19:C19"/>
    <mergeCell ref="B20:C20"/>
  </mergeCells>
  <phoneticPr fontId="2" type="noConversion"/>
  <printOptions horizontalCentered="1"/>
  <pageMargins left="0.49" right="0.44" top="0.73" bottom="0.46" header="0.51181102362204722" footer="0.35433070866141736"/>
  <pageSetup paperSize="9" scale="99" orientation="portrait" r:id="rId1"/>
  <headerFooter alignWithMargins="0">
    <oddHeader>&amp;L[별지 제1호서식]</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8"/>
  <sheetViews>
    <sheetView showGridLines="0" view="pageBreakPreview" zoomScaleNormal="100" workbookViewId="0">
      <selection activeCell="J5" sqref="J5:K5"/>
    </sheetView>
  </sheetViews>
  <sheetFormatPr defaultColWidth="8.88671875" defaultRowHeight="11.25"/>
  <cols>
    <col min="1" max="1" width="6.77734375" style="4" customWidth="1"/>
    <col min="2" max="2" width="7.77734375" style="48" customWidth="1"/>
    <col min="3" max="3" width="5.33203125" style="48" customWidth="1"/>
    <col min="4" max="4" width="6.21875" style="48" customWidth="1"/>
    <col min="5" max="5" width="4.21875" style="48" customWidth="1"/>
    <col min="6" max="6" width="7.44140625" style="48" customWidth="1"/>
    <col min="7" max="7" width="7.5546875" style="48" customWidth="1"/>
    <col min="8" max="8" width="6.33203125" style="48" customWidth="1"/>
    <col min="9" max="9" width="6.6640625" style="48" customWidth="1"/>
    <col min="10" max="10" width="6" style="48" customWidth="1"/>
    <col min="11" max="11" width="6.21875" style="48" customWidth="1"/>
    <col min="12" max="12" width="10.44140625" style="49" customWidth="1"/>
    <col min="13" max="13" width="4.5546875" style="49" customWidth="1"/>
    <col min="14" max="14" width="7.6640625" style="48" customWidth="1"/>
    <col min="15" max="15" width="3.6640625" style="48" customWidth="1"/>
    <col min="16" max="16" width="4.5546875" style="48" customWidth="1"/>
    <col min="17" max="17" width="4.109375" style="48" customWidth="1"/>
    <col min="18" max="16384" width="8.88671875" style="4"/>
  </cols>
  <sheetData>
    <row r="1" spans="1:17" s="5" customFormat="1" ht="32.25" customHeight="1">
      <c r="A1" s="1006" t="s">
        <v>621</v>
      </c>
      <c r="B1" s="1006"/>
      <c r="C1" s="1006"/>
      <c r="D1" s="1006"/>
      <c r="E1" s="1006"/>
      <c r="F1" s="1006"/>
      <c r="G1" s="1006"/>
      <c r="H1" s="1006"/>
      <c r="I1" s="1006"/>
      <c r="J1" s="1006"/>
      <c r="K1" s="1006"/>
      <c r="L1" s="1006"/>
      <c r="M1" s="148"/>
      <c r="N1" s="148"/>
      <c r="O1" s="148"/>
      <c r="P1" s="148"/>
      <c r="Q1" s="148"/>
    </row>
    <row r="2" spans="1:17" ht="21.75" customHeight="1" thickBot="1">
      <c r="A2" s="163" t="s">
        <v>237</v>
      </c>
      <c r="B2" s="4"/>
      <c r="C2" s="4"/>
      <c r="D2" s="4"/>
      <c r="E2" s="4"/>
      <c r="F2" s="17"/>
      <c r="G2" s="17"/>
      <c r="H2" s="17"/>
      <c r="I2" s="17"/>
      <c r="J2" s="4" t="s">
        <v>370</v>
      </c>
      <c r="K2" s="4"/>
      <c r="L2" s="277">
        <f>제4호!C2</f>
        <v>40179</v>
      </c>
      <c r="M2" s="4"/>
      <c r="N2" s="4"/>
      <c r="O2" s="4"/>
      <c r="P2" s="4"/>
      <c r="Q2" s="4"/>
    </row>
    <row r="3" spans="1:17" ht="18.75" customHeight="1">
      <c r="A3" s="163"/>
      <c r="B3" s="4"/>
      <c r="C3" s="4"/>
      <c r="D3" s="4"/>
      <c r="E3" s="4"/>
      <c r="F3" s="17"/>
      <c r="G3" s="17"/>
      <c r="H3" s="17"/>
      <c r="I3" s="17"/>
      <c r="J3" s="1013" t="s">
        <v>1</v>
      </c>
      <c r="K3" s="1014"/>
      <c r="L3" s="475">
        <f>IF(SUM(L5:L7)&gt;=1,1,SUM(L5:L7))</f>
        <v>0</v>
      </c>
      <c r="M3" s="4"/>
      <c r="N3" s="4"/>
      <c r="O3" s="4"/>
      <c r="P3" s="4"/>
      <c r="Q3" s="4"/>
    </row>
    <row r="4" spans="1:17" ht="30" customHeight="1" thickBot="1">
      <c r="A4" s="452" t="s">
        <v>245</v>
      </c>
      <c r="B4" s="864" t="s">
        <v>246</v>
      </c>
      <c r="C4" s="865"/>
      <c r="D4" s="440" t="s">
        <v>2</v>
      </c>
      <c r="E4" s="438" t="s">
        <v>51</v>
      </c>
      <c r="F4" s="1007" t="s">
        <v>622</v>
      </c>
      <c r="G4" s="806"/>
      <c r="H4" s="806"/>
      <c r="I4" s="807"/>
      <c r="J4" s="1007" t="s">
        <v>623</v>
      </c>
      <c r="K4" s="807"/>
      <c r="L4" s="143" t="s">
        <v>250</v>
      </c>
      <c r="M4" s="4"/>
      <c r="N4" s="4"/>
      <c r="O4" s="4"/>
      <c r="P4" s="4"/>
      <c r="Q4" s="4"/>
    </row>
    <row r="5" spans="1:17" ht="24" customHeight="1" thickTop="1">
      <c r="A5" s="957" t="s">
        <v>3</v>
      </c>
      <c r="B5" s="1008" t="s">
        <v>248</v>
      </c>
      <c r="C5" s="1009"/>
      <c r="D5" s="282">
        <v>0.5</v>
      </c>
      <c r="E5" s="1010">
        <v>1</v>
      </c>
      <c r="F5" s="1019"/>
      <c r="G5" s="1020"/>
      <c r="H5" s="1020"/>
      <c r="I5" s="1021"/>
      <c r="J5" s="1015" t="str">
        <f t="shared" ref="J5:J7" si="0">IF(F5="","",IF(F5&lt;3,1,IF(F5&lt;5,0.8,IF(F5&lt;10,0.3,IF(F5&gt;=10,0)))))</f>
        <v/>
      </c>
      <c r="K5" s="1016"/>
      <c r="L5" s="239"/>
      <c r="M5" s="4" t="s">
        <v>367</v>
      </c>
      <c r="N5" s="276" t="s">
        <v>367</v>
      </c>
      <c r="O5" s="4"/>
      <c r="P5" s="4"/>
      <c r="Q5" s="4"/>
    </row>
    <row r="6" spans="1:17" ht="24" customHeight="1">
      <c r="A6" s="1000"/>
      <c r="B6" s="1002" t="s">
        <v>253</v>
      </c>
      <c r="C6" s="1003"/>
      <c r="D6" s="176">
        <v>0.5</v>
      </c>
      <c r="E6" s="1011"/>
      <c r="F6" s="1022"/>
      <c r="G6" s="1023"/>
      <c r="H6" s="1023"/>
      <c r="I6" s="1024"/>
      <c r="J6" s="1017" t="str">
        <f t="shared" si="0"/>
        <v/>
      </c>
      <c r="K6" s="1018"/>
      <c r="L6" s="173"/>
      <c r="M6" s="4" t="s">
        <v>367</v>
      </c>
      <c r="N6" s="4"/>
      <c r="O6" s="4"/>
      <c r="P6" s="4"/>
      <c r="Q6" s="4"/>
    </row>
    <row r="7" spans="1:17" ht="24" customHeight="1">
      <c r="A7" s="1001"/>
      <c r="B7" s="1004" t="s">
        <v>249</v>
      </c>
      <c r="C7" s="1005"/>
      <c r="D7" s="177">
        <v>0</v>
      </c>
      <c r="E7" s="1012"/>
      <c r="F7" s="1025"/>
      <c r="G7" s="1026"/>
      <c r="H7" s="1026"/>
      <c r="I7" s="1027"/>
      <c r="J7" s="1028" t="str">
        <f t="shared" si="0"/>
        <v/>
      </c>
      <c r="K7" s="1029"/>
      <c r="L7" s="178"/>
      <c r="M7" s="4" t="s">
        <v>367</v>
      </c>
      <c r="N7" s="4"/>
      <c r="O7" s="4"/>
      <c r="P7" s="4"/>
      <c r="Q7" s="4"/>
    </row>
    <row r="8" spans="1:17">
      <c r="B8" s="4"/>
      <c r="C8" s="4"/>
      <c r="D8" s="4"/>
      <c r="E8" s="4"/>
      <c r="F8" s="17"/>
      <c r="G8" s="17"/>
      <c r="H8" s="17"/>
      <c r="I8" s="17"/>
      <c r="J8" s="4"/>
      <c r="K8" s="4"/>
      <c r="L8" s="4"/>
      <c r="M8" s="4"/>
      <c r="N8" s="4"/>
      <c r="O8" s="4"/>
      <c r="P8" s="4"/>
      <c r="Q8" s="4"/>
    </row>
  </sheetData>
  <mergeCells count="16">
    <mergeCell ref="A5:A7"/>
    <mergeCell ref="B6:C6"/>
    <mergeCell ref="B7:C7"/>
    <mergeCell ref="A1:L1"/>
    <mergeCell ref="J4:K4"/>
    <mergeCell ref="B4:C4"/>
    <mergeCell ref="B5:C5"/>
    <mergeCell ref="E5:E7"/>
    <mergeCell ref="J3:K3"/>
    <mergeCell ref="J5:K5"/>
    <mergeCell ref="J6:K6"/>
    <mergeCell ref="F4:I4"/>
    <mergeCell ref="F5:I5"/>
    <mergeCell ref="F6:I6"/>
    <mergeCell ref="F7:I7"/>
    <mergeCell ref="J7:K7"/>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제13호서식]&amp;R&amp;"궁서체,기울임꼴"&amp;8      &amp;U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8"/>
  <sheetViews>
    <sheetView showGridLines="0" view="pageBreakPreview" zoomScaleNormal="100" workbookViewId="0">
      <selection activeCell="E8" sqref="E8"/>
    </sheetView>
  </sheetViews>
  <sheetFormatPr defaultColWidth="8.88671875" defaultRowHeight="11.25"/>
  <cols>
    <col min="1" max="1" width="13.44140625" style="48" customWidth="1"/>
    <col min="2" max="2" width="5.33203125" style="16" customWidth="1"/>
    <col min="3" max="3" width="8.33203125" style="16" customWidth="1"/>
    <col min="4" max="4" width="15.109375" style="48" customWidth="1"/>
    <col min="5" max="5" width="13" style="54" customWidth="1"/>
    <col min="6" max="6" width="9.109375" style="48" customWidth="1"/>
    <col min="7" max="7" width="5.77734375" style="48" customWidth="1"/>
    <col min="8" max="8" width="5.77734375" style="4" customWidth="1"/>
    <col min="9" max="9" width="8.33203125" style="4" customWidth="1"/>
    <col min="10" max="16384" width="8.88671875" style="4"/>
  </cols>
  <sheetData>
    <row r="1" spans="1:9" s="5" customFormat="1" ht="22.5">
      <c r="A1" s="898" t="s">
        <v>624</v>
      </c>
      <c r="B1" s="898"/>
      <c r="C1" s="898"/>
      <c r="D1" s="898"/>
      <c r="E1" s="898"/>
      <c r="F1" s="898"/>
      <c r="G1" s="898"/>
      <c r="H1" s="898"/>
      <c r="I1" s="898"/>
    </row>
    <row r="2" spans="1:9" s="5" customFormat="1" ht="22.5">
      <c r="A2" s="148"/>
      <c r="B2" s="148"/>
      <c r="C2" s="148"/>
      <c r="D2" s="148"/>
      <c r="E2" s="148"/>
      <c r="F2" s="148"/>
      <c r="G2" s="148"/>
      <c r="H2" s="148"/>
      <c r="I2" s="148"/>
    </row>
    <row r="3" spans="1:9" ht="22.5" customHeight="1">
      <c r="A3" s="999" t="s">
        <v>486</v>
      </c>
      <c r="B3" s="999"/>
      <c r="C3" s="999"/>
      <c r="D3" s="999"/>
      <c r="E3" s="999"/>
      <c r="F3" s="999"/>
      <c r="G3" s="999"/>
      <c r="H3" s="999"/>
      <c r="I3" s="999"/>
    </row>
    <row r="4" spans="1:9" ht="15" customHeight="1"/>
    <row r="5" spans="1:9" ht="15" customHeight="1">
      <c r="A5" s="53" t="s">
        <v>492</v>
      </c>
      <c r="C5" s="372"/>
      <c r="D5" s="372"/>
      <c r="G5" s="1047"/>
      <c r="H5" s="1047"/>
      <c r="I5" s="373"/>
    </row>
    <row r="6" spans="1:9" s="16" customFormat="1" ht="15" customHeight="1">
      <c r="A6" s="1061" t="s">
        <v>493</v>
      </c>
      <c r="B6" s="887"/>
      <c r="C6" s="815" t="s">
        <v>487</v>
      </c>
      <c r="D6" s="825" t="s">
        <v>488</v>
      </c>
      <c r="E6" s="825" t="s">
        <v>489</v>
      </c>
      <c r="F6" s="825" t="s">
        <v>490</v>
      </c>
      <c r="G6" s="1054" t="s">
        <v>494</v>
      </c>
      <c r="H6" s="1055"/>
      <c r="I6" s="1052" t="s">
        <v>491</v>
      </c>
    </row>
    <row r="7" spans="1:9" s="16" customFormat="1" ht="15" customHeight="1" thickBot="1">
      <c r="A7" s="1062"/>
      <c r="B7" s="889"/>
      <c r="C7" s="826"/>
      <c r="D7" s="826"/>
      <c r="E7" s="826"/>
      <c r="F7" s="826"/>
      <c r="G7" s="50" t="s">
        <v>495</v>
      </c>
      <c r="H7" s="50" t="s">
        <v>496</v>
      </c>
      <c r="I7" s="1053"/>
    </row>
    <row r="8" spans="1:9" ht="15" customHeight="1" thickTop="1">
      <c r="A8" s="1048" t="s">
        <v>497</v>
      </c>
      <c r="B8" s="1050" t="s">
        <v>498</v>
      </c>
      <c r="C8" s="374"/>
      <c r="D8" s="375"/>
      <c r="E8" s="376"/>
      <c r="F8" s="377"/>
      <c r="G8" s="1057"/>
      <c r="H8" s="1059"/>
      <c r="I8" s="1056"/>
    </row>
    <row r="9" spans="1:9" ht="15" customHeight="1">
      <c r="A9" s="1049"/>
      <c r="B9" s="1051"/>
      <c r="C9" s="371"/>
      <c r="D9" s="56"/>
      <c r="E9" s="52"/>
      <c r="F9" s="46"/>
      <c r="G9" s="1058"/>
      <c r="H9" s="1060"/>
      <c r="I9" s="1041"/>
    </row>
    <row r="10" spans="1:9" ht="15" customHeight="1">
      <c r="A10" s="378"/>
      <c r="B10" s="1044"/>
      <c r="C10" s="369"/>
      <c r="D10" s="57"/>
      <c r="E10" s="58"/>
      <c r="F10" s="40"/>
      <c r="G10" s="1046"/>
      <c r="H10" s="1043"/>
      <c r="I10" s="1041"/>
    </row>
    <row r="11" spans="1:9" ht="15" customHeight="1">
      <c r="A11" s="379"/>
      <c r="B11" s="1045"/>
      <c r="C11" s="370"/>
      <c r="D11" s="55"/>
      <c r="E11" s="51"/>
      <c r="F11" s="43"/>
      <c r="G11" s="1043"/>
      <c r="H11" s="1038"/>
      <c r="I11" s="1041"/>
    </row>
    <row r="12" spans="1:9" ht="15" customHeight="1">
      <c r="A12" s="380"/>
      <c r="B12" s="1039"/>
      <c r="C12" s="370"/>
      <c r="D12" s="55"/>
      <c r="E12" s="51"/>
      <c r="F12" s="43"/>
      <c r="G12" s="1042"/>
      <c r="H12" s="1038"/>
      <c r="I12" s="1041"/>
    </row>
    <row r="13" spans="1:9" ht="15" customHeight="1">
      <c r="A13" s="379"/>
      <c r="B13" s="1040"/>
      <c r="C13" s="370"/>
      <c r="D13" s="55"/>
      <c r="E13" s="51"/>
      <c r="F13" s="43"/>
      <c r="G13" s="1043"/>
      <c r="H13" s="1038"/>
      <c r="I13" s="1041"/>
    </row>
    <row r="14" spans="1:9" ht="15" customHeight="1">
      <c r="A14" s="378"/>
      <c r="B14" s="1044"/>
      <c r="C14" s="369"/>
      <c r="D14" s="57"/>
      <c r="E14" s="58"/>
      <c r="F14" s="40"/>
      <c r="G14" s="1046"/>
      <c r="H14" s="1043"/>
      <c r="I14" s="1041"/>
    </row>
    <row r="15" spans="1:9" ht="15" customHeight="1">
      <c r="A15" s="379"/>
      <c r="B15" s="1045"/>
      <c r="C15" s="370"/>
      <c r="D15" s="55"/>
      <c r="E15" s="51"/>
      <c r="F15" s="43"/>
      <c r="G15" s="1043"/>
      <c r="H15" s="1038"/>
      <c r="I15" s="1041"/>
    </row>
    <row r="16" spans="1:9" ht="15" customHeight="1">
      <c r="A16" s="380"/>
      <c r="B16" s="1039"/>
      <c r="C16" s="370"/>
      <c r="D16" s="55"/>
      <c r="E16" s="51"/>
      <c r="F16" s="43"/>
      <c r="G16" s="1042"/>
      <c r="H16" s="1038"/>
      <c r="I16" s="1041"/>
    </row>
    <row r="17" spans="1:9" ht="15" customHeight="1">
      <c r="A17" s="379"/>
      <c r="B17" s="1040"/>
      <c r="C17" s="370"/>
      <c r="D17" s="55"/>
      <c r="E17" s="51"/>
      <c r="F17" s="43"/>
      <c r="G17" s="1043"/>
      <c r="H17" s="1038"/>
      <c r="I17" s="1041"/>
    </row>
    <row r="18" spans="1:9" ht="15" customHeight="1"/>
    <row r="19" spans="1:9" ht="15" customHeight="1">
      <c r="A19" s="53" t="s">
        <v>499</v>
      </c>
      <c r="B19" s="4"/>
      <c r="C19" s="4"/>
      <c r="D19" s="17"/>
      <c r="E19" s="17"/>
      <c r="F19" s="4"/>
      <c r="G19" s="4"/>
    </row>
    <row r="20" spans="1:9" ht="15" customHeight="1">
      <c r="A20" s="823" t="s">
        <v>500</v>
      </c>
      <c r="B20" s="825"/>
      <c r="C20" s="825"/>
      <c r="D20" s="442" t="s">
        <v>501</v>
      </c>
      <c r="E20" s="1037" t="s">
        <v>625</v>
      </c>
      <c r="F20" s="1037"/>
      <c r="G20" s="1037"/>
      <c r="H20" s="825" t="s">
        <v>502</v>
      </c>
      <c r="I20" s="810"/>
    </row>
    <row r="21" spans="1:9" ht="15" customHeight="1">
      <c r="A21" s="788" t="s">
        <v>503</v>
      </c>
      <c r="B21" s="1035" t="s">
        <v>508</v>
      </c>
      <c r="C21" s="1035"/>
      <c r="D21" s="1011">
        <v>5</v>
      </c>
      <c r="E21" s="121">
        <v>0</v>
      </c>
      <c r="F21" s="449">
        <f>IF(IF(E21&gt;=20,-5,IF(E21&gt;=15,-3,IF(E21&gt;=10,-2,IF(E21&gt;=2,-1,IF(E21&gt;=1,-0.2,0)))))&lt;=-5,-5,IF(E21&gt;=20,-5,IF(E21&gt;=15,-3,IF(E21&gt;=10,-2,IF(E21&gt;=2,-1,IF(E21&gt;=1,-0.2,0))))))</f>
        <v>0</v>
      </c>
      <c r="G21" s="1036">
        <f>IF(SUM(F21:F23)&lt;=-5,-5,SUM(F21:F23))</f>
        <v>0</v>
      </c>
      <c r="H21" s="1030">
        <f>G21</f>
        <v>0</v>
      </c>
      <c r="I21" s="1031"/>
    </row>
    <row r="22" spans="1:9" ht="15" customHeight="1">
      <c r="A22" s="788"/>
      <c r="B22" s="1035">
        <v>0</v>
      </c>
      <c r="C22" s="1035"/>
      <c r="D22" s="1011"/>
      <c r="E22" s="121">
        <v>0</v>
      </c>
      <c r="F22" s="449">
        <v>0</v>
      </c>
      <c r="G22" s="1036"/>
      <c r="H22" s="1030"/>
      <c r="I22" s="1031"/>
    </row>
    <row r="23" spans="1:9" ht="15" customHeight="1">
      <c r="A23" s="788"/>
      <c r="B23" s="1035" t="s">
        <v>504</v>
      </c>
      <c r="C23" s="1035"/>
      <c r="D23" s="1011"/>
      <c r="E23" s="121">
        <v>0</v>
      </c>
      <c r="F23" s="449">
        <f>IF(IF(E23&gt;=20,-5,IF(E23&gt;=15,-3,IF(E23&gt;=10,-2,IF(E23&gt;=2,-1,IF(E23&gt;=1,-0.2,0)))))&lt;=-5,-5,IF(E23&gt;=20,-5,IF(E23&gt;=15,-3,IF(E23&gt;=10,-2,IF(E23&gt;=2,-1,IF(E23&gt;=1,-0.2,0))))))</f>
        <v>0</v>
      </c>
      <c r="G23" s="1036"/>
      <c r="H23" s="1030"/>
      <c r="I23" s="1031"/>
    </row>
    <row r="24" spans="1:9" ht="15" customHeight="1">
      <c r="A24" s="788" t="s">
        <v>497</v>
      </c>
      <c r="B24" s="789"/>
      <c r="C24" s="437">
        <v>0</v>
      </c>
      <c r="D24" s="447">
        <v>5</v>
      </c>
      <c r="E24" s="121">
        <v>0</v>
      </c>
      <c r="F24" s="381">
        <f>IF(E24&gt;=20,-5,IF(E24&gt;=15,-3,IF(E24&gt;=10,-2,IF(E24&gt;=2,-1,IF(E24&gt;=1,-0.2,0)))))</f>
        <v>0</v>
      </c>
      <c r="G24" s="450">
        <f>IF(F24&lt;=-5,-5,F24)</f>
        <v>0</v>
      </c>
      <c r="H24" s="1030">
        <f>SUM(G24:G28)</f>
        <v>0</v>
      </c>
      <c r="I24" s="1031"/>
    </row>
    <row r="25" spans="1:9" ht="15" customHeight="1">
      <c r="A25" s="840" t="s">
        <v>505</v>
      </c>
      <c r="B25" s="415">
        <v>0</v>
      </c>
      <c r="C25" s="437">
        <v>0</v>
      </c>
      <c r="D25" s="447">
        <v>5</v>
      </c>
      <c r="E25" s="121">
        <v>0</v>
      </c>
      <c r="F25" s="381">
        <f>IF(E25&gt;=20,-5,IF(E25&gt;=15,-3,IF(E25&gt;=10,-2,IF(E25&gt;=2,-1,IF(E25&gt;=1,-0.2,0)))))</f>
        <v>0</v>
      </c>
      <c r="G25" s="450">
        <f>IF(F25&lt;=-5,-5,F25)</f>
        <v>0</v>
      </c>
      <c r="H25" s="1030"/>
      <c r="I25" s="1031"/>
    </row>
    <row r="26" spans="1:9" ht="15" customHeight="1">
      <c r="A26" s="840"/>
      <c r="B26" s="415">
        <v>0</v>
      </c>
      <c r="C26" s="437">
        <v>0</v>
      </c>
      <c r="D26" s="447">
        <v>5</v>
      </c>
      <c r="E26" s="121">
        <v>0</v>
      </c>
      <c r="F26" s="381">
        <f>IF(E26&gt;=20,-5,IF(E26&gt;=15,-3,IF(E26&gt;=10,-2,IF(E26&gt;=2,-1,IF(E26&gt;=1,-0.2,0)))))</f>
        <v>0</v>
      </c>
      <c r="G26" s="450">
        <f>IF(F26&lt;=-5,-5,F26)</f>
        <v>0</v>
      </c>
      <c r="H26" s="1030"/>
      <c r="I26" s="1031"/>
    </row>
    <row r="27" spans="1:9" ht="15" customHeight="1">
      <c r="A27" s="840" t="s">
        <v>506</v>
      </c>
      <c r="B27" s="415">
        <v>0</v>
      </c>
      <c r="C27" s="437">
        <v>0</v>
      </c>
      <c r="D27" s="447">
        <v>5</v>
      </c>
      <c r="E27" s="121"/>
      <c r="F27" s="381">
        <f>IF(E27&gt;=20,-5,IF(E27&gt;=15,-3,IF(E27&gt;=10,-2,IF(E27&gt;=2,-1,IF(E27&gt;=1,-0.2,0)))))</f>
        <v>0</v>
      </c>
      <c r="G27" s="450">
        <f>IF(F27&lt;=-5,-5,F27)</f>
        <v>0</v>
      </c>
      <c r="H27" s="1030"/>
      <c r="I27" s="1031"/>
    </row>
    <row r="28" spans="1:9" ht="15" customHeight="1">
      <c r="A28" s="1034"/>
      <c r="B28" s="416">
        <v>0</v>
      </c>
      <c r="C28" s="436">
        <v>0</v>
      </c>
      <c r="D28" s="448">
        <v>5</v>
      </c>
      <c r="E28" s="240"/>
      <c r="F28" s="382">
        <f>IF(E28&gt;=20,-5,IF(E28&gt;=15,-3,IF(E28&gt;=10,-2,IF(E28&gt;=2,-1,IF(E28&gt;=1,-0.2,0)))))</f>
        <v>0</v>
      </c>
      <c r="G28" s="383">
        <f>IF(F28&lt;=-5,-5,F28)</f>
        <v>0</v>
      </c>
      <c r="H28" s="1032"/>
      <c r="I28" s="1033"/>
    </row>
  </sheetData>
  <mergeCells count="45">
    <mergeCell ref="A8:A9"/>
    <mergeCell ref="B8:B9"/>
    <mergeCell ref="B10:B11"/>
    <mergeCell ref="I6:I7"/>
    <mergeCell ref="G6:H6"/>
    <mergeCell ref="I8:I9"/>
    <mergeCell ref="I10:I11"/>
    <mergeCell ref="G8:G9"/>
    <mergeCell ref="G10:G11"/>
    <mergeCell ref="H8:H9"/>
    <mergeCell ref="C6:C7"/>
    <mergeCell ref="D6:D7"/>
    <mergeCell ref="E6:E7"/>
    <mergeCell ref="F6:F7"/>
    <mergeCell ref="A6:B7"/>
    <mergeCell ref="A1:I1"/>
    <mergeCell ref="A3:I3"/>
    <mergeCell ref="H16:H17"/>
    <mergeCell ref="B16:B17"/>
    <mergeCell ref="I16:I17"/>
    <mergeCell ref="G12:G13"/>
    <mergeCell ref="H12:H13"/>
    <mergeCell ref="G16:G17"/>
    <mergeCell ref="H14:H15"/>
    <mergeCell ref="I14:I15"/>
    <mergeCell ref="B14:B15"/>
    <mergeCell ref="G14:G15"/>
    <mergeCell ref="B12:B13"/>
    <mergeCell ref="I12:I13"/>
    <mergeCell ref="G5:H5"/>
    <mergeCell ref="H10:H11"/>
    <mergeCell ref="A24:B24"/>
    <mergeCell ref="H24:I28"/>
    <mergeCell ref="A25:A26"/>
    <mergeCell ref="A27:A28"/>
    <mergeCell ref="H20:I20"/>
    <mergeCell ref="A21:A23"/>
    <mergeCell ref="B21:C21"/>
    <mergeCell ref="D21:D23"/>
    <mergeCell ref="G21:G23"/>
    <mergeCell ref="H21:I23"/>
    <mergeCell ref="B22:C22"/>
    <mergeCell ref="B23:C23"/>
    <mergeCell ref="A20:C20"/>
    <mergeCell ref="E20:G20"/>
  </mergeCells>
  <phoneticPr fontId="2" type="noConversion"/>
  <printOptions horizontalCentered="1"/>
  <pageMargins left="0.31496062992125984" right="0.31496062992125984" top="1.1811023622047245" bottom="0.78740157480314965" header="0.39370078740157483" footer="0.39370078740157483"/>
  <pageSetup paperSize="9" scale="96" orientation="portrait" horizontalDpi="4294967293" r:id="rId1"/>
  <headerFooter alignWithMargins="0">
    <oddHeader xml:space="preserve">&amp;L[별지 제7호서식]&amp;R&amp;"궁서체,기울임꼴"&amp;8      &amp;U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26"/>
  <sheetViews>
    <sheetView showGridLines="0" view="pageBreakPreview" zoomScaleNormal="100" workbookViewId="0">
      <selection activeCell="K17" sqref="K17"/>
    </sheetView>
  </sheetViews>
  <sheetFormatPr defaultColWidth="8.88671875" defaultRowHeight="11.25"/>
  <cols>
    <col min="1" max="1" width="13.88671875" style="48" customWidth="1"/>
    <col min="2" max="2" width="14.44140625" style="16" customWidth="1"/>
    <col min="3" max="3" width="13.109375" style="16" customWidth="1"/>
    <col min="4" max="4" width="12.21875" style="48" customWidth="1"/>
    <col min="5" max="5" width="10.33203125" style="48" customWidth="1"/>
    <col min="6" max="6" width="9.6640625" style="48" customWidth="1"/>
    <col min="7" max="16384" width="8.88671875" style="4"/>
  </cols>
  <sheetData>
    <row r="1" spans="1:7" s="5" customFormat="1" ht="22.5">
      <c r="A1" s="898" t="s">
        <v>326</v>
      </c>
      <c r="B1" s="898"/>
      <c r="C1" s="898"/>
      <c r="D1" s="898"/>
      <c r="E1" s="898"/>
      <c r="F1" s="898"/>
    </row>
    <row r="2" spans="1:7" ht="13.5">
      <c r="A2" s="1069" t="s">
        <v>327</v>
      </c>
      <c r="B2" s="1069"/>
      <c r="C2" s="1069"/>
      <c r="D2" s="1069"/>
      <c r="E2" s="1069"/>
      <c r="F2" s="1069"/>
      <c r="G2" s="1069"/>
    </row>
    <row r="3" spans="1:7" ht="13.5">
      <c r="A3" s="244"/>
      <c r="B3" s="244"/>
      <c r="C3" s="244"/>
      <c r="D3" s="244"/>
      <c r="E3" s="244"/>
      <c r="F3" s="244"/>
      <c r="G3"/>
    </row>
    <row r="4" spans="1:7" ht="22.5">
      <c r="A4" s="245" t="s">
        <v>328</v>
      </c>
      <c r="B4" s="245" t="s">
        <v>329</v>
      </c>
      <c r="C4" s="245" t="s">
        <v>330</v>
      </c>
      <c r="D4" s="245" t="s">
        <v>331</v>
      </c>
      <c r="E4" s="246" t="s">
        <v>332</v>
      </c>
      <c r="F4" s="1070" t="s">
        <v>333</v>
      </c>
      <c r="G4" s="1070"/>
    </row>
    <row r="5" spans="1:7" ht="18" customHeight="1">
      <c r="A5" s="247" t="str">
        <f>제3호!C8</f>
        <v>㈜가나다</v>
      </c>
      <c r="B5" s="248">
        <f>제3호!F8</f>
        <v>1</v>
      </c>
      <c r="C5" s="1071">
        <v>3</v>
      </c>
      <c r="D5" s="249" t="s">
        <v>334</v>
      </c>
      <c r="E5" s="250">
        <f>IF(D5="미제출",0,IF(D5&lt;="기업어음A2-",3,IF(D5&lt;="기업어음A3+",2.7,IF(D5&gt;="기업어음B-",2.4,IF(D5&lt;="기업어음C",2.1,0)))))</f>
        <v>3</v>
      </c>
      <c r="F5" s="1072">
        <f>IF(B5="-",0,B5*E5)+IF(B6="-",0,B6*E6)+IF(B7="-",0,B7*E7)</f>
        <v>3</v>
      </c>
      <c r="G5" s="1072"/>
    </row>
    <row r="6" spans="1:7" ht="16.5" customHeight="1">
      <c r="A6" s="247" t="str">
        <f>제3호!C9</f>
        <v xml:space="preserve"> </v>
      </c>
      <c r="B6" s="248">
        <f>제3호!F9</f>
        <v>0</v>
      </c>
      <c r="C6" s="1071"/>
      <c r="D6" s="249">
        <v>0</v>
      </c>
      <c r="E6" s="250">
        <v>0</v>
      </c>
      <c r="F6" s="1072"/>
      <c r="G6" s="1072"/>
    </row>
    <row r="7" spans="1:7" ht="15.75" customHeight="1">
      <c r="A7" s="247"/>
      <c r="B7" s="248"/>
      <c r="C7" s="1071"/>
      <c r="D7" s="249">
        <v>0</v>
      </c>
      <c r="E7" s="250">
        <f>IF(D7="미제출",0,IF(D7&lt;="기업어음A2-",3,IF(D7&lt;="기업어음A3+",2.7,IF(D7&gt;="기업어음B-",2.4,IF(D7&lt;="기업어음C",2.1,0)))))</f>
        <v>3</v>
      </c>
      <c r="F7" s="1072"/>
      <c r="G7" s="1072"/>
    </row>
    <row r="8" spans="1:7" ht="13.5">
      <c r="A8" s="244"/>
      <c r="B8" s="244"/>
      <c r="C8" s="244"/>
      <c r="D8" s="244"/>
      <c r="E8" s="244"/>
      <c r="F8" s="244"/>
      <c r="G8"/>
    </row>
    <row r="9" spans="1:7" ht="13.5">
      <c r="A9" s="244"/>
      <c r="B9" s="244"/>
      <c r="C9" s="244"/>
      <c r="D9" s="244"/>
      <c r="E9" s="244"/>
      <c r="F9" s="244"/>
      <c r="G9"/>
    </row>
    <row r="10" spans="1:7" ht="20.25" customHeight="1" thickBot="1">
      <c r="A10" s="251" t="s">
        <v>336</v>
      </c>
      <c r="B10" s="244"/>
      <c r="C10" s="244"/>
      <c r="D10" s="244"/>
      <c r="E10" s="244"/>
      <c r="F10" s="244"/>
      <c r="G10"/>
    </row>
    <row r="11" spans="1:7" ht="24.75" customHeight="1" thickBot="1">
      <c r="A11" s="252" t="s">
        <v>337</v>
      </c>
      <c r="B11" s="286" t="s">
        <v>338</v>
      </c>
      <c r="C11" s="253" t="s">
        <v>339</v>
      </c>
      <c r="D11" s="1073" t="s">
        <v>340</v>
      </c>
      <c r="E11" s="1074"/>
      <c r="F11" s="1074"/>
      <c r="G11" s="1075"/>
    </row>
    <row r="12" spans="1:7" ht="25.5" customHeight="1">
      <c r="A12" s="1076">
        <v>3</v>
      </c>
      <c r="B12" s="287" t="s">
        <v>341</v>
      </c>
      <c r="C12" s="290" t="s">
        <v>335</v>
      </c>
      <c r="D12" s="1078" t="s">
        <v>342</v>
      </c>
      <c r="E12" s="1079"/>
      <c r="F12" s="1079"/>
      <c r="G12" s="1080"/>
    </row>
    <row r="13" spans="1:7" ht="25.5" customHeight="1">
      <c r="A13" s="1077"/>
      <c r="B13" s="288" t="s">
        <v>366</v>
      </c>
      <c r="C13" s="291" t="s">
        <v>343</v>
      </c>
      <c r="D13" s="1081" t="s">
        <v>391</v>
      </c>
      <c r="E13" s="1082"/>
      <c r="F13" s="1082"/>
      <c r="G13" s="1083"/>
    </row>
    <row r="14" spans="1:7" ht="25.5" customHeight="1">
      <c r="A14" s="1077"/>
      <c r="B14" s="288" t="s">
        <v>372</v>
      </c>
      <c r="C14" s="291" t="s">
        <v>373</v>
      </c>
      <c r="D14" s="1081" t="s">
        <v>344</v>
      </c>
      <c r="E14" s="1082"/>
      <c r="F14" s="1082"/>
      <c r="G14" s="1083"/>
    </row>
    <row r="15" spans="1:7" ht="25.5" customHeight="1">
      <c r="A15" s="1077"/>
      <c r="B15" s="288" t="s">
        <v>374</v>
      </c>
      <c r="C15" s="291" t="s">
        <v>376</v>
      </c>
      <c r="D15" s="1081" t="s">
        <v>345</v>
      </c>
      <c r="E15" s="1082"/>
      <c r="F15" s="1082"/>
      <c r="G15" s="1083"/>
    </row>
    <row r="16" spans="1:7" ht="25.5" customHeight="1">
      <c r="A16" s="1077"/>
      <c r="B16" s="289" t="s">
        <v>375</v>
      </c>
      <c r="C16" s="292" t="s">
        <v>377</v>
      </c>
      <c r="D16" s="1084" t="s">
        <v>346</v>
      </c>
      <c r="E16" s="1085"/>
      <c r="F16" s="1085"/>
      <c r="G16" s="1086"/>
    </row>
    <row r="17" spans="1:7" ht="25.5" customHeight="1">
      <c r="A17" s="1066">
        <v>2.7</v>
      </c>
      <c r="B17" s="293" t="s">
        <v>378</v>
      </c>
      <c r="C17" s="293" t="s">
        <v>381</v>
      </c>
      <c r="D17" s="1087" t="s">
        <v>347</v>
      </c>
      <c r="E17" s="1088"/>
      <c r="F17" s="1088"/>
      <c r="G17" s="1089"/>
    </row>
    <row r="18" spans="1:7" ht="25.5" customHeight="1">
      <c r="A18" s="1067"/>
      <c r="B18" s="294" t="s">
        <v>379</v>
      </c>
      <c r="C18" s="294" t="s">
        <v>382</v>
      </c>
      <c r="D18" s="1063" t="s">
        <v>348</v>
      </c>
      <c r="E18" s="1064"/>
      <c r="F18" s="1064"/>
      <c r="G18" s="1065"/>
    </row>
    <row r="19" spans="1:7" ht="25.5" customHeight="1">
      <c r="A19" s="1068"/>
      <c r="B19" s="295" t="s">
        <v>380</v>
      </c>
      <c r="C19" s="295" t="s">
        <v>383</v>
      </c>
      <c r="D19" s="1090" t="s">
        <v>349</v>
      </c>
      <c r="E19" s="1091"/>
      <c r="F19" s="1091"/>
      <c r="G19" s="1092"/>
    </row>
    <row r="20" spans="1:7" ht="25.5" customHeight="1">
      <c r="A20" s="1066">
        <v>2.4</v>
      </c>
      <c r="B20" s="293" t="s">
        <v>385</v>
      </c>
      <c r="C20" s="293" t="s">
        <v>387</v>
      </c>
      <c r="D20" s="1087" t="s">
        <v>364</v>
      </c>
      <c r="E20" s="1088"/>
      <c r="F20" s="1088"/>
      <c r="G20" s="1089"/>
    </row>
    <row r="21" spans="1:7" ht="25.5" customHeight="1">
      <c r="A21" s="1067"/>
      <c r="B21" s="291" t="s">
        <v>386</v>
      </c>
      <c r="C21" s="291" t="s">
        <v>388</v>
      </c>
      <c r="D21" s="1063" t="s">
        <v>350</v>
      </c>
      <c r="E21" s="1064"/>
      <c r="F21" s="1064"/>
      <c r="G21" s="1065"/>
    </row>
    <row r="22" spans="1:7" ht="25.5" customHeight="1">
      <c r="A22" s="1068"/>
      <c r="B22" s="289" t="s">
        <v>384</v>
      </c>
      <c r="C22" s="292" t="s">
        <v>389</v>
      </c>
      <c r="D22" s="1090" t="s">
        <v>390</v>
      </c>
      <c r="E22" s="1091"/>
      <c r="F22" s="1091"/>
      <c r="G22" s="1092"/>
    </row>
    <row r="23" spans="1:7" ht="25.5" customHeight="1">
      <c r="A23" s="255">
        <v>2.1</v>
      </c>
      <c r="B23" s="254" t="s">
        <v>363</v>
      </c>
      <c r="C23" s="254" t="s">
        <v>351</v>
      </c>
      <c r="D23" s="1095" t="s">
        <v>352</v>
      </c>
      <c r="E23" s="1096"/>
      <c r="F23" s="1096"/>
      <c r="G23" s="1097"/>
    </row>
    <row r="24" spans="1:7" ht="25.5" customHeight="1" thickBot="1">
      <c r="A24" s="256">
        <v>0</v>
      </c>
      <c r="B24" s="1098" t="s">
        <v>353</v>
      </c>
      <c r="C24" s="1099"/>
      <c r="D24" s="1099"/>
      <c r="E24" s="1099"/>
      <c r="F24" s="1099"/>
      <c r="G24" s="1100"/>
    </row>
    <row r="25" spans="1:7" ht="12">
      <c r="A25" s="257"/>
      <c r="B25" s="257"/>
      <c r="C25" s="257"/>
      <c r="D25" s="1093"/>
      <c r="E25" s="1094"/>
      <c r="F25" s="1094"/>
      <c r="G25" s="1094"/>
    </row>
    <row r="26" spans="1:7" ht="12">
      <c r="A26" s="257"/>
      <c r="B26" s="257"/>
      <c r="C26" s="257"/>
      <c r="D26" s="1093"/>
      <c r="E26" s="1094"/>
      <c r="F26" s="1094"/>
      <c r="G26" s="1094"/>
    </row>
  </sheetData>
  <mergeCells count="24">
    <mergeCell ref="D19:G19"/>
    <mergeCell ref="D20:G20"/>
    <mergeCell ref="D25:G25"/>
    <mergeCell ref="D26:G26"/>
    <mergeCell ref="D21:G21"/>
    <mergeCell ref="D22:G22"/>
    <mergeCell ref="D23:G23"/>
    <mergeCell ref="B24:G24"/>
    <mergeCell ref="D18:G18"/>
    <mergeCell ref="A17:A19"/>
    <mergeCell ref="A20:A22"/>
    <mergeCell ref="A1:F1"/>
    <mergeCell ref="A2:G2"/>
    <mergeCell ref="F4:G4"/>
    <mergeCell ref="C5:C7"/>
    <mergeCell ref="F5:G7"/>
    <mergeCell ref="D11:G11"/>
    <mergeCell ref="A12:A16"/>
    <mergeCell ref="D12:G12"/>
    <mergeCell ref="D13:G13"/>
    <mergeCell ref="D14:G14"/>
    <mergeCell ref="D15:G15"/>
    <mergeCell ref="D16:G16"/>
    <mergeCell ref="D17:G17"/>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제8호서식]&amp;R&amp;"궁서체,기울임꼴"&amp;8      &amp;U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18"/>
  <sheetViews>
    <sheetView showGridLines="0" view="pageBreakPreview" zoomScaleNormal="100" workbookViewId="0">
      <selection activeCell="A15" sqref="A15"/>
    </sheetView>
  </sheetViews>
  <sheetFormatPr defaultColWidth="8.88671875" defaultRowHeight="11.25"/>
  <cols>
    <col min="1" max="1" width="13.77734375" style="48" customWidth="1"/>
    <col min="2" max="2" width="7.77734375" style="16" customWidth="1"/>
    <col min="3" max="3" width="6" style="16" customWidth="1"/>
    <col min="4" max="6" width="6.44140625" style="48" customWidth="1"/>
    <col min="7" max="7" width="6.44140625" style="16" customWidth="1"/>
    <col min="8" max="8" width="6.44140625" style="4" customWidth="1"/>
    <col min="9" max="11" width="6.5546875" style="4" customWidth="1"/>
    <col min="12" max="16384" width="8.88671875" style="4"/>
  </cols>
  <sheetData>
    <row r="1" spans="1:11" ht="41.25" customHeight="1">
      <c r="A1" s="898" t="s">
        <v>626</v>
      </c>
      <c r="B1" s="898"/>
      <c r="C1" s="898"/>
      <c r="D1" s="898"/>
      <c r="E1" s="898"/>
      <c r="F1" s="898"/>
      <c r="G1" s="898"/>
      <c r="H1" s="898"/>
      <c r="I1" s="898"/>
      <c r="J1" s="898"/>
    </row>
    <row r="2" spans="1:11" ht="22.5">
      <c r="A2" s="148"/>
      <c r="B2" s="148"/>
      <c r="C2" s="148"/>
      <c r="D2" s="148"/>
      <c r="E2" s="148"/>
      <c r="F2" s="148"/>
      <c r="G2" s="148"/>
      <c r="H2" s="148"/>
      <c r="I2" s="148"/>
      <c r="J2" s="148"/>
    </row>
    <row r="3" spans="1:11" ht="30.75" customHeight="1" thickBot="1">
      <c r="A3" s="453" t="s">
        <v>542</v>
      </c>
      <c r="B3" s="439" t="s">
        <v>543</v>
      </c>
      <c r="C3" s="933" t="s">
        <v>628</v>
      </c>
      <c r="D3" s="866"/>
      <c r="E3" s="865"/>
      <c r="F3" s="1119" t="s">
        <v>629</v>
      </c>
      <c r="G3" s="1120"/>
      <c r="H3" s="1121"/>
      <c r="I3" s="792"/>
      <c r="J3" s="793"/>
      <c r="K3" s="439" t="s">
        <v>627</v>
      </c>
    </row>
    <row r="4" spans="1:11" ht="30.75" customHeight="1" thickTop="1">
      <c r="A4" s="401" t="str">
        <f>제2호!B15</f>
        <v>㈜가나다</v>
      </c>
      <c r="B4" s="403">
        <f>제2호!F15</f>
        <v>1</v>
      </c>
      <c r="C4" s="1101"/>
      <c r="D4" s="1102"/>
      <c r="E4" s="1103"/>
      <c r="F4" s="1104"/>
      <c r="G4" s="1102"/>
      <c r="H4" s="1103"/>
      <c r="I4" s="404"/>
      <c r="J4" s="1105"/>
      <c r="K4" s="1108">
        <f>ROUND(IF(J4&gt;=2,2,J4),2)</f>
        <v>0</v>
      </c>
    </row>
    <row r="5" spans="1:11" ht="30.75" customHeight="1">
      <c r="A5" s="400"/>
      <c r="B5" s="405"/>
      <c r="C5" s="1111"/>
      <c r="D5" s="1112"/>
      <c r="E5" s="1113"/>
      <c r="F5" s="1114"/>
      <c r="G5" s="1112"/>
      <c r="H5" s="1113"/>
      <c r="I5" s="406"/>
      <c r="J5" s="1106"/>
      <c r="K5" s="1109"/>
    </row>
    <row r="6" spans="1:11" ht="30.75" customHeight="1">
      <c r="A6" s="402"/>
      <c r="B6" s="407"/>
      <c r="C6" s="1115"/>
      <c r="D6" s="1116"/>
      <c r="E6" s="1117"/>
      <c r="F6" s="1118"/>
      <c r="G6" s="1116"/>
      <c r="H6" s="1117"/>
      <c r="I6" s="408"/>
      <c r="J6" s="1107"/>
      <c r="K6" s="1110"/>
    </row>
    <row r="8" spans="1:11" ht="47.25" customHeight="1">
      <c r="A8" s="1122" t="s">
        <v>630</v>
      </c>
      <c r="B8" s="1122"/>
      <c r="C8" s="1122"/>
      <c r="D8" s="1122"/>
      <c r="E8" s="1122"/>
      <c r="F8" s="1122"/>
      <c r="G8" s="1122"/>
      <c r="H8" s="1122"/>
      <c r="I8" s="1122"/>
      <c r="J8" s="1122"/>
    </row>
    <row r="9" spans="1:11" ht="30.75" customHeight="1" thickBot="1">
      <c r="A9" s="453" t="s">
        <v>542</v>
      </c>
      <c r="B9" s="439" t="s">
        <v>317</v>
      </c>
      <c r="C9" s="933" t="s">
        <v>628</v>
      </c>
      <c r="D9" s="866"/>
      <c r="E9" s="865"/>
      <c r="F9" s="1119" t="s">
        <v>629</v>
      </c>
      <c r="G9" s="1120"/>
      <c r="H9" s="1121"/>
      <c r="I9" s="792"/>
      <c r="J9" s="793"/>
      <c r="K9" s="439" t="s">
        <v>627</v>
      </c>
    </row>
    <row r="10" spans="1:11" ht="30.75" customHeight="1" thickTop="1">
      <c r="A10" s="444">
        <f>제2호!B21</f>
        <v>0</v>
      </c>
      <c r="B10" s="403">
        <f>제2호!F21</f>
        <v>0</v>
      </c>
      <c r="C10" s="1101"/>
      <c r="D10" s="1102"/>
      <c r="E10" s="1103"/>
      <c r="F10" s="1104"/>
      <c r="G10" s="1102"/>
      <c r="H10" s="1103"/>
      <c r="I10" s="404"/>
      <c r="J10" s="1105"/>
      <c r="K10" s="1108">
        <f>ROUND(IF(J10&gt;=2,2,J10),2)</f>
        <v>0</v>
      </c>
    </row>
    <row r="11" spans="1:11" ht="30.75" customHeight="1">
      <c r="A11" s="443"/>
      <c r="B11" s="405"/>
      <c r="C11" s="1111"/>
      <c r="D11" s="1112"/>
      <c r="E11" s="1113"/>
      <c r="F11" s="1114"/>
      <c r="G11" s="1112"/>
      <c r="H11" s="1113"/>
      <c r="I11" s="406"/>
      <c r="J11" s="1106"/>
      <c r="K11" s="1109"/>
    </row>
    <row r="12" spans="1:11" ht="30.75" customHeight="1">
      <c r="A12" s="445"/>
      <c r="B12" s="407"/>
      <c r="C12" s="1115"/>
      <c r="D12" s="1116"/>
      <c r="E12" s="1117"/>
      <c r="F12" s="1118"/>
      <c r="G12" s="1116"/>
      <c r="H12" s="1117"/>
      <c r="I12" s="408"/>
      <c r="J12" s="1107"/>
      <c r="K12" s="1110"/>
    </row>
    <row r="14" spans="1:11" ht="22.5">
      <c r="A14" s="1122" t="s">
        <v>632</v>
      </c>
      <c r="B14" s="1122"/>
      <c r="C14" s="1122"/>
      <c r="D14" s="1122"/>
      <c r="E14" s="1122"/>
      <c r="F14" s="1122"/>
      <c r="G14" s="1122"/>
      <c r="H14" s="1122"/>
      <c r="I14" s="1122"/>
      <c r="J14" s="1122"/>
      <c r="K14" s="411"/>
    </row>
    <row r="15" spans="1:11" ht="30.75" customHeight="1" thickBot="1">
      <c r="A15" s="453" t="s">
        <v>542</v>
      </c>
      <c r="B15" s="439" t="s">
        <v>317</v>
      </c>
      <c r="C15" s="933" t="s">
        <v>628</v>
      </c>
      <c r="D15" s="866"/>
      <c r="E15" s="865"/>
      <c r="F15" s="1119" t="s">
        <v>629</v>
      </c>
      <c r="G15" s="1120"/>
      <c r="H15" s="1121"/>
      <c r="I15" s="792"/>
      <c r="J15" s="793"/>
      <c r="K15" s="439" t="s">
        <v>627</v>
      </c>
    </row>
    <row r="16" spans="1:11" ht="30.75" customHeight="1" thickTop="1">
      <c r="A16" s="444">
        <f>제2호!B27</f>
        <v>0</v>
      </c>
      <c r="B16" s="403">
        <f>제2호!F27</f>
        <v>0</v>
      </c>
      <c r="C16" s="1101"/>
      <c r="D16" s="1102"/>
      <c r="E16" s="1103"/>
      <c r="F16" s="1104"/>
      <c r="G16" s="1102"/>
      <c r="H16" s="1103"/>
      <c r="I16" s="404"/>
      <c r="J16" s="1105"/>
      <c r="K16" s="1108">
        <f>ROUND(IF(J16&gt;=2,2,J16),2)</f>
        <v>0</v>
      </c>
    </row>
    <row r="17" spans="1:11" ht="30.75" customHeight="1">
      <c r="A17" s="443"/>
      <c r="B17" s="405"/>
      <c r="C17" s="1111"/>
      <c r="D17" s="1112"/>
      <c r="E17" s="1113"/>
      <c r="F17" s="1114"/>
      <c r="G17" s="1112"/>
      <c r="H17" s="1113"/>
      <c r="I17" s="406"/>
      <c r="J17" s="1106"/>
      <c r="K17" s="1109"/>
    </row>
    <row r="18" spans="1:11" ht="30.75" customHeight="1">
      <c r="A18" s="445"/>
      <c r="B18" s="407"/>
      <c r="C18" s="1115"/>
      <c r="D18" s="1116"/>
      <c r="E18" s="1117"/>
      <c r="F18" s="1118"/>
      <c r="G18" s="1116"/>
      <c r="H18" s="1117"/>
      <c r="I18" s="408"/>
      <c r="J18" s="1107"/>
      <c r="K18" s="1110"/>
    </row>
  </sheetData>
  <mergeCells count="36">
    <mergeCell ref="A1:J1"/>
    <mergeCell ref="I15:J15"/>
    <mergeCell ref="I9:J9"/>
    <mergeCell ref="A8:J8"/>
    <mergeCell ref="J4:J6"/>
    <mergeCell ref="C9:E9"/>
    <mergeCell ref="F9:H9"/>
    <mergeCell ref="C10:E10"/>
    <mergeCell ref="F10:H10"/>
    <mergeCell ref="J10:J12"/>
    <mergeCell ref="A14:J14"/>
    <mergeCell ref="C15:E15"/>
    <mergeCell ref="F15:H15"/>
    <mergeCell ref="K4:K6"/>
    <mergeCell ref="I3:J3"/>
    <mergeCell ref="C3:E3"/>
    <mergeCell ref="F3:H3"/>
    <mergeCell ref="C4:E4"/>
    <mergeCell ref="C5:E5"/>
    <mergeCell ref="C6:E6"/>
    <mergeCell ref="F4:H4"/>
    <mergeCell ref="F5:H5"/>
    <mergeCell ref="F6:H6"/>
    <mergeCell ref="K10:K12"/>
    <mergeCell ref="C11:E11"/>
    <mergeCell ref="F11:H11"/>
    <mergeCell ref="C12:E12"/>
    <mergeCell ref="F12:H12"/>
    <mergeCell ref="C16:E16"/>
    <mergeCell ref="F16:H16"/>
    <mergeCell ref="J16:J18"/>
    <mergeCell ref="K16:K18"/>
    <mergeCell ref="C17:E17"/>
    <mergeCell ref="F17:H17"/>
    <mergeCell ref="C18:E18"/>
    <mergeCell ref="F18:H18"/>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제9호서식]&amp;R&amp;"궁서체,기울임꼴"&amp;8      &amp;U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14"/>
  <sheetViews>
    <sheetView showGridLines="0" view="pageBreakPreview" zoomScaleNormal="100" workbookViewId="0">
      <selection activeCell="A2" sqref="A2"/>
    </sheetView>
  </sheetViews>
  <sheetFormatPr defaultColWidth="8.88671875" defaultRowHeight="11.25"/>
  <cols>
    <col min="1" max="1" width="17.88671875" style="4" customWidth="1"/>
    <col min="2" max="2" width="6.5546875" style="4" customWidth="1"/>
    <col min="3" max="3" width="10.5546875" style="4" customWidth="1"/>
    <col min="4" max="4" width="8.44140625" style="4" customWidth="1"/>
    <col min="5" max="5" width="3" style="17" customWidth="1"/>
    <col min="6" max="7" width="7.5546875" style="17" customWidth="1"/>
    <col min="8" max="8" width="3.77734375" style="4" customWidth="1"/>
    <col min="9" max="9" width="8.88671875" style="4"/>
    <col min="10" max="10" width="2.77734375" style="4" customWidth="1"/>
    <col min="11" max="11" width="5.88671875" style="4" customWidth="1"/>
    <col min="12" max="16384" width="8.88671875" style="4"/>
  </cols>
  <sheetData>
    <row r="1" spans="1:11" s="5" customFormat="1" ht="43.5" customHeight="1">
      <c r="A1" s="681" t="s">
        <v>631</v>
      </c>
      <c r="B1" s="681"/>
      <c r="C1" s="681"/>
      <c r="D1" s="681"/>
      <c r="E1" s="681"/>
      <c r="F1" s="681"/>
      <c r="G1" s="681"/>
      <c r="H1" s="681"/>
      <c r="I1" s="681"/>
      <c r="J1" s="681"/>
      <c r="K1" s="681"/>
    </row>
    <row r="2" spans="1:11" s="5" customFormat="1" ht="41.25" customHeight="1">
      <c r="A2" s="184"/>
      <c r="B2" s="184"/>
      <c r="C2" s="184"/>
      <c r="D2" s="184"/>
      <c r="E2" s="184"/>
      <c r="F2" s="184"/>
      <c r="G2" s="220" t="s">
        <v>6</v>
      </c>
      <c r="H2" s="1123"/>
      <c r="I2" s="1123"/>
      <c r="J2" s="1123"/>
      <c r="K2" s="1123"/>
    </row>
    <row r="3" spans="1:11" ht="36.75" customHeight="1">
      <c r="A3" s="1124" t="s">
        <v>7</v>
      </c>
      <c r="B3" s="1124"/>
      <c r="C3" s="1124"/>
      <c r="D3" s="1124"/>
      <c r="E3" s="1124"/>
      <c r="F3" s="1124"/>
      <c r="G3" s="1124"/>
      <c r="H3" s="1124"/>
      <c r="I3" s="1124"/>
      <c r="J3" s="1124"/>
      <c r="K3" s="1124"/>
    </row>
    <row r="4" spans="1:11" ht="14.25" customHeight="1">
      <c r="A4" s="185"/>
      <c r="B4" s="185"/>
      <c r="C4" s="185"/>
      <c r="D4" s="185"/>
      <c r="E4" s="185"/>
      <c r="F4" s="185"/>
      <c r="G4" s="185"/>
      <c r="H4" s="185"/>
      <c r="I4" s="185"/>
      <c r="J4" s="185"/>
      <c r="K4" s="185"/>
    </row>
    <row r="5" spans="1:11" ht="24" customHeight="1">
      <c r="A5" s="823" t="s">
        <v>8</v>
      </c>
      <c r="B5" s="825" t="s">
        <v>9</v>
      </c>
      <c r="C5" s="1054" t="s">
        <v>10</v>
      </c>
      <c r="D5" s="1125"/>
      <c r="E5" s="1055"/>
      <c r="F5" s="815" t="s">
        <v>11</v>
      </c>
      <c r="G5" s="819" t="s">
        <v>12</v>
      </c>
      <c r="H5" s="1054" t="s">
        <v>13</v>
      </c>
      <c r="I5" s="1125"/>
      <c r="J5" s="1055"/>
      <c r="K5" s="839" t="s">
        <v>14</v>
      </c>
    </row>
    <row r="6" spans="1:11" ht="21.75" customHeight="1" thickBot="1">
      <c r="A6" s="824"/>
      <c r="B6" s="826"/>
      <c r="C6" s="50" t="s">
        <v>15</v>
      </c>
      <c r="D6" s="133" t="s">
        <v>16</v>
      </c>
      <c r="E6" s="21" t="s">
        <v>17</v>
      </c>
      <c r="F6" s="826"/>
      <c r="G6" s="820"/>
      <c r="H6" s="110" t="s">
        <v>18</v>
      </c>
      <c r="I6" s="1128" t="s">
        <v>19</v>
      </c>
      <c r="J6" s="1129"/>
      <c r="K6" s="811"/>
    </row>
    <row r="7" spans="1:11" ht="56.25" customHeight="1" thickTop="1">
      <c r="A7" s="259" t="s">
        <v>21</v>
      </c>
      <c r="B7" s="41" t="s">
        <v>23</v>
      </c>
      <c r="C7" s="260" t="s">
        <v>244</v>
      </c>
      <c r="D7" s="60"/>
      <c r="E7" s="131">
        <v>4</v>
      </c>
      <c r="F7" s="63">
        <v>38546</v>
      </c>
      <c r="G7" s="63">
        <v>39641</v>
      </c>
      <c r="H7" s="139">
        <v>5</v>
      </c>
      <c r="I7" s="1126">
        <v>1111000000</v>
      </c>
      <c r="J7" s="1127"/>
      <c r="K7" s="135">
        <f>(1/E7)</f>
        <v>0.25</v>
      </c>
    </row>
    <row r="8" spans="1:11" ht="56.25" customHeight="1">
      <c r="A8" s="119" t="s">
        <v>22</v>
      </c>
      <c r="B8" s="41" t="s">
        <v>24</v>
      </c>
      <c r="C8" s="260" t="s">
        <v>244</v>
      </c>
      <c r="D8" s="60"/>
      <c r="E8" s="131">
        <v>1</v>
      </c>
      <c r="F8" s="63">
        <v>39112</v>
      </c>
      <c r="G8" s="63">
        <v>40202</v>
      </c>
      <c r="H8" s="139">
        <v>10</v>
      </c>
      <c r="I8" s="1126">
        <v>1234596780</v>
      </c>
      <c r="J8" s="1127"/>
      <c r="K8" s="270">
        <f>(1/E8)</f>
        <v>1</v>
      </c>
    </row>
    <row r="9" spans="1:11" ht="39" customHeight="1">
      <c r="A9" s="14"/>
      <c r="B9" s="41"/>
      <c r="C9" s="60"/>
      <c r="D9" s="60"/>
      <c r="E9" s="131"/>
      <c r="F9" s="63"/>
      <c r="G9" s="63"/>
      <c r="H9" s="139"/>
      <c r="I9" s="1130"/>
      <c r="J9" s="1131"/>
      <c r="K9" s="134" t="s">
        <v>4</v>
      </c>
    </row>
    <row r="10" spans="1:11" ht="39" customHeight="1">
      <c r="A10" s="28"/>
      <c r="B10" s="38"/>
      <c r="C10" s="59"/>
      <c r="D10" s="59"/>
      <c r="E10" s="130"/>
      <c r="F10" s="62"/>
      <c r="G10" s="62"/>
      <c r="H10" s="138"/>
      <c r="I10" s="1130"/>
      <c r="J10" s="1131"/>
      <c r="K10" s="134" t="s">
        <v>4</v>
      </c>
    </row>
    <row r="11" spans="1:11" ht="39" customHeight="1">
      <c r="A11" s="28"/>
      <c r="B11" s="38"/>
      <c r="C11" s="59"/>
      <c r="D11" s="59"/>
      <c r="E11" s="130"/>
      <c r="F11" s="62"/>
      <c r="G11" s="62"/>
      <c r="H11" s="138"/>
      <c r="I11" s="261"/>
      <c r="J11" s="262"/>
      <c r="K11" s="134" t="s">
        <v>4</v>
      </c>
    </row>
    <row r="12" spans="1:11" ht="39" customHeight="1">
      <c r="A12" s="263"/>
      <c r="B12" s="264"/>
      <c r="C12" s="265"/>
      <c r="D12" s="265"/>
      <c r="E12" s="266"/>
      <c r="F12" s="267"/>
      <c r="G12" s="267"/>
      <c r="H12" s="268"/>
      <c r="I12" s="261"/>
      <c r="J12" s="262"/>
      <c r="K12" s="134" t="s">
        <v>4</v>
      </c>
    </row>
    <row r="13" spans="1:11" ht="39" customHeight="1">
      <c r="A13" s="15"/>
      <c r="B13" s="44"/>
      <c r="C13" s="61"/>
      <c r="D13" s="61"/>
      <c r="E13" s="132"/>
      <c r="F13" s="64"/>
      <c r="G13" s="64"/>
      <c r="H13" s="140"/>
      <c r="I13" s="1134"/>
      <c r="J13" s="1135"/>
      <c r="K13" s="136" t="s">
        <v>4</v>
      </c>
    </row>
    <row r="14" spans="1:11" ht="34.5" customHeight="1">
      <c r="A14" s="73" t="s">
        <v>20</v>
      </c>
      <c r="B14" s="1132" t="str">
        <f>SUM(K7+K8)&amp;"건"</f>
        <v>1.25건</v>
      </c>
      <c r="C14" s="1133"/>
      <c r="D14" s="137"/>
    </row>
  </sheetData>
  <mergeCells count="17">
    <mergeCell ref="I8:J8"/>
    <mergeCell ref="I6:J6"/>
    <mergeCell ref="I7:J7"/>
    <mergeCell ref="I9:J9"/>
    <mergeCell ref="B14:C14"/>
    <mergeCell ref="I10:J10"/>
    <mergeCell ref="I13:J13"/>
    <mergeCell ref="A1:K1"/>
    <mergeCell ref="H2:K2"/>
    <mergeCell ref="A3:K3"/>
    <mergeCell ref="K5:K6"/>
    <mergeCell ref="G5:G6"/>
    <mergeCell ref="H5:J5"/>
    <mergeCell ref="A5:A6"/>
    <mergeCell ref="B5:B6"/>
    <mergeCell ref="C5:E5"/>
    <mergeCell ref="F5:F6"/>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제9-1호서식]&amp;R&amp;"궁서체,기울임꼴"&amp;8      &amp;U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20"/>
  <sheetViews>
    <sheetView showGridLines="0" view="pageBreakPreview" zoomScaleNormal="100" workbookViewId="0">
      <selection activeCell="I11" sqref="I11"/>
    </sheetView>
  </sheetViews>
  <sheetFormatPr defaultColWidth="8.88671875" defaultRowHeight="11.25"/>
  <cols>
    <col min="1" max="1" width="18.109375" style="4" customWidth="1"/>
    <col min="2" max="3" width="8.88671875" style="4"/>
    <col min="4" max="4" width="3.21875" style="4" customWidth="1"/>
    <col min="5" max="5" width="8.88671875" style="4"/>
    <col min="6" max="6" width="3.21875" style="4" customWidth="1"/>
    <col min="7" max="7" width="9.88671875" style="4" customWidth="1"/>
    <col min="8" max="8" width="7" style="4" customWidth="1"/>
    <col min="9" max="9" width="6.33203125" style="4" customWidth="1"/>
    <col min="10" max="10" width="9.21875" style="4" customWidth="1"/>
    <col min="11" max="16384" width="8.88671875" style="4"/>
  </cols>
  <sheetData>
    <row r="1" spans="1:10" s="5" customFormat="1" ht="22.5">
      <c r="A1" s="681" t="s">
        <v>27</v>
      </c>
      <c r="B1" s="681"/>
      <c r="C1" s="681"/>
      <c r="D1" s="681"/>
      <c r="E1" s="681"/>
      <c r="F1" s="681"/>
      <c r="G1" s="681"/>
      <c r="H1" s="681"/>
      <c r="I1" s="681"/>
      <c r="J1" s="681"/>
    </row>
    <row r="2" spans="1:10" ht="22.5">
      <c r="A2" s="184"/>
      <c r="B2" s="184"/>
      <c r="C2" s="184"/>
      <c r="D2" s="184"/>
      <c r="E2" s="184"/>
      <c r="F2" s="184"/>
      <c r="G2" s="220" t="s">
        <v>26</v>
      </c>
      <c r="H2" s="221"/>
      <c r="I2" s="221"/>
      <c r="J2" s="221"/>
    </row>
    <row r="3" spans="1:10" ht="35.25" customHeight="1">
      <c r="A3" s="1124" t="s">
        <v>25</v>
      </c>
      <c r="B3" s="1124"/>
      <c r="C3" s="1124"/>
      <c r="D3" s="1124"/>
      <c r="E3" s="1124"/>
      <c r="F3" s="1124"/>
      <c r="G3" s="1124"/>
      <c r="H3" s="1124"/>
      <c r="I3" s="1124"/>
      <c r="J3" s="1124"/>
    </row>
    <row r="4" spans="1:10" ht="19.5" customHeight="1">
      <c r="A4" s="6"/>
      <c r="D4" s="17"/>
      <c r="F4" s="17"/>
      <c r="G4" s="17"/>
      <c r="H4" s="17"/>
      <c r="I4" s="163" t="s">
        <v>368</v>
      </c>
      <c r="J4" s="271">
        <f>제4호!C2</f>
        <v>40179</v>
      </c>
    </row>
    <row r="5" spans="1:10" ht="15.75" customHeight="1">
      <c r="A5" s="823" t="s">
        <v>99</v>
      </c>
      <c r="B5" s="825" t="s">
        <v>97</v>
      </c>
      <c r="C5" s="815" t="s">
        <v>184</v>
      </c>
      <c r="D5" s="815"/>
      <c r="E5" s="815"/>
      <c r="F5" s="815"/>
      <c r="G5" s="815" t="s">
        <v>117</v>
      </c>
      <c r="H5" s="815" t="s">
        <v>98</v>
      </c>
      <c r="I5" s="815" t="s">
        <v>28</v>
      </c>
      <c r="J5" s="839" t="s">
        <v>182</v>
      </c>
    </row>
    <row r="6" spans="1:10" ht="15.75" customHeight="1">
      <c r="A6" s="781"/>
      <c r="B6" s="782"/>
      <c r="C6" s="307" t="s">
        <v>181</v>
      </c>
      <c r="D6" s="307" t="s">
        <v>180</v>
      </c>
      <c r="E6" s="307" t="s">
        <v>29</v>
      </c>
      <c r="F6" s="24" t="s">
        <v>180</v>
      </c>
      <c r="G6" s="782"/>
      <c r="H6" s="1138"/>
      <c r="I6" s="1138"/>
      <c r="J6" s="1139"/>
    </row>
    <row r="7" spans="1:10" ht="25.5" customHeight="1">
      <c r="A7" s="118" t="s">
        <v>91</v>
      </c>
      <c r="B7" s="38"/>
      <c r="C7" s="59"/>
      <c r="D7" s="223">
        <v>4</v>
      </c>
      <c r="E7" s="59"/>
      <c r="F7" s="130">
        <v>2</v>
      </c>
      <c r="G7" s="62">
        <v>33554</v>
      </c>
      <c r="H7" s="62">
        <v>42135</v>
      </c>
      <c r="I7" s="328">
        <f>IF(A7="","",(YEAR($J$4+1-G7)-1900))</f>
        <v>18</v>
      </c>
      <c r="J7" s="329">
        <f t="shared" ref="J7:J19" si="0">IF(A7="","",(1/D7))</f>
        <v>0.25</v>
      </c>
    </row>
    <row r="8" spans="1:10" ht="25.5" customHeight="1">
      <c r="A8" s="119" t="s">
        <v>92</v>
      </c>
      <c r="B8" s="41"/>
      <c r="C8" s="60"/>
      <c r="D8" s="226">
        <v>1</v>
      </c>
      <c r="E8" s="60"/>
      <c r="F8" s="131">
        <v>1</v>
      </c>
      <c r="G8" s="63">
        <v>36453</v>
      </c>
      <c r="H8" s="63"/>
      <c r="I8" s="328">
        <f t="shared" ref="I8:I18" si="1">IF(A8="","",(YEAR($J$4+1-G8)-1900))</f>
        <v>10</v>
      </c>
      <c r="J8" s="269">
        <f t="shared" si="0"/>
        <v>1</v>
      </c>
    </row>
    <row r="9" spans="1:10" ht="25.5" customHeight="1">
      <c r="A9" s="119" t="s">
        <v>92</v>
      </c>
      <c r="B9" s="41"/>
      <c r="C9" s="60"/>
      <c r="D9" s="226">
        <v>1</v>
      </c>
      <c r="E9" s="60"/>
      <c r="F9" s="131">
        <v>1</v>
      </c>
      <c r="G9" s="63">
        <v>36654</v>
      </c>
      <c r="H9" s="63"/>
      <c r="I9" s="328">
        <f t="shared" si="1"/>
        <v>9</v>
      </c>
      <c r="J9" s="269">
        <f t="shared" si="0"/>
        <v>1</v>
      </c>
    </row>
    <row r="10" spans="1:10" ht="25.5" customHeight="1">
      <c r="A10" s="119" t="s">
        <v>92</v>
      </c>
      <c r="B10" s="41"/>
      <c r="C10" s="60"/>
      <c r="D10" s="226">
        <v>1</v>
      </c>
      <c r="E10" s="60"/>
      <c r="F10" s="131">
        <v>1</v>
      </c>
      <c r="G10" s="63">
        <v>37020</v>
      </c>
      <c r="H10" s="63"/>
      <c r="I10" s="328">
        <f t="shared" si="1"/>
        <v>8</v>
      </c>
      <c r="J10" s="269">
        <f t="shared" si="0"/>
        <v>1</v>
      </c>
    </row>
    <row r="11" spans="1:10" ht="25.5" customHeight="1">
      <c r="A11" s="119" t="s">
        <v>92</v>
      </c>
      <c r="B11" s="41"/>
      <c r="C11" s="60"/>
      <c r="D11" s="226">
        <v>1</v>
      </c>
      <c r="E11" s="60"/>
      <c r="F11" s="131">
        <v>1</v>
      </c>
      <c r="G11" s="63">
        <v>37021</v>
      </c>
      <c r="H11" s="63"/>
      <c r="I11" s="328">
        <f t="shared" si="1"/>
        <v>8</v>
      </c>
      <c r="J11" s="269">
        <f t="shared" si="0"/>
        <v>1</v>
      </c>
    </row>
    <row r="12" spans="1:10" ht="25.5" customHeight="1">
      <c r="A12" s="119" t="s">
        <v>92</v>
      </c>
      <c r="B12" s="41"/>
      <c r="C12" s="60"/>
      <c r="D12" s="226">
        <v>1</v>
      </c>
      <c r="E12" s="60"/>
      <c r="F12" s="131">
        <v>1</v>
      </c>
      <c r="G12" s="63">
        <v>37022</v>
      </c>
      <c r="H12" s="63"/>
      <c r="I12" s="328">
        <f t="shared" si="1"/>
        <v>8</v>
      </c>
      <c r="J12" s="269">
        <f t="shared" si="0"/>
        <v>1</v>
      </c>
    </row>
    <row r="13" spans="1:10" ht="25.5" customHeight="1">
      <c r="A13" s="119" t="s">
        <v>92</v>
      </c>
      <c r="B13" s="41"/>
      <c r="C13" s="60"/>
      <c r="D13" s="226">
        <v>1</v>
      </c>
      <c r="E13" s="60"/>
      <c r="F13" s="131">
        <v>1</v>
      </c>
      <c r="G13" s="63">
        <v>37023</v>
      </c>
      <c r="H13" s="63"/>
      <c r="I13" s="328">
        <f t="shared" si="1"/>
        <v>8</v>
      </c>
      <c r="J13" s="269">
        <f t="shared" si="0"/>
        <v>1</v>
      </c>
    </row>
    <row r="14" spans="1:10" ht="25.5" customHeight="1">
      <c r="A14" s="119" t="s">
        <v>92</v>
      </c>
      <c r="B14" s="41"/>
      <c r="C14" s="60"/>
      <c r="D14" s="226">
        <v>1</v>
      </c>
      <c r="E14" s="60"/>
      <c r="F14" s="131">
        <v>1</v>
      </c>
      <c r="G14" s="63">
        <v>37024</v>
      </c>
      <c r="H14" s="63"/>
      <c r="I14" s="328">
        <f t="shared" si="1"/>
        <v>8</v>
      </c>
      <c r="J14" s="269">
        <f t="shared" si="0"/>
        <v>1</v>
      </c>
    </row>
    <row r="15" spans="1:10" ht="25.5" customHeight="1">
      <c r="A15" s="119" t="s">
        <v>92</v>
      </c>
      <c r="B15" s="41"/>
      <c r="C15" s="60"/>
      <c r="D15" s="226">
        <v>1</v>
      </c>
      <c r="E15" s="60"/>
      <c r="F15" s="131">
        <v>1</v>
      </c>
      <c r="G15" s="63">
        <v>37021</v>
      </c>
      <c r="H15" s="63"/>
      <c r="I15" s="328">
        <f t="shared" si="1"/>
        <v>8</v>
      </c>
      <c r="J15" s="269">
        <f t="shared" si="0"/>
        <v>1</v>
      </c>
    </row>
    <row r="16" spans="1:10" ht="25.5" customHeight="1">
      <c r="A16" s="119" t="s">
        <v>92</v>
      </c>
      <c r="B16" s="41"/>
      <c r="C16" s="60"/>
      <c r="D16" s="226">
        <v>1</v>
      </c>
      <c r="E16" s="60"/>
      <c r="F16" s="131">
        <v>1</v>
      </c>
      <c r="G16" s="63">
        <v>37022</v>
      </c>
      <c r="H16" s="63"/>
      <c r="I16" s="328">
        <f t="shared" si="1"/>
        <v>8</v>
      </c>
      <c r="J16" s="269">
        <f t="shared" si="0"/>
        <v>1</v>
      </c>
    </row>
    <row r="17" spans="1:10" ht="25.5" customHeight="1">
      <c r="A17" s="119" t="s">
        <v>92</v>
      </c>
      <c r="B17" s="41"/>
      <c r="C17" s="60"/>
      <c r="D17" s="226">
        <v>1</v>
      </c>
      <c r="E17" s="60"/>
      <c r="F17" s="131">
        <v>1</v>
      </c>
      <c r="G17" s="63">
        <v>37023</v>
      </c>
      <c r="H17" s="63"/>
      <c r="I17" s="328">
        <f t="shared" si="1"/>
        <v>8</v>
      </c>
      <c r="J17" s="269">
        <f t="shared" si="0"/>
        <v>1</v>
      </c>
    </row>
    <row r="18" spans="1:10" ht="25.5" customHeight="1">
      <c r="A18" s="119" t="s">
        <v>92</v>
      </c>
      <c r="B18" s="41"/>
      <c r="C18" s="60"/>
      <c r="D18" s="226">
        <v>1</v>
      </c>
      <c r="E18" s="60"/>
      <c r="F18" s="131">
        <v>1</v>
      </c>
      <c r="G18" s="63">
        <v>37024</v>
      </c>
      <c r="H18" s="63"/>
      <c r="I18" s="328">
        <f t="shared" si="1"/>
        <v>8</v>
      </c>
      <c r="J18" s="269">
        <f t="shared" si="0"/>
        <v>1</v>
      </c>
    </row>
    <row r="19" spans="1:10" ht="25.5" customHeight="1">
      <c r="A19" s="319"/>
      <c r="B19" s="320"/>
      <c r="C19" s="321"/>
      <c r="D19" s="322"/>
      <c r="E19" s="321"/>
      <c r="F19" s="323"/>
      <c r="G19" s="324"/>
      <c r="H19" s="324"/>
      <c r="I19" s="325" t="str">
        <f>IF(A19="","",(YEAR($J$4+1-G19)-1900)+1)</f>
        <v/>
      </c>
      <c r="J19" s="326" t="str">
        <f t="shared" si="0"/>
        <v/>
      </c>
    </row>
    <row r="20" spans="1:10" ht="25.5" customHeight="1">
      <c r="A20" s="74" t="s">
        <v>5</v>
      </c>
      <c r="B20" s="308" t="s">
        <v>53</v>
      </c>
      <c r="C20" s="327">
        <f>SUMIF(I7:I19,"&lt;5",J7:J19)</f>
        <v>0</v>
      </c>
      <c r="D20" s="1136" t="s">
        <v>30</v>
      </c>
      <c r="E20" s="1136"/>
      <c r="F20" s="1137">
        <f>SUMIF(I7:I19,"&lt;10",J7:J19)-C20</f>
        <v>10</v>
      </c>
      <c r="G20" s="1137"/>
      <c r="H20" s="1136" t="s">
        <v>31</v>
      </c>
      <c r="I20" s="1136"/>
      <c r="J20" s="309">
        <f>SUMIF(I7:I19,"&gt;=10",J7:J19)</f>
        <v>1.25</v>
      </c>
    </row>
  </sheetData>
  <mergeCells count="12">
    <mergeCell ref="D20:E20"/>
    <mergeCell ref="F20:G20"/>
    <mergeCell ref="H20:I20"/>
    <mergeCell ref="A1:J1"/>
    <mergeCell ref="A3:J3"/>
    <mergeCell ref="C5:F5"/>
    <mergeCell ref="H5:H6"/>
    <mergeCell ref="I5:I6"/>
    <mergeCell ref="J5:J6"/>
    <mergeCell ref="A5:A6"/>
    <mergeCell ref="B5:B6"/>
    <mergeCell ref="G5:G6"/>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제9-2호서식]&amp;R&amp;"궁서체,기울임꼴"&amp;8      &amp;U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1"/>
  <sheetViews>
    <sheetView showGridLines="0" view="pageBreakPreview" zoomScaleNormal="100" workbookViewId="0">
      <selection activeCell="J11" sqref="J11"/>
    </sheetView>
  </sheetViews>
  <sheetFormatPr defaultColWidth="8.88671875" defaultRowHeight="11.25"/>
  <cols>
    <col min="1" max="1" width="18.109375" style="4" customWidth="1"/>
    <col min="2" max="3" width="8.88671875" style="4"/>
    <col min="4" max="4" width="3.21875" style="4" customWidth="1"/>
    <col min="5" max="5" width="8.88671875" style="4"/>
    <col min="6" max="6" width="3.21875" style="4" customWidth="1"/>
    <col min="7" max="7" width="7.109375" style="4" customWidth="1"/>
    <col min="8" max="8" width="7" style="4" customWidth="1"/>
    <col min="9" max="9" width="6.33203125" style="4" customWidth="1"/>
    <col min="10" max="10" width="9.21875" style="4" customWidth="1"/>
    <col min="11" max="16384" width="8.88671875" style="4"/>
  </cols>
  <sheetData>
    <row r="1" spans="1:10" s="5" customFormat="1" ht="36.75" customHeight="1">
      <c r="A1" s="681" t="s">
        <v>47</v>
      </c>
      <c r="B1" s="681"/>
      <c r="C1" s="681"/>
      <c r="D1" s="681"/>
      <c r="E1" s="681"/>
      <c r="F1" s="681"/>
      <c r="G1" s="681"/>
      <c r="H1" s="681"/>
      <c r="I1" s="681"/>
      <c r="J1" s="681"/>
    </row>
    <row r="2" spans="1:10" s="5" customFormat="1" ht="9" customHeight="1">
      <c r="A2" s="184"/>
      <c r="B2" s="184"/>
      <c r="C2" s="184"/>
      <c r="D2" s="184"/>
      <c r="E2" s="184"/>
      <c r="F2" s="184"/>
      <c r="G2" s="184"/>
      <c r="H2" s="184"/>
      <c r="I2" s="184"/>
      <c r="J2" s="184"/>
    </row>
    <row r="3" spans="1:10" ht="26.25" customHeight="1">
      <c r="A3" s="184"/>
      <c r="B3" s="184"/>
      <c r="C3" s="184"/>
      <c r="D3" s="184"/>
      <c r="E3" s="184"/>
      <c r="F3" s="184"/>
      <c r="G3" s="220" t="s">
        <v>32</v>
      </c>
      <c r="H3" s="221"/>
      <c r="I3" s="221"/>
      <c r="J3" s="221"/>
    </row>
    <row r="4" spans="1:10" ht="35.25" customHeight="1">
      <c r="A4" s="1124" t="s">
        <v>33</v>
      </c>
      <c r="B4" s="1124"/>
      <c r="C4" s="1124"/>
      <c r="D4" s="1124"/>
      <c r="E4" s="1124"/>
      <c r="F4" s="1124"/>
      <c r="G4" s="1124"/>
      <c r="H4" s="1124"/>
      <c r="I4" s="1124"/>
      <c r="J4" s="1124"/>
    </row>
    <row r="5" spans="1:10" ht="21" customHeight="1">
      <c r="A5" s="6"/>
      <c r="D5" s="17"/>
      <c r="F5" s="17"/>
      <c r="G5" s="17"/>
      <c r="H5" s="17"/>
      <c r="I5" s="163" t="s">
        <v>368</v>
      </c>
      <c r="J5" s="272">
        <f>제4호!C2</f>
        <v>40179</v>
      </c>
    </row>
    <row r="6" spans="1:10" ht="15.75" customHeight="1">
      <c r="A6" s="1061" t="s">
        <v>34</v>
      </c>
      <c r="B6" s="825" t="s">
        <v>48</v>
      </c>
      <c r="C6" s="1142" t="s">
        <v>183</v>
      </c>
      <c r="D6" s="1143"/>
      <c r="E6" s="1143"/>
      <c r="F6" s="1144"/>
      <c r="G6" s="815" t="s">
        <v>35</v>
      </c>
      <c r="H6" s="819" t="s">
        <v>36</v>
      </c>
      <c r="I6" s="1144" t="s">
        <v>37</v>
      </c>
      <c r="J6" s="839" t="s">
        <v>38</v>
      </c>
    </row>
    <row r="7" spans="1:10" ht="15.75" customHeight="1" thickBot="1">
      <c r="A7" s="1062"/>
      <c r="B7" s="826"/>
      <c r="C7" s="50" t="s">
        <v>39</v>
      </c>
      <c r="D7" s="50" t="s">
        <v>40</v>
      </c>
      <c r="E7" s="50" t="s">
        <v>41</v>
      </c>
      <c r="F7" s="21" t="s">
        <v>40</v>
      </c>
      <c r="G7" s="826"/>
      <c r="H7" s="820"/>
      <c r="I7" s="1145"/>
      <c r="J7" s="811"/>
    </row>
    <row r="8" spans="1:10" ht="25.5" customHeight="1" thickTop="1">
      <c r="A8" s="222" t="s">
        <v>42</v>
      </c>
      <c r="B8" s="38"/>
      <c r="C8" s="59"/>
      <c r="D8" s="223">
        <v>2</v>
      </c>
      <c r="E8" s="59"/>
      <c r="F8" s="130">
        <v>2</v>
      </c>
      <c r="G8" s="62">
        <v>33554</v>
      </c>
      <c r="H8" s="62">
        <v>42135</v>
      </c>
      <c r="I8" s="224">
        <f>IF(A8="","",(YEAR($J$5+1-G8)-1900))</f>
        <v>18</v>
      </c>
      <c r="J8" s="134">
        <f t="shared" ref="J8:J20" si="0">IF(A8="","",(1/D8))</f>
        <v>0.5</v>
      </c>
    </row>
    <row r="9" spans="1:10" ht="25.5" customHeight="1">
      <c r="A9" s="225" t="s">
        <v>43</v>
      </c>
      <c r="B9" s="41"/>
      <c r="C9" s="60"/>
      <c r="D9" s="226">
        <v>1</v>
      </c>
      <c r="E9" s="60"/>
      <c r="F9" s="131">
        <v>1</v>
      </c>
      <c r="G9" s="63">
        <v>36453</v>
      </c>
      <c r="H9" s="63"/>
      <c r="I9" s="224">
        <f t="shared" ref="I9:I19" si="1">IF(A9="","",(YEAR($J$5+1-G9)-1900))</f>
        <v>10</v>
      </c>
      <c r="J9" s="134">
        <f t="shared" si="0"/>
        <v>1</v>
      </c>
    </row>
    <row r="10" spans="1:10" ht="25.5" customHeight="1">
      <c r="A10" s="225" t="s">
        <v>43</v>
      </c>
      <c r="B10" s="41"/>
      <c r="C10" s="60"/>
      <c r="D10" s="226">
        <v>1</v>
      </c>
      <c r="E10" s="60"/>
      <c r="F10" s="131">
        <v>1</v>
      </c>
      <c r="G10" s="63">
        <v>36654</v>
      </c>
      <c r="H10" s="63"/>
      <c r="I10" s="224">
        <f t="shared" si="1"/>
        <v>9</v>
      </c>
      <c r="J10" s="134">
        <f t="shared" si="0"/>
        <v>1</v>
      </c>
    </row>
    <row r="11" spans="1:10" ht="25.5" customHeight="1">
      <c r="A11" s="225" t="s">
        <v>43</v>
      </c>
      <c r="B11" s="38"/>
      <c r="C11" s="59"/>
      <c r="D11" s="223">
        <v>1</v>
      </c>
      <c r="E11" s="59"/>
      <c r="F11" s="130">
        <v>1</v>
      </c>
      <c r="G11" s="62">
        <v>37020</v>
      </c>
      <c r="H11" s="62"/>
      <c r="I11" s="224">
        <f t="shared" si="1"/>
        <v>8</v>
      </c>
      <c r="J11" s="134">
        <f t="shared" si="0"/>
        <v>1</v>
      </c>
    </row>
    <row r="12" spans="1:10" ht="25.5" customHeight="1">
      <c r="A12" s="225" t="s">
        <v>43</v>
      </c>
      <c r="B12" s="41"/>
      <c r="C12" s="60"/>
      <c r="D12" s="226">
        <v>1</v>
      </c>
      <c r="E12" s="60"/>
      <c r="F12" s="131">
        <v>1</v>
      </c>
      <c r="G12" s="63">
        <v>37021</v>
      </c>
      <c r="H12" s="63"/>
      <c r="I12" s="224">
        <f t="shared" si="1"/>
        <v>8</v>
      </c>
      <c r="J12" s="134">
        <f t="shared" si="0"/>
        <v>1</v>
      </c>
    </row>
    <row r="13" spans="1:10" ht="25.5" customHeight="1">
      <c r="A13" s="225" t="s">
        <v>43</v>
      </c>
      <c r="B13" s="38"/>
      <c r="C13" s="59"/>
      <c r="D13" s="223">
        <v>1</v>
      </c>
      <c r="E13" s="59"/>
      <c r="F13" s="130">
        <v>1</v>
      </c>
      <c r="G13" s="62">
        <v>37022</v>
      </c>
      <c r="H13" s="62"/>
      <c r="I13" s="224">
        <f t="shared" si="1"/>
        <v>8</v>
      </c>
      <c r="J13" s="134">
        <f t="shared" si="0"/>
        <v>1</v>
      </c>
    </row>
    <row r="14" spans="1:10" ht="25.5" customHeight="1">
      <c r="A14" s="225" t="s">
        <v>43</v>
      </c>
      <c r="B14" s="41"/>
      <c r="C14" s="60"/>
      <c r="D14" s="226">
        <v>1</v>
      </c>
      <c r="E14" s="60"/>
      <c r="F14" s="131">
        <v>1</v>
      </c>
      <c r="G14" s="63">
        <v>37023</v>
      </c>
      <c r="H14" s="63"/>
      <c r="I14" s="224">
        <f t="shared" si="1"/>
        <v>8</v>
      </c>
      <c r="J14" s="134">
        <f t="shared" si="0"/>
        <v>1</v>
      </c>
    </row>
    <row r="15" spans="1:10" ht="25.5" customHeight="1">
      <c r="A15" s="225" t="s">
        <v>43</v>
      </c>
      <c r="B15" s="38"/>
      <c r="C15" s="59"/>
      <c r="D15" s="223">
        <v>1</v>
      </c>
      <c r="E15" s="59"/>
      <c r="F15" s="130">
        <v>1</v>
      </c>
      <c r="G15" s="62">
        <v>37024</v>
      </c>
      <c r="H15" s="62"/>
      <c r="I15" s="224">
        <f t="shared" si="1"/>
        <v>8</v>
      </c>
      <c r="J15" s="134">
        <f t="shared" si="0"/>
        <v>1</v>
      </c>
    </row>
    <row r="16" spans="1:10" ht="25.5" customHeight="1">
      <c r="A16" s="225" t="s">
        <v>43</v>
      </c>
      <c r="B16" s="41"/>
      <c r="C16" s="60"/>
      <c r="D16" s="226">
        <v>1</v>
      </c>
      <c r="E16" s="60"/>
      <c r="F16" s="131">
        <v>1</v>
      </c>
      <c r="G16" s="63">
        <v>37021</v>
      </c>
      <c r="H16" s="63"/>
      <c r="I16" s="224">
        <f t="shared" si="1"/>
        <v>8</v>
      </c>
      <c r="J16" s="134">
        <f t="shared" si="0"/>
        <v>1</v>
      </c>
    </row>
    <row r="17" spans="1:10" ht="25.5" customHeight="1">
      <c r="A17" s="225" t="s">
        <v>43</v>
      </c>
      <c r="B17" s="38"/>
      <c r="C17" s="59"/>
      <c r="D17" s="223">
        <v>1</v>
      </c>
      <c r="E17" s="59"/>
      <c r="F17" s="130">
        <v>1</v>
      </c>
      <c r="G17" s="62">
        <v>37022</v>
      </c>
      <c r="H17" s="62"/>
      <c r="I17" s="224">
        <f t="shared" si="1"/>
        <v>8</v>
      </c>
      <c r="J17" s="134">
        <f t="shared" si="0"/>
        <v>1</v>
      </c>
    </row>
    <row r="18" spans="1:10" ht="25.5" customHeight="1">
      <c r="A18" s="225" t="s">
        <v>43</v>
      </c>
      <c r="B18" s="41"/>
      <c r="C18" s="60"/>
      <c r="D18" s="226">
        <v>1</v>
      </c>
      <c r="E18" s="60"/>
      <c r="F18" s="131">
        <v>1</v>
      </c>
      <c r="G18" s="63">
        <v>37023</v>
      </c>
      <c r="H18" s="63"/>
      <c r="I18" s="224">
        <f t="shared" si="1"/>
        <v>8</v>
      </c>
      <c r="J18" s="134">
        <f t="shared" si="0"/>
        <v>1</v>
      </c>
    </row>
    <row r="19" spans="1:10" ht="25.5" customHeight="1">
      <c r="A19" s="225" t="s">
        <v>43</v>
      </c>
      <c r="B19" s="38"/>
      <c r="C19" s="59"/>
      <c r="D19" s="223">
        <v>1</v>
      </c>
      <c r="E19" s="59"/>
      <c r="F19" s="130">
        <v>1</v>
      </c>
      <c r="G19" s="62">
        <v>37024</v>
      </c>
      <c r="H19" s="62"/>
      <c r="I19" s="224">
        <f t="shared" si="1"/>
        <v>8</v>
      </c>
      <c r="J19" s="134">
        <f t="shared" si="0"/>
        <v>1</v>
      </c>
    </row>
    <row r="20" spans="1:10" ht="25.5" customHeight="1">
      <c r="A20" s="227"/>
      <c r="B20" s="44"/>
      <c r="C20" s="61"/>
      <c r="D20" s="228"/>
      <c r="E20" s="61"/>
      <c r="F20" s="132"/>
      <c r="G20" s="64"/>
      <c r="H20" s="64"/>
      <c r="I20" s="229" t="str">
        <f>IF(A20="","",(YEAR($J$5+1-G20)-1900)+1)</f>
        <v/>
      </c>
      <c r="J20" s="141" t="str">
        <f t="shared" si="0"/>
        <v/>
      </c>
    </row>
    <row r="21" spans="1:10" ht="25.5" customHeight="1">
      <c r="A21" s="230" t="s">
        <v>44</v>
      </c>
      <c r="B21" s="192" t="s">
        <v>45</v>
      </c>
      <c r="C21" s="231">
        <f>SUMIF(I8:I20,"&lt;5",J8:J20)</f>
        <v>0</v>
      </c>
      <c r="D21" s="1140" t="s">
        <v>46</v>
      </c>
      <c r="E21" s="1140"/>
      <c r="F21" s="1141">
        <f>SUMIF(I8:I20,"&lt;10",J8:J20)-C21</f>
        <v>10</v>
      </c>
      <c r="G21" s="1141"/>
      <c r="H21" s="1140" t="s">
        <v>244</v>
      </c>
      <c r="I21" s="1140"/>
      <c r="J21" s="194" t="s">
        <v>367</v>
      </c>
    </row>
  </sheetData>
  <mergeCells count="12">
    <mergeCell ref="D21:E21"/>
    <mergeCell ref="F21:G21"/>
    <mergeCell ref="H21:I21"/>
    <mergeCell ref="A1:J1"/>
    <mergeCell ref="A4:J4"/>
    <mergeCell ref="C6:F6"/>
    <mergeCell ref="H6:H7"/>
    <mergeCell ref="I6:I7"/>
    <mergeCell ref="J6:J7"/>
    <mergeCell ref="A6:A7"/>
    <mergeCell ref="B6:B7"/>
    <mergeCell ref="G6:G7"/>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제9-3호서식]&amp;R&amp;"궁서체,기울임꼴"&amp;8      &amp;U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view="pageBreakPreview" zoomScaleNormal="100" workbookViewId="0">
      <selection activeCell="B16" sqref="B16"/>
    </sheetView>
  </sheetViews>
  <sheetFormatPr defaultColWidth="8.88671875" defaultRowHeight="11.25"/>
  <cols>
    <col min="1" max="1" width="56.109375" style="411" customWidth="1"/>
    <col min="2" max="2" width="18.6640625" style="411" customWidth="1"/>
    <col min="3" max="16384" width="8.88671875" style="411"/>
  </cols>
  <sheetData>
    <row r="1" spans="1:2" s="5" customFormat="1" ht="36.75" customHeight="1">
      <c r="A1" s="681" t="s">
        <v>633</v>
      </c>
      <c r="B1" s="681"/>
    </row>
    <row r="2" spans="1:2" s="5" customFormat="1" ht="9" customHeight="1">
      <c r="A2" s="435"/>
      <c r="B2" s="435"/>
    </row>
    <row r="3" spans="1:2" ht="26.25" customHeight="1">
      <c r="A3" s="435"/>
      <c r="B3" s="435"/>
    </row>
    <row r="4" spans="1:2" ht="21" customHeight="1">
      <c r="A4" s="6"/>
    </row>
    <row r="5" spans="1:2" ht="15.75" customHeight="1">
      <c r="A5" s="1061" t="s">
        <v>634</v>
      </c>
      <c r="B5" s="810" t="s">
        <v>635</v>
      </c>
    </row>
    <row r="6" spans="1:2" ht="15.75" customHeight="1" thickBot="1">
      <c r="A6" s="1062"/>
      <c r="B6" s="811"/>
    </row>
    <row r="7" spans="1:2" ht="25.5" customHeight="1" thickTop="1">
      <c r="A7" s="222" t="s">
        <v>42</v>
      </c>
      <c r="B7" s="476"/>
    </row>
    <row r="8" spans="1:2" ht="25.5" customHeight="1">
      <c r="A8" s="225" t="s">
        <v>43</v>
      </c>
      <c r="B8" s="477"/>
    </row>
    <row r="9" spans="1:2" ht="25.5" customHeight="1">
      <c r="A9" s="225" t="s">
        <v>43</v>
      </c>
      <c r="B9" s="477"/>
    </row>
    <row r="10" spans="1:2" ht="25.5" customHeight="1">
      <c r="A10" s="225" t="s">
        <v>43</v>
      </c>
      <c r="B10" s="476"/>
    </row>
    <row r="11" spans="1:2" ht="25.5" customHeight="1">
      <c r="A11" s="225" t="s">
        <v>43</v>
      </c>
      <c r="B11" s="477"/>
    </row>
    <row r="12" spans="1:2" ht="25.5" customHeight="1">
      <c r="A12" s="225" t="s">
        <v>43</v>
      </c>
      <c r="B12" s="476"/>
    </row>
    <row r="13" spans="1:2" ht="25.5" customHeight="1">
      <c r="A13" s="225" t="s">
        <v>43</v>
      </c>
      <c r="B13" s="477"/>
    </row>
    <row r="14" spans="1:2" ht="25.5" customHeight="1">
      <c r="A14" s="225" t="s">
        <v>43</v>
      </c>
      <c r="B14" s="476"/>
    </row>
    <row r="15" spans="1:2" ht="25.5" customHeight="1">
      <c r="A15" s="225" t="s">
        <v>43</v>
      </c>
      <c r="B15" s="477"/>
    </row>
    <row r="16" spans="1:2" ht="25.5" customHeight="1">
      <c r="A16" s="225" t="s">
        <v>43</v>
      </c>
      <c r="B16" s="476"/>
    </row>
    <row r="17" spans="1:2" ht="25.5" customHeight="1">
      <c r="A17" s="225" t="s">
        <v>43</v>
      </c>
      <c r="B17" s="477"/>
    </row>
    <row r="18" spans="1:2" ht="25.5" customHeight="1">
      <c r="A18" s="225" t="s">
        <v>43</v>
      </c>
      <c r="B18" s="476"/>
    </row>
    <row r="19" spans="1:2" ht="25.5" customHeight="1">
      <c r="A19" s="227"/>
      <c r="B19" s="478"/>
    </row>
    <row r="20" spans="1:2" ht="25.5" customHeight="1">
      <c r="A20" s="399"/>
      <c r="B20" s="479"/>
    </row>
  </sheetData>
  <mergeCells count="3">
    <mergeCell ref="A1:B1"/>
    <mergeCell ref="A5:A6"/>
    <mergeCell ref="B5:B6"/>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제9-3호서식]&amp;R&amp;"궁서체,기울임꼴"&amp;8      &amp;U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42"/>
  <sheetViews>
    <sheetView showGridLines="0" view="pageBreakPreview" zoomScaleNormal="100" workbookViewId="0">
      <selection activeCell="C5" sqref="C5:E5"/>
    </sheetView>
  </sheetViews>
  <sheetFormatPr defaultColWidth="8.88671875" defaultRowHeight="11.25"/>
  <cols>
    <col min="1" max="1" width="8.6640625" style="4" customWidth="1"/>
    <col min="2" max="2" width="13.77734375" style="4" customWidth="1"/>
    <col min="3" max="3" width="7" style="4" customWidth="1"/>
    <col min="4" max="4" width="5.5546875" style="17" customWidth="1"/>
    <col min="5" max="5" width="11.5546875" style="17" customWidth="1"/>
    <col min="6" max="7" width="7.88671875" style="4" customWidth="1"/>
    <col min="8" max="10" width="6.44140625" style="4" customWidth="1"/>
    <col min="11" max="16384" width="8.88671875" style="4"/>
  </cols>
  <sheetData>
    <row r="1" spans="1:10" s="5" customFormat="1" ht="22.5">
      <c r="A1" s="681" t="s">
        <v>185</v>
      </c>
      <c r="B1" s="681"/>
      <c r="C1" s="681"/>
      <c r="D1" s="681"/>
      <c r="E1" s="681"/>
      <c r="F1" s="681"/>
      <c r="G1" s="681"/>
      <c r="H1" s="681"/>
      <c r="I1" s="681"/>
    </row>
    <row r="2" spans="1:10" ht="15" customHeight="1"/>
    <row r="3" spans="1:10" ht="24" customHeight="1">
      <c r="A3" s="384" t="s">
        <v>189</v>
      </c>
      <c r="B3" s="385" t="s">
        <v>123</v>
      </c>
      <c r="C3" s="1178" t="s">
        <v>509</v>
      </c>
      <c r="D3" s="1179"/>
      <c r="E3" s="1180"/>
      <c r="F3" s="1170" t="s">
        <v>638</v>
      </c>
      <c r="G3" s="1171"/>
      <c r="H3" s="1176"/>
      <c r="I3" s="1177"/>
      <c r="J3" s="1177"/>
    </row>
    <row r="4" spans="1:10" ht="18.75" customHeight="1">
      <c r="A4" s="386" t="s">
        <v>190</v>
      </c>
      <c r="B4" s="387">
        <f>SUM(C4,F4,H4,C6)</f>
        <v>0</v>
      </c>
      <c r="C4" s="1173">
        <f>H10+H13</f>
        <v>0</v>
      </c>
      <c r="D4" s="1181"/>
      <c r="E4" s="1182"/>
      <c r="F4" s="1172">
        <v>0</v>
      </c>
      <c r="G4" s="1173"/>
      <c r="H4" s="1174"/>
      <c r="I4" s="1175"/>
      <c r="J4" s="1175"/>
    </row>
    <row r="5" spans="1:10" s="411" customFormat="1" ht="18.75" customHeight="1">
      <c r="A5" s="412"/>
      <c r="B5" s="409"/>
      <c r="C5" s="1187"/>
      <c r="D5" s="1187"/>
      <c r="E5" s="1187"/>
      <c r="F5" s="409"/>
      <c r="G5" s="409"/>
      <c r="H5" s="409"/>
      <c r="I5" s="409"/>
      <c r="J5" s="409"/>
    </row>
    <row r="6" spans="1:10" s="411" customFormat="1" ht="18.75" customHeight="1">
      <c r="A6" s="412"/>
      <c r="B6" s="409"/>
      <c r="C6" s="1175"/>
      <c r="D6" s="1175"/>
      <c r="E6" s="1175"/>
      <c r="F6" s="409"/>
      <c r="G6" s="409"/>
      <c r="H6" s="409"/>
      <c r="I6" s="409"/>
      <c r="J6" s="409"/>
    </row>
    <row r="7" spans="1:10" ht="14.25" customHeight="1"/>
    <row r="8" spans="1:10" ht="12">
      <c r="A8" s="53" t="s">
        <v>507</v>
      </c>
    </row>
    <row r="9" spans="1:10" ht="24.75" customHeight="1" thickBot="1">
      <c r="A9" s="863" t="s">
        <v>101</v>
      </c>
      <c r="B9" s="792"/>
      <c r="C9" s="792"/>
      <c r="D9" s="22" t="s">
        <v>51</v>
      </c>
      <c r="E9" s="142" t="s">
        <v>371</v>
      </c>
      <c r="F9" s="866" t="s">
        <v>529</v>
      </c>
      <c r="G9" s="866"/>
      <c r="H9" s="1188" t="s">
        <v>52</v>
      </c>
      <c r="I9" s="1189"/>
      <c r="J9" s="1190"/>
    </row>
    <row r="10" spans="1:10" ht="15" customHeight="1" thickTop="1">
      <c r="A10" s="1165" t="s">
        <v>59</v>
      </c>
      <c r="B10" s="1183" t="str">
        <f>제3호!C8</f>
        <v>㈜가나다</v>
      </c>
      <c r="C10" s="1184"/>
      <c r="D10" s="1166">
        <v>-5</v>
      </c>
      <c r="E10" s="275">
        <v>0</v>
      </c>
      <c r="F10" s="1168">
        <f>IF(E10&gt;=20,-5,IF(E10&gt;=15,-3,IF(E10&gt;=10,-2,IF(E10&gt;=2,-1,IF(E10&gt;=1,-0.2,0)))))</f>
        <v>0</v>
      </c>
      <c r="G10" s="1169"/>
      <c r="H10" s="1152">
        <f>IF(SUM(F10:G12)&lt;=-5,-5,SUM(F10:G12))</f>
        <v>0</v>
      </c>
      <c r="I10" s="1153"/>
      <c r="J10" s="1154"/>
    </row>
    <row r="11" spans="1:10" ht="15" customHeight="1">
      <c r="A11" s="1000"/>
      <c r="B11" s="1185" t="str">
        <f>제3호!C9</f>
        <v xml:space="preserve"> </v>
      </c>
      <c r="C11" s="1186"/>
      <c r="D11" s="1167"/>
      <c r="E11" s="274">
        <v>0</v>
      </c>
      <c r="F11" s="1146">
        <f t="shared" ref="F11:F19" si="0">IF(E11&gt;=20,-5,IF(E11&gt;=15,-3,IF(E11&gt;=10,-2,IF(E11&gt;=2,-1,IF(E11&gt;=1,-0.2,0)))))</f>
        <v>0</v>
      </c>
      <c r="G11" s="1147"/>
      <c r="H11" s="1155"/>
      <c r="I11" s="1156"/>
      <c r="J11" s="1157"/>
    </row>
    <row r="12" spans="1:10" ht="15" customHeight="1">
      <c r="A12" s="1000"/>
      <c r="B12" s="1163" t="s">
        <v>438</v>
      </c>
      <c r="C12" s="1164"/>
      <c r="D12" s="1167"/>
      <c r="E12" s="283">
        <v>0</v>
      </c>
      <c r="F12" s="1146">
        <f t="shared" si="0"/>
        <v>0</v>
      </c>
      <c r="G12" s="1147"/>
      <c r="H12" s="1158"/>
      <c r="I12" s="1159"/>
      <c r="J12" s="1160"/>
    </row>
    <row r="13" spans="1:10" ht="15" customHeight="1">
      <c r="A13" s="1061" t="s">
        <v>114</v>
      </c>
      <c r="B13" s="887"/>
      <c r="C13" s="392" t="str">
        <f>제4호!C26</f>
        <v>홍길동</v>
      </c>
      <c r="D13" s="397">
        <v>-5</v>
      </c>
      <c r="E13" s="394">
        <v>0</v>
      </c>
      <c r="F13" s="1161">
        <v>0</v>
      </c>
      <c r="G13" s="1162"/>
      <c r="H13" s="1152">
        <f>SUM(F13:G19)</f>
        <v>0</v>
      </c>
      <c r="I13" s="1153"/>
      <c r="J13" s="1154"/>
    </row>
    <row r="14" spans="1:10" ht="15" customHeight="1">
      <c r="A14" s="852" t="s">
        <v>415</v>
      </c>
      <c r="B14" s="232" t="s">
        <v>535</v>
      </c>
      <c r="C14" s="391" t="str">
        <f>제4호!C27</f>
        <v>김철수</v>
      </c>
      <c r="D14" s="294">
        <v>-5</v>
      </c>
      <c r="E14" s="395">
        <v>0</v>
      </c>
      <c r="F14" s="1150">
        <v>0</v>
      </c>
      <c r="G14" s="1151"/>
      <c r="H14" s="1155"/>
      <c r="I14" s="1156"/>
      <c r="J14" s="1157"/>
    </row>
    <row r="15" spans="1:10" ht="15" customHeight="1">
      <c r="A15" s="853"/>
      <c r="B15" s="232" t="s">
        <v>532</v>
      </c>
      <c r="C15" s="391" t="str">
        <f>제4호!C28</f>
        <v>나영희</v>
      </c>
      <c r="D15" s="294">
        <v>-5</v>
      </c>
      <c r="E15" s="395">
        <v>0</v>
      </c>
      <c r="F15" s="1150">
        <f t="shared" si="0"/>
        <v>0</v>
      </c>
      <c r="G15" s="1151"/>
      <c r="H15" s="1155"/>
      <c r="I15" s="1156"/>
      <c r="J15" s="1157"/>
    </row>
    <row r="16" spans="1:10" ht="15" customHeight="1">
      <c r="A16" s="853"/>
      <c r="B16" s="232" t="s">
        <v>532</v>
      </c>
      <c r="C16" s="391" t="str">
        <f>제4호!C29</f>
        <v>나영희</v>
      </c>
      <c r="D16" s="294">
        <v>-5</v>
      </c>
      <c r="E16" s="395"/>
      <c r="F16" s="1150">
        <f t="shared" si="0"/>
        <v>0</v>
      </c>
      <c r="G16" s="1151"/>
      <c r="H16" s="1155"/>
      <c r="I16" s="1156"/>
      <c r="J16" s="1157"/>
    </row>
    <row r="17" spans="1:10" ht="15" customHeight="1">
      <c r="A17" s="852" t="s">
        <v>414</v>
      </c>
      <c r="B17" s="232" t="str">
        <f>제4호!B30</f>
        <v>철도분야</v>
      </c>
      <c r="C17" s="391" t="str">
        <f>제4호!C30</f>
        <v>홍길동</v>
      </c>
      <c r="D17" s="294">
        <v>-5</v>
      </c>
      <c r="E17" s="395"/>
      <c r="F17" s="1150">
        <f t="shared" si="0"/>
        <v>0</v>
      </c>
      <c r="G17" s="1151"/>
      <c r="H17" s="1155"/>
      <c r="I17" s="1156"/>
      <c r="J17" s="1157"/>
    </row>
    <row r="18" spans="1:10" ht="15" customHeight="1">
      <c r="A18" s="853"/>
      <c r="B18" s="232" t="str">
        <f>제4호!B31</f>
        <v>환경분야</v>
      </c>
      <c r="C18" s="391" t="str">
        <f>제4호!C31</f>
        <v>홍길동</v>
      </c>
      <c r="D18" s="294">
        <v>-5</v>
      </c>
      <c r="E18" s="395"/>
      <c r="F18" s="1150">
        <f t="shared" si="0"/>
        <v>0</v>
      </c>
      <c r="G18" s="1151"/>
      <c r="H18" s="1155"/>
      <c r="I18" s="1156"/>
      <c r="J18" s="1157"/>
    </row>
    <row r="19" spans="1:10" ht="15" customHeight="1">
      <c r="A19" s="941"/>
      <c r="B19" s="318" t="str">
        <f>제4호!B32</f>
        <v>환경분야</v>
      </c>
      <c r="C19" s="393" t="str">
        <f>제4호!C32</f>
        <v>홍길동</v>
      </c>
      <c r="D19" s="295">
        <v>-5</v>
      </c>
      <c r="E19" s="396"/>
      <c r="F19" s="1148">
        <f t="shared" si="0"/>
        <v>0</v>
      </c>
      <c r="G19" s="1149"/>
      <c r="H19" s="1158"/>
      <c r="I19" s="1159"/>
      <c r="J19" s="1160"/>
    </row>
    <row r="20" spans="1:10" ht="4.5" hidden="1" customHeight="1">
      <c r="A20" s="302"/>
      <c r="B20" s="302"/>
      <c r="C20" s="303"/>
      <c r="D20" s="304"/>
      <c r="E20" s="304"/>
      <c r="F20" s="302"/>
      <c r="G20" s="302"/>
      <c r="H20" s="302"/>
      <c r="I20" s="302"/>
      <c r="J20" s="302"/>
    </row>
    <row r="21" spans="1:10" ht="4.5" hidden="1" customHeight="1">
      <c r="A21" s="279"/>
      <c r="B21" s="280"/>
      <c r="C21" s="280"/>
      <c r="D21" s="281"/>
      <c r="E21" s="281"/>
      <c r="F21" s="280"/>
      <c r="G21" s="280"/>
      <c r="H21" s="280"/>
      <c r="I21" s="280"/>
      <c r="J21" s="278"/>
    </row>
    <row r="22" spans="1:10" ht="4.5" hidden="1" customHeight="1">
      <c r="A22" s="284" t="s">
        <v>416</v>
      </c>
      <c r="B22" s="284">
        <v>66</v>
      </c>
      <c r="C22" s="284">
        <v>67</v>
      </c>
      <c r="D22" s="284">
        <v>68</v>
      </c>
      <c r="E22" s="284">
        <v>69</v>
      </c>
      <c r="F22" s="284">
        <v>70</v>
      </c>
      <c r="G22" s="284">
        <v>71</v>
      </c>
      <c r="H22" s="284">
        <v>72</v>
      </c>
      <c r="I22" s="285">
        <v>73</v>
      </c>
      <c r="J22" s="285">
        <v>74</v>
      </c>
    </row>
    <row r="23" spans="1:10" ht="4.5" hidden="1" customHeight="1">
      <c r="A23" s="284" t="s">
        <v>417</v>
      </c>
      <c r="B23" s="284">
        <v>-0.2</v>
      </c>
      <c r="C23" s="284">
        <v>-0.4</v>
      </c>
      <c r="D23" s="284">
        <v>-0.6</v>
      </c>
      <c r="E23" s="284">
        <v>-0.8</v>
      </c>
      <c r="F23" s="284">
        <v>-1</v>
      </c>
      <c r="G23" s="284">
        <v>-1.2</v>
      </c>
      <c r="H23" s="284">
        <v>-1.4</v>
      </c>
      <c r="I23" s="284">
        <v>-1.6</v>
      </c>
      <c r="J23" s="285">
        <v>-1.8</v>
      </c>
    </row>
    <row r="24" spans="1:10" ht="4.5" hidden="1" customHeight="1">
      <c r="A24" s="284" t="s">
        <v>416</v>
      </c>
      <c r="B24" s="284">
        <v>66</v>
      </c>
      <c r="C24" s="284">
        <v>67</v>
      </c>
      <c r="D24" s="284">
        <v>68</v>
      </c>
      <c r="E24" s="284">
        <v>69</v>
      </c>
      <c r="F24" s="284">
        <v>70</v>
      </c>
      <c r="G24" s="284">
        <v>71</v>
      </c>
      <c r="H24" s="284">
        <v>72</v>
      </c>
      <c r="I24" s="285">
        <v>73</v>
      </c>
      <c r="J24" s="285">
        <v>74</v>
      </c>
    </row>
    <row r="25" spans="1:10" ht="4.5" hidden="1" customHeight="1">
      <c r="A25" s="284" t="s">
        <v>418</v>
      </c>
      <c r="B25" s="284">
        <v>-0.1</v>
      </c>
      <c r="C25" s="284">
        <v>-0.2</v>
      </c>
      <c r="D25" s="284">
        <v>-0.3</v>
      </c>
      <c r="E25" s="284">
        <v>-0.4</v>
      </c>
      <c r="F25" s="284">
        <v>-0.5</v>
      </c>
      <c r="G25" s="284">
        <v>-0.5</v>
      </c>
      <c r="H25" s="284">
        <v>-0.5</v>
      </c>
      <c r="I25" s="284">
        <v>-0.5</v>
      </c>
      <c r="J25" s="285">
        <v>-0.5</v>
      </c>
    </row>
    <row r="26" spans="1:10" ht="4.5" hidden="1" customHeight="1">
      <c r="A26" s="284"/>
      <c r="B26" s="284"/>
      <c r="C26" s="284"/>
      <c r="D26" s="305"/>
      <c r="E26" s="305"/>
      <c r="F26" s="284"/>
      <c r="G26" s="284"/>
      <c r="H26" s="284"/>
      <c r="I26" s="284"/>
      <c r="J26" s="285"/>
    </row>
    <row r="27" spans="1:10" ht="4.5" hidden="1" customHeight="1">
      <c r="A27" s="278"/>
      <c r="B27" s="278"/>
      <c r="C27" s="278"/>
      <c r="D27" s="306"/>
      <c r="E27" s="306"/>
      <c r="F27" s="278"/>
      <c r="G27" s="278"/>
      <c r="H27" s="278"/>
      <c r="I27" s="278"/>
      <c r="J27" s="278"/>
    </row>
    <row r="28" spans="1:10" ht="12" customHeight="1"/>
    <row r="30" spans="1:10" ht="13.5">
      <c r="A30" s="1191" t="s">
        <v>636</v>
      </c>
      <c r="B30" s="1191"/>
      <c r="C30" s="410"/>
      <c r="D30" s="410"/>
      <c r="E30" s="410"/>
      <c r="F30" s="410"/>
      <c r="G30" s="410"/>
      <c r="H30" s="410"/>
      <c r="I30" s="410"/>
      <c r="J30" s="410"/>
    </row>
    <row r="31" spans="1:10" ht="23.25" thickBot="1">
      <c r="A31" s="863" t="s">
        <v>545</v>
      </c>
      <c r="B31" s="792"/>
      <c r="C31" s="864"/>
      <c r="D31" s="424" t="s">
        <v>546</v>
      </c>
      <c r="E31" s="417" t="s">
        <v>547</v>
      </c>
      <c r="F31" s="866" t="s">
        <v>548</v>
      </c>
      <c r="G31" s="866"/>
      <c r="H31" s="1061" t="s">
        <v>549</v>
      </c>
      <c r="I31" s="1192"/>
      <c r="J31" s="1193"/>
    </row>
    <row r="32" spans="1:10" ht="12" thickTop="1">
      <c r="A32" s="1165" t="s">
        <v>550</v>
      </c>
      <c r="B32" s="1183" t="str">
        <f>제3호!C8</f>
        <v>㈜가나다</v>
      </c>
      <c r="C32" s="1194"/>
      <c r="D32" s="1195">
        <v>-5</v>
      </c>
      <c r="E32" s="425">
        <v>0</v>
      </c>
      <c r="F32" s="1168">
        <v>0</v>
      </c>
      <c r="G32" s="1169"/>
      <c r="H32" s="1197">
        <v>0</v>
      </c>
      <c r="I32" s="1198"/>
      <c r="J32" s="1199"/>
    </row>
    <row r="33" spans="1:10">
      <c r="A33" s="1000"/>
      <c r="B33" s="1185" t="str">
        <f>제3호!C9</f>
        <v xml:space="preserve"> </v>
      </c>
      <c r="C33" s="1200"/>
      <c r="D33" s="1196"/>
      <c r="E33" s="426">
        <v>0</v>
      </c>
      <c r="F33" s="1146">
        <v>0</v>
      </c>
      <c r="G33" s="1147"/>
      <c r="H33" s="1155"/>
      <c r="I33" s="1156"/>
      <c r="J33" s="1157"/>
    </row>
    <row r="34" spans="1:10">
      <c r="A34" s="1000"/>
      <c r="B34" s="1163" t="s">
        <v>551</v>
      </c>
      <c r="C34" s="1201"/>
      <c r="D34" s="1196"/>
      <c r="E34" s="427">
        <v>0</v>
      </c>
      <c r="F34" s="1146">
        <v>0</v>
      </c>
      <c r="G34" s="1147"/>
      <c r="H34" s="1158"/>
      <c r="I34" s="1159"/>
      <c r="J34" s="1160"/>
    </row>
    <row r="35" spans="1:10">
      <c r="A35" s="1061" t="s">
        <v>552</v>
      </c>
      <c r="B35" s="887"/>
      <c r="C35" s="418" t="str">
        <f>제4호!C26</f>
        <v>홍길동</v>
      </c>
      <c r="D35" s="420">
        <v>-5</v>
      </c>
      <c r="E35" s="421">
        <v>0</v>
      </c>
      <c r="F35" s="1161">
        <v>0</v>
      </c>
      <c r="G35" s="1162"/>
      <c r="H35" s="1152">
        <v>0</v>
      </c>
      <c r="I35" s="1153"/>
      <c r="J35" s="1154"/>
    </row>
    <row r="36" spans="1:10">
      <c r="A36" s="852" t="s">
        <v>553</v>
      </c>
      <c r="B36" s="415" t="s">
        <v>554</v>
      </c>
      <c r="C36" s="419" t="str">
        <f>제4호!C27</f>
        <v>김철수</v>
      </c>
      <c r="D36" s="413">
        <v>-5</v>
      </c>
      <c r="E36" s="422">
        <v>0</v>
      </c>
      <c r="F36" s="1150">
        <v>0</v>
      </c>
      <c r="G36" s="1151"/>
      <c r="H36" s="1155"/>
      <c r="I36" s="1156"/>
      <c r="J36" s="1157"/>
    </row>
    <row r="37" spans="1:10">
      <c r="A37" s="853"/>
      <c r="B37" s="415" t="s">
        <v>555</v>
      </c>
      <c r="C37" s="419" t="str">
        <f>제4호!C28</f>
        <v>나영희</v>
      </c>
      <c r="D37" s="413">
        <v>-5</v>
      </c>
      <c r="E37" s="422">
        <v>0</v>
      </c>
      <c r="F37" s="1150">
        <v>0</v>
      </c>
      <c r="G37" s="1151"/>
      <c r="H37" s="1155"/>
      <c r="I37" s="1156"/>
      <c r="J37" s="1157"/>
    </row>
    <row r="38" spans="1:10">
      <c r="A38" s="853"/>
      <c r="B38" s="415" t="s">
        <v>556</v>
      </c>
      <c r="C38" s="419" t="str">
        <f>제4호!C29</f>
        <v>나영희</v>
      </c>
      <c r="D38" s="413">
        <v>-5</v>
      </c>
      <c r="E38" s="422">
        <v>0</v>
      </c>
      <c r="F38" s="1150">
        <v>0</v>
      </c>
      <c r="G38" s="1151"/>
      <c r="H38" s="1155"/>
      <c r="I38" s="1156"/>
      <c r="J38" s="1157"/>
    </row>
    <row r="39" spans="1:10">
      <c r="A39" s="852" t="s">
        <v>557</v>
      </c>
      <c r="B39" s="415" t="s">
        <v>554</v>
      </c>
      <c r="C39" s="419" t="str">
        <f>제4호!C30</f>
        <v>홍길동</v>
      </c>
      <c r="D39" s="413">
        <v>-5</v>
      </c>
      <c r="E39" s="422">
        <v>0</v>
      </c>
      <c r="F39" s="1150">
        <v>0</v>
      </c>
      <c r="G39" s="1151"/>
      <c r="H39" s="1155"/>
      <c r="I39" s="1156"/>
      <c r="J39" s="1157"/>
    </row>
    <row r="40" spans="1:10">
      <c r="A40" s="853"/>
      <c r="B40" s="415" t="s">
        <v>555</v>
      </c>
      <c r="C40" s="419" t="str">
        <f>제4호!C31</f>
        <v>홍길동</v>
      </c>
      <c r="D40" s="413">
        <v>-5</v>
      </c>
      <c r="E40" s="422">
        <v>0</v>
      </c>
      <c r="F40" s="1150">
        <v>0</v>
      </c>
      <c r="G40" s="1151"/>
      <c r="H40" s="1155"/>
      <c r="I40" s="1156"/>
      <c r="J40" s="1157"/>
    </row>
    <row r="41" spans="1:10">
      <c r="A41" s="941"/>
      <c r="B41" s="416" t="s">
        <v>556</v>
      </c>
      <c r="C41" s="428" t="str">
        <f>제4호!C32</f>
        <v>홍길동</v>
      </c>
      <c r="D41" s="414">
        <v>-5</v>
      </c>
      <c r="E41" s="423">
        <v>0</v>
      </c>
      <c r="F41" s="1148">
        <v>0</v>
      </c>
      <c r="G41" s="1149"/>
      <c r="H41" s="1158"/>
      <c r="I41" s="1159"/>
      <c r="J41" s="1160"/>
    </row>
    <row r="42" spans="1:10">
      <c r="D42" s="17" t="s">
        <v>637</v>
      </c>
    </row>
  </sheetData>
  <mergeCells count="56">
    <mergeCell ref="A30:B30"/>
    <mergeCell ref="A31:C31"/>
    <mergeCell ref="F31:G31"/>
    <mergeCell ref="H31:J31"/>
    <mergeCell ref="A32:A34"/>
    <mergeCell ref="B32:C32"/>
    <mergeCell ref="D32:D34"/>
    <mergeCell ref="F32:G32"/>
    <mergeCell ref="H32:J34"/>
    <mergeCell ref="B33:C33"/>
    <mergeCell ref="F33:G33"/>
    <mergeCell ref="B34:C34"/>
    <mergeCell ref="F34:G34"/>
    <mergeCell ref="H35:J41"/>
    <mergeCell ref="A36:A38"/>
    <mergeCell ref="F36:G36"/>
    <mergeCell ref="F37:G37"/>
    <mergeCell ref="F38:G38"/>
    <mergeCell ref="A39:A41"/>
    <mergeCell ref="F39:G39"/>
    <mergeCell ref="F40:G40"/>
    <mergeCell ref="F41:G41"/>
    <mergeCell ref="A35:B35"/>
    <mergeCell ref="F35:G35"/>
    <mergeCell ref="C5:E5"/>
    <mergeCell ref="C6:E6"/>
    <mergeCell ref="H10:J12"/>
    <mergeCell ref="H9:J9"/>
    <mergeCell ref="F9:G9"/>
    <mergeCell ref="A1:I1"/>
    <mergeCell ref="F3:G3"/>
    <mergeCell ref="F4:G4"/>
    <mergeCell ref="H4:J4"/>
    <mergeCell ref="H3:J3"/>
    <mergeCell ref="C3:E3"/>
    <mergeCell ref="C4:E4"/>
    <mergeCell ref="H13:J19"/>
    <mergeCell ref="F15:G15"/>
    <mergeCell ref="F14:G14"/>
    <mergeCell ref="F13:G13"/>
    <mergeCell ref="F17:G17"/>
    <mergeCell ref="F16:G16"/>
    <mergeCell ref="A9:C9"/>
    <mergeCell ref="F12:G12"/>
    <mergeCell ref="F11:G11"/>
    <mergeCell ref="F19:G19"/>
    <mergeCell ref="F18:G18"/>
    <mergeCell ref="A17:A19"/>
    <mergeCell ref="B12:C12"/>
    <mergeCell ref="A13:B13"/>
    <mergeCell ref="A10:A12"/>
    <mergeCell ref="A14:A16"/>
    <mergeCell ref="D10:D12"/>
    <mergeCell ref="F10:G10"/>
    <mergeCell ref="B10:C10"/>
    <mergeCell ref="B11:C11"/>
  </mergeCells>
  <phoneticPr fontId="2" type="noConversion"/>
  <printOptions horizontalCentered="1"/>
  <pageMargins left="0.31496062992125984" right="0.31496062992125984" top="1.1811023622047245" bottom="0.47" header="0.39370078740157483" footer="0.22"/>
  <pageSetup paperSize="9" scale="88" orientation="portrait" horizontalDpi="4294967293" r:id="rId1"/>
  <headerFooter alignWithMargins="0">
    <oddHeader xml:space="preserve">&amp;L[별지 제14호서식]&amp;R&amp;"궁서체,기울임꼴"&amp;8      &amp;U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7"/>
  <sheetViews>
    <sheetView showGridLines="0" view="pageBreakPreview" zoomScaleNormal="100" workbookViewId="0">
      <selection activeCell="B15" sqref="B15:C15"/>
    </sheetView>
  </sheetViews>
  <sheetFormatPr defaultColWidth="8.88671875" defaultRowHeight="13.5"/>
  <cols>
    <col min="1" max="1" width="4.33203125" style="3" customWidth="1"/>
    <col min="2" max="2" width="7.77734375" style="3" customWidth="1"/>
    <col min="3" max="3" width="24.5546875" style="3" customWidth="1"/>
    <col min="4" max="4" width="11.6640625" style="3" customWidth="1"/>
    <col min="5" max="5" width="7.88671875" style="3" customWidth="1"/>
    <col min="6" max="6" width="17.6640625" style="3" customWidth="1"/>
    <col min="7" max="7" width="7.5546875" style="3" customWidth="1"/>
    <col min="8" max="16384" width="8.88671875" style="3"/>
  </cols>
  <sheetData>
    <row r="1" spans="1:7" ht="10.5" customHeight="1"/>
    <row r="5" spans="1:7" ht="45" customHeight="1"/>
    <row r="6" spans="1:7" ht="40.5" customHeight="1">
      <c r="A6" s="506" t="s">
        <v>150</v>
      </c>
      <c r="B6" s="506"/>
      <c r="C6" s="506"/>
      <c r="D6" s="506"/>
      <c r="E6" s="506"/>
      <c r="F6" s="506"/>
      <c r="G6" s="506"/>
    </row>
    <row r="7" spans="1:7" ht="93.75" customHeight="1"/>
    <row r="8" spans="1:7" s="88" customFormat="1" ht="60" customHeight="1">
      <c r="A8" s="515" t="s">
        <v>155</v>
      </c>
      <c r="B8" s="515"/>
      <c r="C8" s="510" t="s">
        <v>244</v>
      </c>
      <c r="D8" s="511"/>
      <c r="E8" s="511"/>
      <c r="F8" s="512"/>
    </row>
    <row r="9" spans="1:7" s="83" customFormat="1" ht="72" customHeight="1"/>
    <row r="10" spans="1:7" s="83" customFormat="1" ht="14.25"/>
    <row r="11" spans="1:7" s="83" customFormat="1" ht="14.25"/>
    <row r="12" spans="1:7" s="83" customFormat="1" ht="14.25"/>
    <row r="13" spans="1:7" s="88" customFormat="1" ht="24" customHeight="1"/>
    <row r="14" spans="1:7" s="89" customFormat="1" ht="42.75" customHeight="1">
      <c r="B14" s="513" t="s">
        <v>152</v>
      </c>
      <c r="C14" s="514"/>
      <c r="D14" s="509" t="s">
        <v>153</v>
      </c>
      <c r="E14" s="509"/>
      <c r="F14" s="90" t="s">
        <v>154</v>
      </c>
    </row>
    <row r="15" spans="1:7" s="89" customFormat="1" ht="39.75" customHeight="1">
      <c r="B15" s="504" t="s">
        <v>151</v>
      </c>
      <c r="C15" s="505"/>
      <c r="D15" s="516" t="s">
        <v>78</v>
      </c>
      <c r="E15" s="505"/>
      <c r="F15" s="330">
        <v>1</v>
      </c>
    </row>
    <row r="16" spans="1:7" s="89" customFormat="1" ht="39.75" customHeight="1">
      <c r="B16" s="504" t="s">
        <v>369</v>
      </c>
      <c r="C16" s="505"/>
      <c r="D16" s="516" t="s">
        <v>244</v>
      </c>
      <c r="E16" s="505"/>
      <c r="F16" s="91"/>
    </row>
    <row r="17" spans="2:6" s="89" customFormat="1" ht="39.75" customHeight="1">
      <c r="B17" s="507" t="s">
        <v>369</v>
      </c>
      <c r="C17" s="508"/>
      <c r="D17" s="517" t="s">
        <v>244</v>
      </c>
      <c r="E17" s="508"/>
      <c r="F17" s="92"/>
    </row>
  </sheetData>
  <mergeCells count="11">
    <mergeCell ref="B16:C16"/>
    <mergeCell ref="A6:G6"/>
    <mergeCell ref="B17:C17"/>
    <mergeCell ref="D14:E14"/>
    <mergeCell ref="C8:F8"/>
    <mergeCell ref="B14:C14"/>
    <mergeCell ref="A8:B8"/>
    <mergeCell ref="D15:E15"/>
    <mergeCell ref="D16:E16"/>
    <mergeCell ref="D17:E17"/>
    <mergeCell ref="B15:C15"/>
  </mergeCells>
  <phoneticPr fontId="2" type="noConversion"/>
  <printOptions horizontalCentered="1"/>
  <pageMargins left="0.49" right="0.16" top="0.73" bottom="0.46" header="0.51181102362204722" footer="0.35433070866141736"/>
  <pageSetup paperSize="9" orientation="portrait" r:id="rId1"/>
  <headerFooter alignWithMargins="0">
    <oddHeader>&amp;L[별지 제2호서식]</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16"/>
  <sheetViews>
    <sheetView showGridLines="0" view="pageBreakPreview" topLeftCell="A7" zoomScaleNormal="100" workbookViewId="0">
      <selection activeCell="A5" sqref="A5:H5"/>
    </sheetView>
  </sheetViews>
  <sheetFormatPr defaultColWidth="8.88671875" defaultRowHeight="13.5"/>
  <cols>
    <col min="1" max="1" width="8.33203125" style="3" customWidth="1"/>
    <col min="2" max="2" width="5.109375" style="3" customWidth="1"/>
    <col min="3" max="3" width="7.77734375" style="3" customWidth="1"/>
    <col min="4" max="4" width="16.44140625" style="3" customWidth="1"/>
    <col min="5" max="5" width="4.5546875" style="3" customWidth="1"/>
    <col min="6" max="6" width="6.5546875" style="3" customWidth="1"/>
    <col min="7" max="7" width="8.33203125" style="3" customWidth="1"/>
    <col min="8" max="8" width="22.21875" style="3" customWidth="1"/>
    <col min="9" max="16384" width="8.88671875" style="3"/>
  </cols>
  <sheetData>
    <row r="1" spans="1:8" ht="44.25" customHeight="1">
      <c r="A1" s="529" t="s">
        <v>421</v>
      </c>
      <c r="B1" s="529"/>
      <c r="C1" s="529"/>
      <c r="D1" s="529"/>
      <c r="E1" s="529"/>
      <c r="F1" s="529"/>
      <c r="G1" s="529"/>
      <c r="H1" s="529"/>
    </row>
    <row r="2" spans="1:8" ht="24" customHeight="1">
      <c r="A2" s="528" t="s">
        <v>520</v>
      </c>
      <c r="B2" s="528"/>
      <c r="C2" s="528"/>
      <c r="D2" s="310" t="s">
        <v>422</v>
      </c>
      <c r="E2" s="528" t="s">
        <v>423</v>
      </c>
      <c r="F2" s="528"/>
      <c r="G2" s="528" t="s">
        <v>524</v>
      </c>
      <c r="H2" s="528"/>
    </row>
    <row r="3" spans="1:8" ht="24.75" customHeight="1">
      <c r="A3" s="528" t="s">
        <v>424</v>
      </c>
      <c r="B3" s="528"/>
      <c r="C3" s="528"/>
      <c r="D3" s="530"/>
      <c r="E3" s="530"/>
      <c r="F3" s="530"/>
      <c r="G3" s="530"/>
      <c r="H3" s="530"/>
    </row>
    <row r="4" spans="1:8" ht="14.25" customHeight="1">
      <c r="A4" s="520" t="s">
        <v>369</v>
      </c>
      <c r="B4" s="520"/>
      <c r="C4" s="520"/>
      <c r="D4" s="520"/>
      <c r="E4" s="520"/>
      <c r="F4" s="520"/>
      <c r="G4" s="520"/>
      <c r="H4" s="520"/>
    </row>
    <row r="5" spans="1:8" ht="297.75" customHeight="1">
      <c r="A5" s="521" t="s">
        <v>537</v>
      </c>
      <c r="B5" s="521"/>
      <c r="C5" s="521"/>
      <c r="D5" s="521"/>
      <c r="E5" s="521"/>
      <c r="F5" s="521"/>
      <c r="G5" s="521"/>
      <c r="H5" s="521"/>
    </row>
    <row r="6" spans="1:8" ht="25.5" customHeight="1">
      <c r="A6" s="522" t="s">
        <v>525</v>
      </c>
      <c r="B6" s="523"/>
      <c r="C6" s="523"/>
      <c r="D6" s="523"/>
      <c r="E6" s="523"/>
      <c r="F6" s="523"/>
      <c r="G6" s="523"/>
      <c r="H6" s="524"/>
    </row>
    <row r="7" spans="1:8" s="88" customFormat="1" ht="26.25" customHeight="1">
      <c r="A7" s="525" t="s">
        <v>425</v>
      </c>
      <c r="B7" s="525"/>
      <c r="C7" s="518"/>
      <c r="D7" s="519"/>
      <c r="E7" s="335"/>
      <c r="F7" s="518" t="s">
        <v>426</v>
      </c>
      <c r="G7" s="526"/>
      <c r="H7" s="310"/>
    </row>
    <row r="8" spans="1:8" s="83" customFormat="1" ht="26.25" customHeight="1">
      <c r="A8" s="528" t="s">
        <v>427</v>
      </c>
      <c r="B8" s="528"/>
      <c r="C8" s="518"/>
      <c r="D8" s="519"/>
      <c r="E8" s="335" t="s">
        <v>131</v>
      </c>
      <c r="F8" s="518" t="s">
        <v>428</v>
      </c>
      <c r="G8" s="526"/>
      <c r="H8" s="310"/>
    </row>
    <row r="9" spans="1:8" s="83" customFormat="1" ht="26.25" customHeight="1">
      <c r="A9" s="528" t="s">
        <v>429</v>
      </c>
      <c r="B9" s="528"/>
      <c r="C9" s="518"/>
      <c r="D9" s="519"/>
      <c r="E9" s="519"/>
      <c r="F9" s="519"/>
      <c r="G9" s="519"/>
      <c r="H9" s="526"/>
    </row>
    <row r="10" spans="1:8" s="83" customFormat="1" ht="26.25" customHeight="1">
      <c r="A10" s="525" t="s">
        <v>425</v>
      </c>
      <c r="B10" s="525"/>
      <c r="C10" s="518"/>
      <c r="D10" s="519"/>
      <c r="E10" s="335"/>
      <c r="F10" s="518" t="s">
        <v>426</v>
      </c>
      <c r="G10" s="526"/>
      <c r="H10" s="310"/>
    </row>
    <row r="11" spans="1:8" s="83" customFormat="1" ht="26.25" customHeight="1">
      <c r="A11" s="528" t="s">
        <v>427</v>
      </c>
      <c r="B11" s="528"/>
      <c r="C11" s="518"/>
      <c r="D11" s="519"/>
      <c r="E11" s="335" t="s">
        <v>131</v>
      </c>
      <c r="F11" s="518" t="s">
        <v>428</v>
      </c>
      <c r="G11" s="526"/>
      <c r="H11" s="310" t="s">
        <v>433</v>
      </c>
    </row>
    <row r="12" spans="1:8" s="88" customFormat="1" ht="26.25" customHeight="1">
      <c r="A12" s="528" t="s">
        <v>429</v>
      </c>
      <c r="B12" s="528"/>
      <c r="C12" s="518"/>
      <c r="D12" s="519"/>
      <c r="E12" s="519"/>
      <c r="F12" s="519"/>
      <c r="G12" s="519"/>
      <c r="H12" s="526"/>
    </row>
    <row r="13" spans="1:8" s="89" customFormat="1" ht="26.25" customHeight="1">
      <c r="A13" s="525" t="s">
        <v>425</v>
      </c>
      <c r="B13" s="525"/>
      <c r="C13" s="518"/>
      <c r="D13" s="519"/>
      <c r="E13" s="335"/>
      <c r="F13" s="518" t="s">
        <v>426</v>
      </c>
      <c r="G13" s="526"/>
      <c r="H13" s="310"/>
    </row>
    <row r="14" spans="1:8" s="89" customFormat="1" ht="26.25" customHeight="1">
      <c r="A14" s="528" t="s">
        <v>427</v>
      </c>
      <c r="B14" s="528"/>
      <c r="C14" s="518"/>
      <c r="D14" s="519"/>
      <c r="E14" s="335" t="s">
        <v>131</v>
      </c>
      <c r="F14" s="518" t="s">
        <v>428</v>
      </c>
      <c r="G14" s="526"/>
      <c r="H14" s="310"/>
    </row>
    <row r="15" spans="1:8" s="89" customFormat="1" ht="26.25" customHeight="1">
      <c r="A15" s="528" t="s">
        <v>429</v>
      </c>
      <c r="B15" s="528"/>
      <c r="C15" s="518"/>
      <c r="D15" s="519"/>
      <c r="E15" s="519"/>
      <c r="F15" s="519"/>
      <c r="G15" s="519"/>
      <c r="H15" s="526"/>
    </row>
    <row r="16" spans="1:8" s="89" customFormat="1" ht="39.75" customHeight="1">
      <c r="A16" s="527" t="s">
        <v>431</v>
      </c>
      <c r="B16" s="527"/>
      <c r="C16" s="527"/>
      <c r="D16" s="527"/>
      <c r="E16" s="527"/>
      <c r="F16" s="527"/>
      <c r="G16" s="527"/>
      <c r="H16" s="527"/>
    </row>
  </sheetData>
  <mergeCells count="34">
    <mergeCell ref="A1:H1"/>
    <mergeCell ref="E2:F2"/>
    <mergeCell ref="G2:H2"/>
    <mergeCell ref="D3:H3"/>
    <mergeCell ref="A2:C2"/>
    <mergeCell ref="A3:C3"/>
    <mergeCell ref="A16:H16"/>
    <mergeCell ref="A8:B8"/>
    <mergeCell ref="A9:B9"/>
    <mergeCell ref="A12:B12"/>
    <mergeCell ref="A10:B10"/>
    <mergeCell ref="A11:B11"/>
    <mergeCell ref="A13:B13"/>
    <mergeCell ref="A14:B14"/>
    <mergeCell ref="F13:G13"/>
    <mergeCell ref="F14:G14"/>
    <mergeCell ref="C15:H15"/>
    <mergeCell ref="C12:H12"/>
    <mergeCell ref="A15:B15"/>
    <mergeCell ref="C9:H9"/>
    <mergeCell ref="C14:D14"/>
    <mergeCell ref="C13:D13"/>
    <mergeCell ref="C11:D11"/>
    <mergeCell ref="C10:D10"/>
    <mergeCell ref="F10:G10"/>
    <mergeCell ref="F11:G11"/>
    <mergeCell ref="C8:D8"/>
    <mergeCell ref="F8:G8"/>
    <mergeCell ref="C7:D7"/>
    <mergeCell ref="A4:H4"/>
    <mergeCell ref="A5:H5"/>
    <mergeCell ref="A6:H6"/>
    <mergeCell ref="A7:B7"/>
    <mergeCell ref="F7:G7"/>
  </mergeCells>
  <phoneticPr fontId="2" type="noConversion"/>
  <printOptions horizontalCentered="1"/>
  <pageMargins left="0.49" right="0.16" top="1.18" bottom="0.46" header="0.51181102362204722" footer="0.35433070866141736"/>
  <pageSetup paperSize="9" orientation="portrait" r:id="rId1"/>
  <headerFooter alignWithMargins="0">
    <oddHeader>&amp;L[별지 제2호서식]</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17"/>
  <sheetViews>
    <sheetView showGridLines="0" view="pageBreakPreview" topLeftCell="A4" zoomScaleNormal="100" workbookViewId="0">
      <selection activeCell="A5" sqref="A5:E5"/>
    </sheetView>
  </sheetViews>
  <sheetFormatPr defaultColWidth="8.88671875" defaultRowHeight="13.5"/>
  <cols>
    <col min="1" max="1" width="13.77734375" style="3" customWidth="1"/>
    <col min="2" max="2" width="5.109375" style="3" customWidth="1"/>
    <col min="3" max="3" width="20.6640625" style="3" customWidth="1"/>
    <col min="4" max="4" width="16.44140625" style="3" customWidth="1"/>
    <col min="5" max="5" width="23.44140625" style="3" customWidth="1"/>
    <col min="6" max="6" width="6.5546875" style="3" customWidth="1"/>
    <col min="7" max="7" width="8.33203125" style="3" customWidth="1"/>
    <col min="8" max="8" width="22.21875" style="3" customWidth="1"/>
    <col min="9" max="16384" width="8.88671875" style="3"/>
  </cols>
  <sheetData>
    <row r="1" spans="1:5" ht="82.5" customHeight="1" thickTop="1" thickBot="1">
      <c r="A1" s="544" t="s">
        <v>471</v>
      </c>
      <c r="B1" s="545"/>
      <c r="C1" s="545"/>
      <c r="D1" s="545"/>
      <c r="E1" s="546"/>
    </row>
    <row r="2" spans="1:5" ht="48" customHeight="1" thickBot="1">
      <c r="A2" s="547" t="s">
        <v>434</v>
      </c>
      <c r="B2" s="548"/>
      <c r="C2" s="549"/>
      <c r="D2" s="550"/>
      <c r="E2" s="551"/>
    </row>
    <row r="3" spans="1:5" ht="156.75" customHeight="1">
      <c r="A3" s="552" t="s">
        <v>0</v>
      </c>
      <c r="B3" s="553"/>
      <c r="C3" s="553"/>
      <c r="D3" s="553"/>
      <c r="E3" s="554"/>
    </row>
    <row r="4" spans="1:5">
      <c r="A4" s="555"/>
      <c r="B4" s="556"/>
      <c r="C4" s="556"/>
      <c r="D4" s="556"/>
      <c r="E4" s="557"/>
    </row>
    <row r="5" spans="1:5" ht="33" customHeight="1">
      <c r="A5" s="558" t="s">
        <v>526</v>
      </c>
      <c r="B5" s="559"/>
      <c r="C5" s="559"/>
      <c r="D5" s="559"/>
      <c r="E5" s="560"/>
    </row>
    <row r="6" spans="1:5" ht="14.25" thickBot="1">
      <c r="A6" s="541"/>
      <c r="B6" s="542"/>
      <c r="C6" s="542"/>
      <c r="D6" s="542"/>
      <c r="E6" s="543"/>
    </row>
    <row r="7" spans="1:5" ht="29.25" customHeight="1">
      <c r="A7" s="336" t="s">
        <v>425</v>
      </c>
      <c r="B7" s="534"/>
      <c r="C7" s="535"/>
      <c r="D7" s="337" t="s">
        <v>426</v>
      </c>
      <c r="E7" s="338"/>
    </row>
    <row r="8" spans="1:5" ht="29.25" customHeight="1">
      <c r="A8" s="339" t="s">
        <v>427</v>
      </c>
      <c r="B8" s="539" t="s">
        <v>435</v>
      </c>
      <c r="C8" s="540"/>
      <c r="D8" s="340" t="s">
        <v>428</v>
      </c>
      <c r="E8" s="341"/>
    </row>
    <row r="9" spans="1:5" ht="29.25" customHeight="1" thickBot="1">
      <c r="A9" s="342" t="s">
        <v>429</v>
      </c>
      <c r="B9" s="531" t="s">
        <v>430</v>
      </c>
      <c r="C9" s="532"/>
      <c r="D9" s="532"/>
      <c r="E9" s="533"/>
    </row>
    <row r="10" spans="1:5" ht="29.25" customHeight="1">
      <c r="A10" s="336" t="s">
        <v>425</v>
      </c>
      <c r="B10" s="534"/>
      <c r="C10" s="535"/>
      <c r="D10" s="337" t="s">
        <v>426</v>
      </c>
      <c r="E10" s="338"/>
    </row>
    <row r="11" spans="1:5" ht="29.25" customHeight="1">
      <c r="A11" s="339" t="s">
        <v>427</v>
      </c>
      <c r="B11" s="539" t="s">
        <v>435</v>
      </c>
      <c r="C11" s="540"/>
      <c r="D11" s="340" t="s">
        <v>428</v>
      </c>
      <c r="E11" s="341"/>
    </row>
    <row r="12" spans="1:5" ht="29.25" customHeight="1" thickBot="1">
      <c r="A12" s="342" t="s">
        <v>429</v>
      </c>
      <c r="B12" s="531" t="s">
        <v>430</v>
      </c>
      <c r="C12" s="532"/>
      <c r="D12" s="532"/>
      <c r="E12" s="533"/>
    </row>
    <row r="13" spans="1:5" ht="29.25" customHeight="1">
      <c r="A13" s="336" t="s">
        <v>425</v>
      </c>
      <c r="B13" s="534"/>
      <c r="C13" s="535"/>
      <c r="D13" s="337" t="s">
        <v>426</v>
      </c>
      <c r="E13" s="338"/>
    </row>
    <row r="14" spans="1:5" ht="29.25" customHeight="1">
      <c r="A14" s="339" t="s">
        <v>427</v>
      </c>
      <c r="B14" s="539" t="s">
        <v>436</v>
      </c>
      <c r="C14" s="540"/>
      <c r="D14" s="340" t="s">
        <v>428</v>
      </c>
      <c r="E14" s="341"/>
    </row>
    <row r="15" spans="1:5" ht="29.25" customHeight="1" thickBot="1">
      <c r="A15" s="342" t="s">
        <v>429</v>
      </c>
      <c r="B15" s="531" t="s">
        <v>430</v>
      </c>
      <c r="C15" s="532"/>
      <c r="D15" s="532"/>
      <c r="E15" s="533"/>
    </row>
    <row r="16" spans="1:5" ht="96" customHeight="1" thickBot="1">
      <c r="A16" s="536" t="s">
        <v>431</v>
      </c>
      <c r="B16" s="537"/>
      <c r="C16" s="537"/>
      <c r="D16" s="537"/>
      <c r="E16" s="538"/>
    </row>
    <row r="17" ht="14.25" thickTop="1"/>
  </sheetData>
  <mergeCells count="17">
    <mergeCell ref="A6:E6"/>
    <mergeCell ref="B7:C7"/>
    <mergeCell ref="B8:C8"/>
    <mergeCell ref="A1:E1"/>
    <mergeCell ref="A2:B2"/>
    <mergeCell ref="C2:E2"/>
    <mergeCell ref="A3:E3"/>
    <mergeCell ref="A4:E4"/>
    <mergeCell ref="A5:E5"/>
    <mergeCell ref="B9:E9"/>
    <mergeCell ref="B10:C10"/>
    <mergeCell ref="A16:E16"/>
    <mergeCell ref="B12:E12"/>
    <mergeCell ref="B13:C13"/>
    <mergeCell ref="B14:C14"/>
    <mergeCell ref="B15:E15"/>
    <mergeCell ref="B11:C11"/>
  </mergeCells>
  <phoneticPr fontId="2" type="noConversion"/>
  <printOptions horizontalCentered="1"/>
  <pageMargins left="0.49" right="0.16" top="1.08" bottom="0.46" header="0.51181102362204722" footer="0.35433070866141736"/>
  <pageSetup paperSize="9" orientation="portrait" r:id="rId1"/>
  <headerFooter alignWithMargins="0">
    <oddHeader>&amp;L[별지 제2호서식]</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7"/>
  </sheetPr>
  <dimension ref="A1:J53"/>
  <sheetViews>
    <sheetView showGridLines="0" tabSelected="1" view="pageBreakPreview" zoomScaleNormal="100" workbookViewId="0">
      <selection sqref="A1:J1"/>
    </sheetView>
  </sheetViews>
  <sheetFormatPr defaultColWidth="8.88671875" defaultRowHeight="13.5"/>
  <cols>
    <col min="1" max="1" width="2.6640625" style="3" customWidth="1"/>
    <col min="2" max="2" width="8.88671875" style="3"/>
    <col min="3" max="3" width="2.44140625" style="3" customWidth="1"/>
    <col min="4" max="4" width="14.88671875" style="3" customWidth="1"/>
    <col min="5" max="5" width="10.77734375" style="3" customWidth="1"/>
    <col min="6" max="6" width="8.6640625" style="3" customWidth="1"/>
    <col min="7" max="7" width="6.109375" style="3" customWidth="1"/>
    <col min="8" max="8" width="8" style="3" customWidth="1"/>
    <col min="9" max="9" width="7.33203125" style="3" customWidth="1"/>
    <col min="10" max="10" width="9.21875" style="3" customWidth="1"/>
    <col min="11" max="16384" width="8.88671875" style="3"/>
  </cols>
  <sheetData>
    <row r="1" spans="1:10" ht="22.5">
      <c r="A1" s="627" t="s">
        <v>64</v>
      </c>
      <c r="B1" s="627"/>
      <c r="C1" s="627"/>
      <c r="D1" s="627"/>
      <c r="E1" s="627"/>
      <c r="F1" s="627"/>
      <c r="G1" s="627"/>
      <c r="H1" s="627"/>
      <c r="I1" s="627"/>
      <c r="J1" s="627"/>
    </row>
    <row r="2" spans="1:10" ht="3.75" customHeight="1">
      <c r="A2" s="11"/>
      <c r="B2" s="11"/>
      <c r="C2" s="12"/>
      <c r="D2" s="12"/>
      <c r="E2" s="12"/>
      <c r="F2" s="12"/>
      <c r="G2" s="12"/>
      <c r="H2" s="12"/>
      <c r="I2" s="12"/>
      <c r="J2" s="12"/>
    </row>
    <row r="3" spans="1:10" s="9" customFormat="1" ht="24.75" customHeight="1">
      <c r="A3" s="630" t="s">
        <v>61</v>
      </c>
      <c r="B3" s="631"/>
      <c r="C3" s="632"/>
      <c r="D3" s="633"/>
      <c r="E3" s="633"/>
      <c r="F3" s="633"/>
      <c r="G3" s="633"/>
      <c r="H3" s="633"/>
      <c r="I3" s="633"/>
      <c r="J3" s="634"/>
    </row>
    <row r="4" spans="1:10" s="9" customFormat="1" ht="24.75" customHeight="1">
      <c r="A4" s="628" t="s">
        <v>60</v>
      </c>
      <c r="B4" s="629"/>
      <c r="C4" s="639"/>
      <c r="D4" s="640"/>
      <c r="E4" s="641"/>
      <c r="F4" s="635" t="s">
        <v>63</v>
      </c>
      <c r="G4" s="636"/>
      <c r="H4" s="637"/>
      <c r="I4" s="638"/>
      <c r="J4" s="36" t="s">
        <v>105</v>
      </c>
    </row>
    <row r="5" spans="1:10" s="9" customFormat="1" ht="24.75" customHeight="1">
      <c r="A5" s="653" t="s">
        <v>62</v>
      </c>
      <c r="B5" s="654"/>
      <c r="C5" s="660"/>
      <c r="D5" s="661"/>
      <c r="E5" s="662"/>
      <c r="F5" s="651" t="s">
        <v>58</v>
      </c>
      <c r="G5" s="652"/>
      <c r="H5" s="645" t="s">
        <v>528</v>
      </c>
      <c r="I5" s="646"/>
      <c r="J5" s="647"/>
    </row>
    <row r="6" spans="1:10" s="31" customFormat="1" ht="13.5" customHeight="1">
      <c r="A6" s="32"/>
      <c r="B6" s="32"/>
      <c r="C6" s="33"/>
      <c r="D6" s="33"/>
      <c r="E6" s="33"/>
      <c r="F6" s="33"/>
      <c r="G6" s="33"/>
      <c r="H6" s="33"/>
      <c r="I6" s="33"/>
      <c r="J6" s="33"/>
    </row>
    <row r="7" spans="1:10" s="9" customFormat="1" ht="23.25" customHeight="1">
      <c r="A7" s="630" t="s">
        <v>59</v>
      </c>
      <c r="B7" s="631"/>
      <c r="C7" s="657" t="s">
        <v>60</v>
      </c>
      <c r="D7" s="658"/>
      <c r="E7" s="67" t="s">
        <v>57</v>
      </c>
      <c r="F7" s="67" t="s">
        <v>49</v>
      </c>
      <c r="G7" s="665" t="s">
        <v>67</v>
      </c>
      <c r="H7" s="666"/>
      <c r="I7" s="648" t="s">
        <v>52</v>
      </c>
      <c r="J7" s="642">
        <f>SUM(H12,H33,H51)</f>
        <v>0</v>
      </c>
    </row>
    <row r="8" spans="1:10" s="9" customFormat="1" ht="20.25" customHeight="1">
      <c r="A8" s="628"/>
      <c r="B8" s="629"/>
      <c r="C8" s="589" t="s">
        <v>76</v>
      </c>
      <c r="D8" s="659"/>
      <c r="E8" s="7" t="s">
        <v>420</v>
      </c>
      <c r="F8" s="26">
        <v>1</v>
      </c>
      <c r="G8" s="667"/>
      <c r="H8" s="668"/>
      <c r="I8" s="649"/>
      <c r="J8" s="643"/>
    </row>
    <row r="9" spans="1:10" s="9" customFormat="1" ht="20.25" customHeight="1">
      <c r="A9" s="655"/>
      <c r="B9" s="656"/>
      <c r="C9" s="663" t="s">
        <v>369</v>
      </c>
      <c r="D9" s="664"/>
      <c r="E9" s="8" t="s">
        <v>244</v>
      </c>
      <c r="F9" s="27"/>
      <c r="G9" s="669"/>
      <c r="H9" s="670"/>
      <c r="I9" s="650"/>
      <c r="J9" s="644"/>
    </row>
    <row r="10" spans="1:10" s="9" customFormat="1" ht="12.75" customHeight="1">
      <c r="A10" s="18"/>
      <c r="B10" s="18"/>
      <c r="C10" s="68"/>
      <c r="D10" s="68"/>
      <c r="E10" s="68"/>
      <c r="F10" s="68"/>
      <c r="G10" s="68"/>
      <c r="H10" s="68"/>
      <c r="I10" s="69"/>
      <c r="J10" s="69"/>
    </row>
    <row r="11" spans="1:10" s="30" customFormat="1" ht="12.75" thickBot="1">
      <c r="A11" s="614" t="s">
        <v>106</v>
      </c>
      <c r="B11" s="615"/>
      <c r="C11" s="615"/>
      <c r="D11" s="615"/>
      <c r="E11" s="615"/>
      <c r="F11" s="621" t="s">
        <v>107</v>
      </c>
      <c r="G11" s="622"/>
      <c r="H11" s="621" t="s">
        <v>52</v>
      </c>
      <c r="I11" s="622"/>
      <c r="J11" s="70" t="s">
        <v>108</v>
      </c>
    </row>
    <row r="12" spans="1:10" s="30" customFormat="1" ht="12.75" thickTop="1">
      <c r="A12" s="616" t="s">
        <v>192</v>
      </c>
      <c r="B12" s="617"/>
      <c r="C12" s="617"/>
      <c r="D12" s="617"/>
      <c r="E12" s="617"/>
      <c r="F12" s="625">
        <f>SUM(F13,F17,F21,F25,F29,F32)</f>
        <v>65</v>
      </c>
      <c r="G12" s="626"/>
      <c r="H12" s="625">
        <f>SUM(H13,H17,H21,H25,H29,H32)</f>
        <v>0</v>
      </c>
      <c r="I12" s="626"/>
      <c r="J12" s="34"/>
    </row>
    <row r="13" spans="1:10" s="30" customFormat="1" ht="12">
      <c r="A13" s="618"/>
      <c r="B13" s="601" t="s">
        <v>559</v>
      </c>
      <c r="C13" s="602"/>
      <c r="D13" s="602"/>
      <c r="E13" s="602"/>
      <c r="F13" s="606">
        <f>SUM(F14:G16)</f>
        <v>11</v>
      </c>
      <c r="G13" s="607"/>
      <c r="H13" s="606">
        <f>SUM(H14:I16)</f>
        <v>0</v>
      </c>
      <c r="I13" s="607"/>
      <c r="J13" s="13"/>
    </row>
    <row r="14" spans="1:10" s="30" customFormat="1" ht="13.5" customHeight="1">
      <c r="A14" s="618"/>
      <c r="B14" s="605"/>
      <c r="C14" s="586" t="s">
        <v>560</v>
      </c>
      <c r="D14" s="586"/>
      <c r="E14" s="586"/>
      <c r="F14" s="592">
        <v>3</v>
      </c>
      <c r="G14" s="593"/>
      <c r="H14" s="242"/>
      <c r="I14" s="243"/>
      <c r="J14" s="13"/>
    </row>
    <row r="15" spans="1:10" s="30" customFormat="1" ht="13.5" customHeight="1">
      <c r="A15" s="618"/>
      <c r="B15" s="620"/>
      <c r="C15" s="586" t="s">
        <v>561</v>
      </c>
      <c r="D15" s="586"/>
      <c r="E15" s="586"/>
      <c r="F15" s="592">
        <v>4</v>
      </c>
      <c r="G15" s="593"/>
      <c r="H15" s="242"/>
      <c r="I15" s="243"/>
      <c r="J15" s="13"/>
    </row>
    <row r="16" spans="1:10" s="30" customFormat="1" ht="13.5" customHeight="1">
      <c r="A16" s="618"/>
      <c r="B16" s="620"/>
      <c r="C16" s="586" t="s">
        <v>562</v>
      </c>
      <c r="D16" s="586"/>
      <c r="E16" s="586"/>
      <c r="F16" s="592">
        <v>4</v>
      </c>
      <c r="G16" s="593"/>
      <c r="H16" s="242"/>
      <c r="I16" s="243"/>
      <c r="J16" s="13"/>
    </row>
    <row r="17" spans="1:10" s="30" customFormat="1" ht="13.5" customHeight="1">
      <c r="A17" s="618"/>
      <c r="B17" s="601" t="s">
        <v>563</v>
      </c>
      <c r="C17" s="602"/>
      <c r="D17" s="602"/>
      <c r="E17" s="602"/>
      <c r="F17" s="606">
        <f>SUM(F18:G20)</f>
        <v>20</v>
      </c>
      <c r="G17" s="607"/>
      <c r="H17" s="606">
        <f>SUM(H18:I20)</f>
        <v>0</v>
      </c>
      <c r="I17" s="607"/>
      <c r="J17" s="13"/>
    </row>
    <row r="18" spans="1:10" s="30" customFormat="1" ht="13.5" customHeight="1">
      <c r="A18" s="618"/>
      <c r="B18" s="605"/>
      <c r="C18" s="586" t="s">
        <v>560</v>
      </c>
      <c r="D18" s="586"/>
      <c r="E18" s="586"/>
      <c r="F18" s="592">
        <v>6</v>
      </c>
      <c r="G18" s="593"/>
      <c r="H18" s="592"/>
      <c r="I18" s="593"/>
      <c r="J18" s="13"/>
    </row>
    <row r="19" spans="1:10" s="30" customFormat="1" ht="13.5" customHeight="1">
      <c r="A19" s="618"/>
      <c r="B19" s="620"/>
      <c r="C19" s="586" t="s">
        <v>561</v>
      </c>
      <c r="D19" s="586"/>
      <c r="E19" s="586"/>
      <c r="F19" s="592">
        <v>7</v>
      </c>
      <c r="G19" s="593"/>
      <c r="H19" s="592"/>
      <c r="I19" s="593"/>
      <c r="J19" s="13"/>
    </row>
    <row r="20" spans="1:10" s="30" customFormat="1" ht="13.5" customHeight="1">
      <c r="A20" s="618"/>
      <c r="B20" s="620"/>
      <c r="C20" s="586" t="s">
        <v>562</v>
      </c>
      <c r="D20" s="586"/>
      <c r="E20" s="586"/>
      <c r="F20" s="590">
        <v>7</v>
      </c>
      <c r="G20" s="591"/>
      <c r="H20" s="590"/>
      <c r="I20" s="591"/>
      <c r="J20" s="13"/>
    </row>
    <row r="21" spans="1:10" s="30" customFormat="1" ht="13.5" customHeight="1">
      <c r="A21" s="618"/>
      <c r="B21" s="601" t="s">
        <v>564</v>
      </c>
      <c r="C21" s="602"/>
      <c r="D21" s="602"/>
      <c r="E21" s="602"/>
      <c r="F21" s="610">
        <f>SUM(F22:G24)</f>
        <v>17</v>
      </c>
      <c r="G21" s="611"/>
      <c r="H21" s="610">
        <f>SUM(H22:I24)</f>
        <v>0</v>
      </c>
      <c r="I21" s="611"/>
      <c r="J21" s="13"/>
    </row>
    <row r="22" spans="1:10" s="30" customFormat="1" ht="13.5" customHeight="1">
      <c r="A22" s="618"/>
      <c r="B22" s="603"/>
      <c r="C22" s="586" t="s">
        <v>560</v>
      </c>
      <c r="D22" s="586"/>
      <c r="E22" s="586"/>
      <c r="F22" s="590">
        <v>5</v>
      </c>
      <c r="G22" s="591"/>
      <c r="H22" s="431"/>
      <c r="I22" s="432"/>
      <c r="J22" s="13"/>
    </row>
    <row r="23" spans="1:10" s="30" customFormat="1" ht="13.5" customHeight="1">
      <c r="A23" s="618"/>
      <c r="B23" s="604"/>
      <c r="C23" s="586" t="s">
        <v>561</v>
      </c>
      <c r="D23" s="586"/>
      <c r="E23" s="586"/>
      <c r="F23" s="590">
        <v>6</v>
      </c>
      <c r="G23" s="591"/>
      <c r="H23" s="431"/>
      <c r="I23" s="432"/>
      <c r="J23" s="13"/>
    </row>
    <row r="24" spans="1:10" s="30" customFormat="1" ht="13.5" customHeight="1">
      <c r="A24" s="618"/>
      <c r="B24" s="605"/>
      <c r="C24" s="586" t="s">
        <v>562</v>
      </c>
      <c r="D24" s="586"/>
      <c r="E24" s="586"/>
      <c r="F24" s="590">
        <v>6</v>
      </c>
      <c r="G24" s="591"/>
      <c r="H24" s="431"/>
      <c r="I24" s="432"/>
      <c r="J24" s="13"/>
    </row>
    <row r="25" spans="1:10" s="30" customFormat="1" ht="13.5" customHeight="1">
      <c r="A25" s="618"/>
      <c r="B25" s="623" t="s">
        <v>565</v>
      </c>
      <c r="C25" s="624"/>
      <c r="D25" s="624"/>
      <c r="E25" s="624"/>
      <c r="F25" s="606">
        <f>SUM(F26:G28)</f>
        <v>14</v>
      </c>
      <c r="G25" s="607"/>
      <c r="H25" s="606">
        <f>SUM(H26:I28)</f>
        <v>0</v>
      </c>
      <c r="I25" s="607"/>
      <c r="J25" s="13"/>
    </row>
    <row r="26" spans="1:10" s="30" customFormat="1" ht="13.5" customHeight="1">
      <c r="A26" s="618"/>
      <c r="B26" s="605"/>
      <c r="C26" s="586" t="s">
        <v>566</v>
      </c>
      <c r="D26" s="586"/>
      <c r="E26" s="586"/>
      <c r="F26" s="592">
        <v>3</v>
      </c>
      <c r="G26" s="593"/>
      <c r="H26" s="592"/>
      <c r="I26" s="593"/>
      <c r="J26" s="13"/>
    </row>
    <row r="27" spans="1:10" s="30" customFormat="1" ht="13.5" customHeight="1">
      <c r="A27" s="618"/>
      <c r="B27" s="620"/>
      <c r="C27" s="586" t="s">
        <v>567</v>
      </c>
      <c r="D27" s="586"/>
      <c r="E27" s="586"/>
      <c r="F27" s="592">
        <v>6</v>
      </c>
      <c r="G27" s="593"/>
      <c r="H27" s="592"/>
      <c r="I27" s="593"/>
      <c r="J27" s="13"/>
    </row>
    <row r="28" spans="1:10" s="30" customFormat="1" ht="13.5" customHeight="1">
      <c r="A28" s="618"/>
      <c r="B28" s="620"/>
      <c r="C28" s="598" t="s">
        <v>568</v>
      </c>
      <c r="D28" s="599"/>
      <c r="E28" s="600"/>
      <c r="F28" s="590">
        <v>5</v>
      </c>
      <c r="G28" s="591"/>
      <c r="H28" s="590"/>
      <c r="I28" s="591"/>
      <c r="J28" s="13"/>
    </row>
    <row r="29" spans="1:10" s="30" customFormat="1" ht="13.5" customHeight="1">
      <c r="A29" s="618"/>
      <c r="B29" s="601" t="s">
        <v>569</v>
      </c>
      <c r="C29" s="602"/>
      <c r="D29" s="602"/>
      <c r="E29" s="602"/>
      <c r="F29" s="606">
        <f>SUM(F30:G31)</f>
        <v>2</v>
      </c>
      <c r="G29" s="607"/>
      <c r="H29" s="606">
        <f>SUM(H30:I31)</f>
        <v>0</v>
      </c>
      <c r="I29" s="607"/>
      <c r="J29" s="13"/>
    </row>
    <row r="30" spans="1:10" s="30" customFormat="1" ht="13.5" customHeight="1">
      <c r="A30" s="618"/>
      <c r="B30" s="459"/>
      <c r="C30" s="586" t="s">
        <v>465</v>
      </c>
      <c r="D30" s="586"/>
      <c r="E30" s="586"/>
      <c r="F30" s="592">
        <v>1</v>
      </c>
      <c r="G30" s="593"/>
      <c r="H30" s="592"/>
      <c r="I30" s="593"/>
      <c r="J30" s="13"/>
    </row>
    <row r="31" spans="1:10" s="30" customFormat="1" ht="13.5" customHeight="1">
      <c r="A31" s="618"/>
      <c r="B31" s="459"/>
      <c r="C31" s="575" t="s">
        <v>570</v>
      </c>
      <c r="D31" s="576"/>
      <c r="E31" s="577"/>
      <c r="F31" s="592">
        <v>1</v>
      </c>
      <c r="G31" s="593"/>
      <c r="H31" s="429"/>
      <c r="I31" s="430"/>
      <c r="J31" s="13"/>
    </row>
    <row r="32" spans="1:10" s="30" customFormat="1" ht="13.5" customHeight="1">
      <c r="A32" s="619"/>
      <c r="B32" s="578" t="s">
        <v>571</v>
      </c>
      <c r="C32" s="579"/>
      <c r="D32" s="579"/>
      <c r="E32" s="580"/>
      <c r="F32" s="584">
        <v>1</v>
      </c>
      <c r="G32" s="585"/>
      <c r="H32" s="608"/>
      <c r="I32" s="609"/>
      <c r="J32" s="480" t="s">
        <v>639</v>
      </c>
    </row>
    <row r="33" spans="1:10" s="30" customFormat="1" ht="13.5" customHeight="1">
      <c r="A33" s="454" t="s">
        <v>109</v>
      </c>
      <c r="B33" s="455" t="s">
        <v>572</v>
      </c>
      <c r="C33" s="455"/>
      <c r="D33" s="455"/>
      <c r="E33" s="456"/>
      <c r="F33" s="612">
        <f>SUM(F34,F38,F41,F45,F48)</f>
        <v>35</v>
      </c>
      <c r="G33" s="613"/>
      <c r="H33" s="612">
        <f>SUM(H34,H38,H41,H45,H48)</f>
        <v>0</v>
      </c>
      <c r="I33" s="613"/>
      <c r="J33" s="13"/>
    </row>
    <row r="34" spans="1:10" s="30" customFormat="1" ht="13.5" customHeight="1">
      <c r="A34" s="457"/>
      <c r="B34" s="581" t="s">
        <v>573</v>
      </c>
      <c r="C34" s="582"/>
      <c r="D34" s="582"/>
      <c r="E34" s="583"/>
      <c r="F34" s="584">
        <f>SUM(F35:G37)</f>
        <v>17</v>
      </c>
      <c r="G34" s="585"/>
      <c r="H34" s="584">
        <f>SUM(H35:I37)</f>
        <v>0</v>
      </c>
      <c r="I34" s="585"/>
      <c r="J34" s="13"/>
    </row>
    <row r="35" spans="1:10" s="30" customFormat="1" ht="12">
      <c r="A35" s="457"/>
      <c r="B35" s="464"/>
      <c r="C35" s="587" t="s">
        <v>574</v>
      </c>
      <c r="D35" s="588"/>
      <c r="E35" s="589"/>
      <c r="F35" s="592">
        <v>8</v>
      </c>
      <c r="G35" s="593"/>
      <c r="H35" s="592"/>
      <c r="I35" s="593"/>
      <c r="J35" s="13"/>
    </row>
    <row r="36" spans="1:10" s="30" customFormat="1" ht="12">
      <c r="A36" s="457"/>
      <c r="B36" s="464"/>
      <c r="C36" s="587" t="s">
        <v>575</v>
      </c>
      <c r="D36" s="588"/>
      <c r="E36" s="589"/>
      <c r="F36" s="592">
        <v>8</v>
      </c>
      <c r="G36" s="593"/>
      <c r="H36" s="592"/>
      <c r="I36" s="593"/>
      <c r="J36" s="13"/>
    </row>
    <row r="37" spans="1:10" s="30" customFormat="1" ht="12">
      <c r="A37" s="457"/>
      <c r="B37" s="465"/>
      <c r="C37" s="587" t="s">
        <v>576</v>
      </c>
      <c r="D37" s="588"/>
      <c r="E37" s="589"/>
      <c r="F37" s="592">
        <v>1</v>
      </c>
      <c r="G37" s="593"/>
      <c r="H37" s="592"/>
      <c r="I37" s="593"/>
      <c r="J37" s="13"/>
    </row>
    <row r="38" spans="1:10" s="30" customFormat="1" ht="13.5" customHeight="1">
      <c r="A38" s="460" t="s">
        <v>365</v>
      </c>
      <c r="B38" s="466" t="s">
        <v>577</v>
      </c>
      <c r="C38" s="467"/>
      <c r="D38" s="467"/>
      <c r="E38" s="468"/>
      <c r="F38" s="584">
        <f>SUM(F39:F40)</f>
        <v>8</v>
      </c>
      <c r="G38" s="585"/>
      <c r="H38" s="584">
        <f>SUM(H39:H40)</f>
        <v>0</v>
      </c>
      <c r="I38" s="585"/>
      <c r="J38" s="13"/>
    </row>
    <row r="39" spans="1:10" s="30" customFormat="1" ht="13.5" customHeight="1">
      <c r="A39" s="457"/>
      <c r="B39" s="464"/>
      <c r="C39" s="671" t="s">
        <v>578</v>
      </c>
      <c r="D39" s="672"/>
      <c r="E39" s="673"/>
      <c r="F39" s="590">
        <v>5</v>
      </c>
      <c r="G39" s="591"/>
      <c r="H39" s="590"/>
      <c r="I39" s="591"/>
      <c r="J39" s="13"/>
    </row>
    <row r="40" spans="1:10" s="30" customFormat="1" ht="13.5" customHeight="1">
      <c r="A40" s="457"/>
      <c r="B40" s="465"/>
      <c r="C40" s="674" t="s">
        <v>579</v>
      </c>
      <c r="D40" s="675"/>
      <c r="E40" s="676"/>
      <c r="F40" s="596">
        <v>3</v>
      </c>
      <c r="G40" s="597"/>
      <c r="H40" s="596"/>
      <c r="I40" s="597"/>
      <c r="J40" s="13"/>
    </row>
    <row r="41" spans="1:10" s="30" customFormat="1" ht="13.5" customHeight="1">
      <c r="A41" s="460" t="s">
        <v>580</v>
      </c>
      <c r="B41" s="582" t="s">
        <v>581</v>
      </c>
      <c r="C41" s="582"/>
      <c r="D41" s="582"/>
      <c r="E41" s="583"/>
      <c r="F41" s="584">
        <f>SUM(F42:F44)</f>
        <v>6</v>
      </c>
      <c r="G41" s="585"/>
      <c r="H41" s="584">
        <f>SUM(H42:H44)</f>
        <v>0</v>
      </c>
      <c r="I41" s="585"/>
      <c r="J41" s="13"/>
    </row>
    <row r="42" spans="1:10" s="30" customFormat="1" ht="12">
      <c r="A42" s="460"/>
      <c r="B42" s="469"/>
      <c r="C42" s="586" t="s">
        <v>582</v>
      </c>
      <c r="D42" s="586"/>
      <c r="E42" s="586"/>
      <c r="F42" s="590">
        <v>2</v>
      </c>
      <c r="G42" s="591"/>
      <c r="H42" s="590"/>
      <c r="I42" s="591"/>
      <c r="J42" s="13"/>
    </row>
    <row r="43" spans="1:10" s="30" customFormat="1" ht="12">
      <c r="A43" s="460"/>
      <c r="B43" s="469"/>
      <c r="C43" s="586" t="s">
        <v>583</v>
      </c>
      <c r="D43" s="586"/>
      <c r="E43" s="586"/>
      <c r="F43" s="590">
        <v>2</v>
      </c>
      <c r="G43" s="591"/>
      <c r="H43" s="590"/>
      <c r="I43" s="591"/>
      <c r="J43" s="13"/>
    </row>
    <row r="44" spans="1:10" s="30" customFormat="1" ht="12">
      <c r="A44" s="460"/>
      <c r="B44" s="470"/>
      <c r="C44" s="598" t="s">
        <v>584</v>
      </c>
      <c r="D44" s="599"/>
      <c r="E44" s="600"/>
      <c r="F44" s="590">
        <v>2</v>
      </c>
      <c r="G44" s="591"/>
      <c r="H44" s="590"/>
      <c r="I44" s="591"/>
      <c r="J44" s="13"/>
    </row>
    <row r="45" spans="1:10" s="30" customFormat="1" ht="12">
      <c r="A45" s="460" t="s">
        <v>365</v>
      </c>
      <c r="B45" s="467" t="s">
        <v>585</v>
      </c>
      <c r="C45" s="467"/>
      <c r="D45" s="467"/>
      <c r="E45" s="468"/>
      <c r="F45" s="584">
        <f>SUM(F46:F47)</f>
        <v>2</v>
      </c>
      <c r="G45" s="585"/>
      <c r="H45" s="584">
        <f>SUM(H46:H47)</f>
        <v>0</v>
      </c>
      <c r="I45" s="585"/>
      <c r="J45" s="13"/>
    </row>
    <row r="46" spans="1:10" s="30" customFormat="1" ht="12">
      <c r="A46" s="460"/>
      <c r="B46" s="469"/>
      <c r="C46" s="586" t="s">
        <v>586</v>
      </c>
      <c r="D46" s="586"/>
      <c r="E46" s="586"/>
      <c r="F46" s="590">
        <v>1</v>
      </c>
      <c r="G46" s="591"/>
      <c r="H46" s="590"/>
      <c r="I46" s="591"/>
      <c r="J46" s="13"/>
    </row>
    <row r="47" spans="1:10" s="30" customFormat="1" ht="12">
      <c r="A47" s="460"/>
      <c r="B47" s="470"/>
      <c r="C47" s="586" t="s">
        <v>587</v>
      </c>
      <c r="D47" s="586"/>
      <c r="E47" s="586"/>
      <c r="F47" s="590">
        <v>1</v>
      </c>
      <c r="G47" s="591"/>
      <c r="H47" s="590"/>
      <c r="I47" s="591"/>
      <c r="J47" s="13"/>
    </row>
    <row r="48" spans="1:10" s="30" customFormat="1" ht="12">
      <c r="A48" s="460" t="s">
        <v>580</v>
      </c>
      <c r="B48" s="467" t="s">
        <v>588</v>
      </c>
      <c r="C48" s="467"/>
      <c r="D48" s="467"/>
      <c r="E48" s="468"/>
      <c r="F48" s="584">
        <f>SUM(F49:G50)</f>
        <v>2</v>
      </c>
      <c r="G48" s="585"/>
      <c r="H48" s="584">
        <f>SUM(H49:I50)</f>
        <v>0</v>
      </c>
      <c r="I48" s="585"/>
      <c r="J48" s="480" t="s">
        <v>640</v>
      </c>
    </row>
    <row r="49" spans="1:10" s="30" customFormat="1" ht="13.5" customHeight="1">
      <c r="A49" s="460"/>
      <c r="B49" s="471"/>
      <c r="C49" s="561" t="s">
        <v>589</v>
      </c>
      <c r="D49" s="562"/>
      <c r="E49" s="563"/>
      <c r="F49" s="564">
        <v>1</v>
      </c>
      <c r="G49" s="565"/>
      <c r="H49" s="564"/>
      <c r="I49" s="565"/>
      <c r="J49" s="13"/>
    </row>
    <row r="50" spans="1:10" s="30" customFormat="1" ht="13.5" customHeight="1">
      <c r="A50" s="461"/>
      <c r="B50" s="472"/>
      <c r="C50" s="561" t="s">
        <v>590</v>
      </c>
      <c r="D50" s="562"/>
      <c r="E50" s="563"/>
      <c r="F50" s="564">
        <v>1</v>
      </c>
      <c r="G50" s="565"/>
      <c r="H50" s="564"/>
      <c r="I50" s="565"/>
      <c r="J50" s="13"/>
    </row>
    <row r="51" spans="1:10" s="30" customFormat="1" ht="13.5" customHeight="1">
      <c r="A51" s="566" t="s">
        <v>591</v>
      </c>
      <c r="B51" s="567"/>
      <c r="C51" s="567"/>
      <c r="D51" s="567"/>
      <c r="E51" s="568"/>
      <c r="F51" s="679">
        <v>-5</v>
      </c>
      <c r="G51" s="680"/>
      <c r="H51" s="679">
        <f>SUM(H52:I53)</f>
        <v>0</v>
      </c>
      <c r="I51" s="680"/>
      <c r="J51" s="13"/>
    </row>
    <row r="52" spans="1:10" s="9" customFormat="1" ht="13.5" customHeight="1">
      <c r="A52" s="457"/>
      <c r="B52" s="458"/>
      <c r="C52" s="569" t="s">
        <v>592</v>
      </c>
      <c r="D52" s="570"/>
      <c r="E52" s="571"/>
      <c r="F52" s="677" t="s">
        <v>594</v>
      </c>
      <c r="G52" s="678"/>
      <c r="H52" s="592"/>
      <c r="I52" s="593"/>
      <c r="J52" s="345" t="s">
        <v>580</v>
      </c>
    </row>
    <row r="53" spans="1:10" s="9" customFormat="1" ht="13.5" customHeight="1">
      <c r="A53" s="462"/>
      <c r="B53" s="463"/>
      <c r="C53" s="572" t="s">
        <v>593</v>
      </c>
      <c r="D53" s="573"/>
      <c r="E53" s="574"/>
      <c r="F53" s="594" t="s">
        <v>594</v>
      </c>
      <c r="G53" s="595"/>
      <c r="H53" s="433"/>
      <c r="I53" s="434"/>
      <c r="J53" s="473"/>
    </row>
  </sheetData>
  <mergeCells count="142">
    <mergeCell ref="C20:E20"/>
    <mergeCell ref="C39:E39"/>
    <mergeCell ref="C40:E40"/>
    <mergeCell ref="F52:G52"/>
    <mergeCell ref="H52:I52"/>
    <mergeCell ref="C18:E18"/>
    <mergeCell ref="C47:E47"/>
    <mergeCell ref="F39:G39"/>
    <mergeCell ref="H39:I39"/>
    <mergeCell ref="H40:I40"/>
    <mergeCell ref="F48:G48"/>
    <mergeCell ref="F41:G41"/>
    <mergeCell ref="H48:I48"/>
    <mergeCell ref="F43:G43"/>
    <mergeCell ref="F44:G44"/>
    <mergeCell ref="F42:G42"/>
    <mergeCell ref="F51:G51"/>
    <mergeCell ref="H51:I51"/>
    <mergeCell ref="H20:I20"/>
    <mergeCell ref="H19:I19"/>
    <mergeCell ref="H43:I43"/>
    <mergeCell ref="A1:J1"/>
    <mergeCell ref="A4:B4"/>
    <mergeCell ref="A3:B3"/>
    <mergeCell ref="C3:J3"/>
    <mergeCell ref="F4:G4"/>
    <mergeCell ref="H4:I4"/>
    <mergeCell ref="C4:E4"/>
    <mergeCell ref="J7:J9"/>
    <mergeCell ref="H5:J5"/>
    <mergeCell ref="I7:I9"/>
    <mergeCell ref="F5:G5"/>
    <mergeCell ref="A5:B5"/>
    <mergeCell ref="A7:B9"/>
    <mergeCell ref="C7:D7"/>
    <mergeCell ref="C8:D8"/>
    <mergeCell ref="C5:E5"/>
    <mergeCell ref="C9:D9"/>
    <mergeCell ref="G7:H7"/>
    <mergeCell ref="G8:H8"/>
    <mergeCell ref="G9:H9"/>
    <mergeCell ref="H11:I11"/>
    <mergeCell ref="F35:G35"/>
    <mergeCell ref="F37:G37"/>
    <mergeCell ref="F20:G20"/>
    <mergeCell ref="F25:G25"/>
    <mergeCell ref="F12:G12"/>
    <mergeCell ref="F13:G13"/>
    <mergeCell ref="F14:G14"/>
    <mergeCell ref="H18:I18"/>
    <mergeCell ref="H13:I13"/>
    <mergeCell ref="H12:I12"/>
    <mergeCell ref="F33:G33"/>
    <mergeCell ref="F15:G15"/>
    <mergeCell ref="F18:G18"/>
    <mergeCell ref="F16:G16"/>
    <mergeCell ref="F29:G29"/>
    <mergeCell ref="F30:G30"/>
    <mergeCell ref="F32:G32"/>
    <mergeCell ref="F17:G17"/>
    <mergeCell ref="F22:G22"/>
    <mergeCell ref="F23:G23"/>
    <mergeCell ref="F24:G24"/>
    <mergeCell ref="F21:G21"/>
    <mergeCell ref="H28:I28"/>
    <mergeCell ref="A11:E11"/>
    <mergeCell ref="A12:E12"/>
    <mergeCell ref="B13:E13"/>
    <mergeCell ref="C14:E14"/>
    <mergeCell ref="C15:E15"/>
    <mergeCell ref="A13:A32"/>
    <mergeCell ref="C19:E19"/>
    <mergeCell ref="F19:G19"/>
    <mergeCell ref="B14:B16"/>
    <mergeCell ref="F11:G11"/>
    <mergeCell ref="F28:G28"/>
    <mergeCell ref="F26:G26"/>
    <mergeCell ref="F27:G27"/>
    <mergeCell ref="B29:E29"/>
    <mergeCell ref="C30:E30"/>
    <mergeCell ref="B25:E25"/>
    <mergeCell ref="B26:B28"/>
    <mergeCell ref="C27:E27"/>
    <mergeCell ref="C16:E16"/>
    <mergeCell ref="C28:E28"/>
    <mergeCell ref="F31:G31"/>
    <mergeCell ref="B17:E17"/>
    <mergeCell ref="B18:B20"/>
    <mergeCell ref="C26:E26"/>
    <mergeCell ref="H17:I17"/>
    <mergeCell ref="H27:I27"/>
    <mergeCell ref="H26:I26"/>
    <mergeCell ref="H29:I29"/>
    <mergeCell ref="H30:I30"/>
    <mergeCell ref="H32:I32"/>
    <mergeCell ref="H21:I21"/>
    <mergeCell ref="H36:I36"/>
    <mergeCell ref="H33:I33"/>
    <mergeCell ref="H35:I35"/>
    <mergeCell ref="C22:E22"/>
    <mergeCell ref="C23:E23"/>
    <mergeCell ref="C24:E24"/>
    <mergeCell ref="B21:E21"/>
    <mergeCell ref="B22:B24"/>
    <mergeCell ref="C36:E36"/>
    <mergeCell ref="F36:G36"/>
    <mergeCell ref="C35:E35"/>
    <mergeCell ref="H41:I41"/>
    <mergeCell ref="H25:I25"/>
    <mergeCell ref="H45:I45"/>
    <mergeCell ref="H44:I44"/>
    <mergeCell ref="F40:G40"/>
    <mergeCell ref="F38:G38"/>
    <mergeCell ref="C44:E44"/>
    <mergeCell ref="C43:E43"/>
    <mergeCell ref="C42:E42"/>
    <mergeCell ref="B41:E41"/>
    <mergeCell ref="C49:E49"/>
    <mergeCell ref="C50:E50"/>
    <mergeCell ref="F49:G49"/>
    <mergeCell ref="F50:G50"/>
    <mergeCell ref="H49:I49"/>
    <mergeCell ref="H50:I50"/>
    <mergeCell ref="A51:E51"/>
    <mergeCell ref="C52:E52"/>
    <mergeCell ref="C53:E53"/>
    <mergeCell ref="C31:E31"/>
    <mergeCell ref="B32:E32"/>
    <mergeCell ref="B34:E34"/>
    <mergeCell ref="F34:G34"/>
    <mergeCell ref="H34:I34"/>
    <mergeCell ref="C46:E46"/>
    <mergeCell ref="C37:E37"/>
    <mergeCell ref="F45:G45"/>
    <mergeCell ref="F46:G46"/>
    <mergeCell ref="F47:G47"/>
    <mergeCell ref="H42:I42"/>
    <mergeCell ref="H38:I38"/>
    <mergeCell ref="H37:I37"/>
    <mergeCell ref="F53:G53"/>
    <mergeCell ref="H47:I47"/>
    <mergeCell ref="H46:I46"/>
  </mergeCells>
  <phoneticPr fontId="2" type="noConversion"/>
  <printOptions horizontalCentered="1"/>
  <pageMargins left="0.49" right="0.64" top="0.73" bottom="0.21" header="0.51181102362204722" footer="0.21"/>
  <pageSetup paperSize="9" orientation="portrait" r:id="rId1"/>
  <headerFooter alignWithMargins="0">
    <oddHeader>&amp;L[별지 제3호서식]</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2"/>
  <sheetViews>
    <sheetView showGridLines="0" view="pageBreakPreview" zoomScaleNormal="100" workbookViewId="0">
      <selection activeCell="C14" sqref="C14:D14"/>
    </sheetView>
  </sheetViews>
  <sheetFormatPr defaultColWidth="8.88671875" defaultRowHeight="12"/>
  <cols>
    <col min="1" max="1" width="7.77734375" style="5" customWidth="1"/>
    <col min="2" max="2" width="12.6640625" style="5" customWidth="1"/>
    <col min="3" max="3" width="6" style="5" customWidth="1"/>
    <col min="4" max="4" width="15" style="5" customWidth="1"/>
    <col min="5" max="5" width="6.77734375" style="5" customWidth="1"/>
    <col min="6" max="6" width="12.109375" style="5" customWidth="1"/>
    <col min="7" max="7" width="10.6640625" style="5" customWidth="1"/>
    <col min="8" max="8" width="7.77734375" style="5" customWidth="1"/>
    <col min="9" max="9" width="6.77734375" style="5" bestFit="1" customWidth="1"/>
    <col min="10" max="10" width="5.88671875" style="5" customWidth="1"/>
    <col min="11" max="12" width="7" style="5" customWidth="1"/>
    <col min="13" max="13" width="6.88671875" style="5" customWidth="1"/>
    <col min="14" max="16384" width="8.88671875" style="5"/>
  </cols>
  <sheetData>
    <row r="1" spans="1:9" s="9" customFormat="1" ht="38.25" customHeight="1">
      <c r="A1" s="681" t="s">
        <v>252</v>
      </c>
      <c r="B1" s="681"/>
      <c r="C1" s="681"/>
      <c r="D1" s="681"/>
      <c r="E1" s="681"/>
      <c r="F1" s="681"/>
      <c r="G1" s="681"/>
      <c r="H1" s="681"/>
      <c r="I1" s="681"/>
    </row>
    <row r="2" spans="1:9" s="9" customFormat="1" ht="23.25" customHeight="1" thickBot="1">
      <c r="A2" s="684" t="s">
        <v>318</v>
      </c>
      <c r="B2" s="684"/>
      <c r="C2" s="685">
        <v>40179</v>
      </c>
      <c r="D2" s="685"/>
      <c r="E2" s="707" t="s">
        <v>319</v>
      </c>
      <c r="F2" s="707"/>
      <c r="G2" s="708" t="s">
        <v>439</v>
      </c>
      <c r="H2" s="707"/>
      <c r="I2" s="707"/>
    </row>
    <row r="3" spans="1:9" s="9" customFormat="1" ht="23.25" customHeight="1" thickTop="1">
      <c r="A3" s="686" t="s">
        <v>320</v>
      </c>
      <c r="B3" s="686"/>
      <c r="C3" s="686"/>
      <c r="D3" s="686"/>
      <c r="E3" s="686"/>
      <c r="F3" s="686"/>
      <c r="G3" s="686"/>
      <c r="H3" s="686"/>
      <c r="I3" s="686"/>
    </row>
    <row r="4" spans="1:9" s="9" customFormat="1" ht="3" customHeight="1">
      <c r="A4" s="108"/>
      <c r="B4" s="108"/>
      <c r="C4" s="18"/>
      <c r="D4" s="18"/>
      <c r="E4" s="18"/>
      <c r="F4" s="18"/>
      <c r="G4" s="18"/>
      <c r="H4" s="18"/>
      <c r="I4" s="18"/>
    </row>
    <row r="5" spans="1:9" s="9" customFormat="1" ht="24" customHeight="1">
      <c r="A5" s="95" t="s">
        <v>201</v>
      </c>
      <c r="B5" s="108"/>
      <c r="C5" s="18"/>
      <c r="D5" s="18"/>
      <c r="E5" s="18"/>
      <c r="F5" s="18"/>
      <c r="G5" s="18"/>
      <c r="H5" s="18"/>
      <c r="I5" s="18"/>
    </row>
    <row r="6" spans="1:9" ht="21" customHeight="1" thickBot="1">
      <c r="A6" s="614" t="s">
        <v>167</v>
      </c>
      <c r="B6" s="615"/>
      <c r="C6" s="615" t="s">
        <v>110</v>
      </c>
      <c r="D6" s="615"/>
      <c r="E6" s="615" t="s">
        <v>111</v>
      </c>
      <c r="F6" s="615"/>
      <c r="G6" s="615" t="s">
        <v>112</v>
      </c>
      <c r="H6" s="615"/>
      <c r="I6" s="70" t="s">
        <v>166</v>
      </c>
    </row>
    <row r="7" spans="1:9" ht="21" customHeight="1" thickTop="1">
      <c r="A7" s="702" t="s">
        <v>74</v>
      </c>
      <c r="B7" s="703"/>
      <c r="C7" s="705" t="s">
        <v>157</v>
      </c>
      <c r="D7" s="705"/>
      <c r="E7" s="705" t="s">
        <v>369</v>
      </c>
      <c r="F7" s="705"/>
      <c r="G7" s="705" t="s">
        <v>369</v>
      </c>
      <c r="H7" s="705"/>
      <c r="I7" s="107"/>
    </row>
    <row r="8" spans="1:9" ht="21" customHeight="1">
      <c r="A8" s="700" t="s">
        <v>65</v>
      </c>
      <c r="B8" s="701"/>
      <c r="C8" s="704" t="s">
        <v>254</v>
      </c>
      <c r="D8" s="704"/>
      <c r="E8" s="704"/>
      <c r="F8" s="704"/>
      <c r="G8" s="704" t="s">
        <v>244</v>
      </c>
      <c r="H8" s="704"/>
      <c r="I8" s="104"/>
    </row>
    <row r="9" spans="1:9" ht="21" customHeight="1">
      <c r="A9" s="700" t="s">
        <v>118</v>
      </c>
      <c r="B9" s="701"/>
      <c r="C9" s="682" t="s">
        <v>158</v>
      </c>
      <c r="D9" s="682"/>
      <c r="E9" s="682" t="s">
        <v>369</v>
      </c>
      <c r="F9" s="682"/>
      <c r="G9" s="682" t="s">
        <v>369</v>
      </c>
      <c r="H9" s="682"/>
      <c r="I9" s="104"/>
    </row>
    <row r="10" spans="1:9" ht="21" customHeight="1">
      <c r="A10" s="700" t="s">
        <v>119</v>
      </c>
      <c r="B10" s="701"/>
      <c r="C10" s="682" t="s">
        <v>77</v>
      </c>
      <c r="D10" s="682"/>
      <c r="E10" s="682" t="s">
        <v>369</v>
      </c>
      <c r="F10" s="682"/>
      <c r="G10" s="682" t="s">
        <v>244</v>
      </c>
      <c r="H10" s="682"/>
      <c r="I10" s="104"/>
    </row>
    <row r="11" spans="1:9" ht="23.25" customHeight="1">
      <c r="A11" s="700" t="s">
        <v>66</v>
      </c>
      <c r="B11" s="701"/>
      <c r="C11" s="706" t="s">
        <v>466</v>
      </c>
      <c r="D11" s="706"/>
      <c r="E11" s="706"/>
      <c r="F11" s="706"/>
      <c r="G11" s="706"/>
      <c r="H11" s="706"/>
      <c r="I11" s="104"/>
    </row>
    <row r="12" spans="1:9" ht="21" customHeight="1">
      <c r="A12" s="700" t="s">
        <v>68</v>
      </c>
      <c r="B12" s="701"/>
      <c r="C12" s="682" t="s">
        <v>156</v>
      </c>
      <c r="D12" s="682"/>
      <c r="E12" s="682"/>
      <c r="F12" s="682"/>
      <c r="G12" s="682"/>
      <c r="H12" s="682"/>
      <c r="I12" s="104"/>
    </row>
    <row r="13" spans="1:9" ht="21" customHeight="1">
      <c r="A13" s="700" t="s">
        <v>69</v>
      </c>
      <c r="B13" s="701"/>
      <c r="C13" s="682" t="s">
        <v>646</v>
      </c>
      <c r="D13" s="682"/>
      <c r="E13" s="682"/>
      <c r="F13" s="682"/>
      <c r="G13" s="682"/>
      <c r="H13" s="682"/>
      <c r="I13" s="104"/>
    </row>
    <row r="14" spans="1:9" ht="21" customHeight="1">
      <c r="A14" s="700" t="s">
        <v>57</v>
      </c>
      <c r="B14" s="701"/>
      <c r="C14" s="682" t="s">
        <v>531</v>
      </c>
      <c r="D14" s="682"/>
      <c r="E14" s="682"/>
      <c r="F14" s="682"/>
      <c r="G14" s="682"/>
      <c r="H14" s="682"/>
      <c r="I14" s="104"/>
    </row>
    <row r="15" spans="1:9" ht="21" customHeight="1">
      <c r="A15" s="700" t="s">
        <v>58</v>
      </c>
      <c r="B15" s="701"/>
      <c r="C15" s="682" t="s">
        <v>527</v>
      </c>
      <c r="D15" s="682"/>
      <c r="E15" s="682"/>
      <c r="F15" s="682"/>
      <c r="G15" s="682"/>
      <c r="H15" s="682"/>
      <c r="I15" s="105"/>
    </row>
    <row r="16" spans="1:9" ht="21" customHeight="1">
      <c r="A16" s="700" t="s">
        <v>70</v>
      </c>
      <c r="B16" s="701"/>
      <c r="C16" s="682" t="s">
        <v>113</v>
      </c>
      <c r="D16" s="682"/>
      <c r="E16" s="682"/>
      <c r="F16" s="682"/>
      <c r="G16" s="682"/>
      <c r="H16" s="682"/>
      <c r="I16" s="104"/>
    </row>
    <row r="17" spans="1:9" ht="21" customHeight="1">
      <c r="A17" s="700" t="s">
        <v>71</v>
      </c>
      <c r="B17" s="701"/>
      <c r="C17" s="694">
        <v>37987</v>
      </c>
      <c r="D17" s="694"/>
      <c r="E17" s="694" t="s">
        <v>244</v>
      </c>
      <c r="F17" s="694"/>
      <c r="G17" s="694"/>
      <c r="H17" s="694"/>
      <c r="I17" s="104"/>
    </row>
    <row r="18" spans="1:9" ht="21" customHeight="1">
      <c r="A18" s="700" t="s">
        <v>72</v>
      </c>
      <c r="B18" s="701"/>
      <c r="C18" s="695">
        <v>10000000</v>
      </c>
      <c r="D18" s="695"/>
      <c r="E18" s="695"/>
      <c r="F18" s="695"/>
      <c r="G18" s="695"/>
      <c r="H18" s="695"/>
      <c r="I18" s="104"/>
    </row>
    <row r="19" spans="1:9" ht="21" customHeight="1">
      <c r="A19" s="700" t="s">
        <v>73</v>
      </c>
      <c r="B19" s="701"/>
      <c r="C19" s="687">
        <v>1500</v>
      </c>
      <c r="D19" s="687"/>
      <c r="E19" s="687" t="s">
        <v>244</v>
      </c>
      <c r="F19" s="687"/>
      <c r="G19" s="687"/>
      <c r="H19" s="687"/>
      <c r="I19" s="104"/>
    </row>
    <row r="20" spans="1:9" ht="21" customHeight="1">
      <c r="A20" s="700" t="s">
        <v>67</v>
      </c>
      <c r="B20" s="701"/>
      <c r="C20" s="682" t="s">
        <v>312</v>
      </c>
      <c r="D20" s="682"/>
      <c r="E20" s="682" t="s">
        <v>244</v>
      </c>
      <c r="F20" s="682"/>
      <c r="G20" s="682"/>
      <c r="H20" s="682"/>
      <c r="I20" s="104"/>
    </row>
    <row r="21" spans="1:9" ht="21" customHeight="1">
      <c r="A21" s="698" t="s">
        <v>75</v>
      </c>
      <c r="B21" s="699"/>
      <c r="C21" s="683">
        <v>1</v>
      </c>
      <c r="D21" s="683"/>
      <c r="E21" s="683" t="s">
        <v>244</v>
      </c>
      <c r="F21" s="683"/>
      <c r="G21" s="683" t="s">
        <v>244</v>
      </c>
      <c r="H21" s="683"/>
      <c r="I21" s="106"/>
    </row>
    <row r="22" spans="1:9" ht="51" customHeight="1">
      <c r="A22" s="693" t="s">
        <v>176</v>
      </c>
      <c r="B22" s="693"/>
      <c r="C22" s="693"/>
      <c r="D22" s="693"/>
      <c r="E22" s="693"/>
      <c r="F22" s="693"/>
      <c r="G22" s="693"/>
      <c r="H22" s="693"/>
      <c r="I22" s="693"/>
    </row>
    <row r="23" spans="1:9" ht="6" customHeight="1">
      <c r="A23" s="122"/>
      <c r="B23" s="122"/>
      <c r="C23" s="122"/>
      <c r="D23" s="122"/>
      <c r="E23" s="122"/>
      <c r="F23" s="122"/>
      <c r="G23" s="122"/>
      <c r="H23" s="122"/>
      <c r="I23" s="122"/>
    </row>
    <row r="24" spans="1:9" ht="14.25">
      <c r="A24" s="95" t="s">
        <v>159</v>
      </c>
      <c r="C24" s="96"/>
      <c r="D24" s="93"/>
      <c r="E24" s="93"/>
      <c r="F24" s="94"/>
    </row>
    <row r="25" spans="1:9" ht="22.5" customHeight="1" thickBot="1">
      <c r="A25" s="696" t="s">
        <v>165</v>
      </c>
      <c r="B25" s="697"/>
      <c r="C25" s="97" t="s">
        <v>160</v>
      </c>
      <c r="D25" s="97" t="s">
        <v>104</v>
      </c>
      <c r="E25" s="97" t="s">
        <v>164</v>
      </c>
      <c r="F25" s="97" t="s">
        <v>102</v>
      </c>
      <c r="G25" s="97" t="s">
        <v>161</v>
      </c>
      <c r="H25" s="97" t="s">
        <v>162</v>
      </c>
      <c r="I25" s="98" t="s">
        <v>103</v>
      </c>
    </row>
    <row r="26" spans="1:9" ht="23.25" customHeight="1" thickTop="1">
      <c r="A26" s="691" t="s">
        <v>558</v>
      </c>
      <c r="B26" s="692"/>
      <c r="C26" s="311" t="s">
        <v>186</v>
      </c>
      <c r="D26" s="311" t="s">
        <v>244</v>
      </c>
      <c r="E26" s="311"/>
      <c r="F26" s="311" t="s">
        <v>641</v>
      </c>
      <c r="G26" s="311" t="s">
        <v>315</v>
      </c>
      <c r="H26" s="311" t="s">
        <v>313</v>
      </c>
      <c r="I26" s="312">
        <f>IF(C26="-","-",YEAR($C$2-DATE(CHOOSE(MID(F26,8,1),1900,1900,2000,2000)+LEFT(F26,2),MID(F26,3,2),MID(F26,5,2)))-1900)+1</f>
        <v>50</v>
      </c>
    </row>
    <row r="27" spans="1:9" ht="24" customHeight="1">
      <c r="A27" s="688" t="s">
        <v>470</v>
      </c>
      <c r="B27" s="258" t="s">
        <v>532</v>
      </c>
      <c r="C27" s="313" t="s">
        <v>187</v>
      </c>
      <c r="D27" s="313" t="s">
        <v>244</v>
      </c>
      <c r="E27" s="313"/>
      <c r="F27" s="313" t="s">
        <v>642</v>
      </c>
      <c r="G27" s="313" t="s">
        <v>115</v>
      </c>
      <c r="H27" s="313" t="s">
        <v>300</v>
      </c>
      <c r="I27" s="331">
        <f t="shared" ref="I27:I32" si="0">IF(C27="-","-",YEAR($C$2-DATE(CHOOSE(MID(F27,8,1),1900,1900,2000,2000)+LEFT(F27,2),MID(F27,3,2),MID(F27,5,2)))-1900)+1</f>
        <v>57</v>
      </c>
    </row>
    <row r="28" spans="1:9" ht="24" customHeight="1">
      <c r="A28" s="689"/>
      <c r="B28" s="101" t="s">
        <v>532</v>
      </c>
      <c r="C28" s="100" t="s">
        <v>188</v>
      </c>
      <c r="D28" s="100" t="s">
        <v>244</v>
      </c>
      <c r="E28" s="99"/>
      <c r="F28" s="99" t="s">
        <v>643</v>
      </c>
      <c r="G28" s="100" t="s">
        <v>115</v>
      </c>
      <c r="H28" s="100" t="s">
        <v>195</v>
      </c>
      <c r="I28" s="312">
        <f t="shared" si="0"/>
        <v>58</v>
      </c>
    </row>
    <row r="29" spans="1:9" ht="24" customHeight="1">
      <c r="A29" s="690"/>
      <c r="B29" s="102" t="s">
        <v>533</v>
      </c>
      <c r="C29" s="103" t="s">
        <v>188</v>
      </c>
      <c r="D29" s="103" t="s">
        <v>244</v>
      </c>
      <c r="E29" s="314"/>
      <c r="F29" s="314" t="s">
        <v>643</v>
      </c>
      <c r="G29" s="103" t="s">
        <v>115</v>
      </c>
      <c r="H29" s="103" t="s">
        <v>301</v>
      </c>
      <c r="I29" s="233">
        <f t="shared" si="0"/>
        <v>58</v>
      </c>
    </row>
    <row r="30" spans="1:9" ht="24" customHeight="1">
      <c r="A30" s="688" t="s">
        <v>194</v>
      </c>
      <c r="B30" s="258" t="s">
        <v>419</v>
      </c>
      <c r="C30" s="313" t="s">
        <v>314</v>
      </c>
      <c r="D30" s="313" t="s">
        <v>244</v>
      </c>
      <c r="E30" s="313"/>
      <c r="F30" s="313" t="s">
        <v>644</v>
      </c>
      <c r="G30" s="313" t="s">
        <v>163</v>
      </c>
      <c r="H30" s="313" t="s">
        <v>302</v>
      </c>
      <c r="I30" s="331">
        <f t="shared" si="0"/>
        <v>52</v>
      </c>
    </row>
    <row r="31" spans="1:9" ht="24" customHeight="1">
      <c r="A31" s="689"/>
      <c r="B31" s="101" t="s">
        <v>312</v>
      </c>
      <c r="C31" s="100" t="s">
        <v>314</v>
      </c>
      <c r="D31" s="100"/>
      <c r="E31" s="99"/>
      <c r="F31" s="99" t="s">
        <v>645</v>
      </c>
      <c r="G31" s="100"/>
      <c r="H31" s="100" t="s">
        <v>196</v>
      </c>
      <c r="I31" s="312">
        <f t="shared" si="0"/>
        <v>52</v>
      </c>
    </row>
    <row r="32" spans="1:9" ht="24" customHeight="1">
      <c r="A32" s="690"/>
      <c r="B32" s="102" t="s">
        <v>312</v>
      </c>
      <c r="C32" s="103" t="s">
        <v>314</v>
      </c>
      <c r="D32" s="103"/>
      <c r="E32" s="314"/>
      <c r="F32" s="314" t="s">
        <v>645</v>
      </c>
      <c r="G32" s="103"/>
      <c r="H32" s="103" t="s">
        <v>303</v>
      </c>
      <c r="I32" s="233">
        <f t="shared" si="0"/>
        <v>52</v>
      </c>
    </row>
  </sheetData>
  <mergeCells count="76">
    <mergeCell ref="G7:H7"/>
    <mergeCell ref="G8:H8"/>
    <mergeCell ref="G9:H9"/>
    <mergeCell ref="C3:I3"/>
    <mergeCell ref="E2:F2"/>
    <mergeCell ref="G2:I2"/>
    <mergeCell ref="G6:H6"/>
    <mergeCell ref="E6:F6"/>
    <mergeCell ref="E14:F14"/>
    <mergeCell ref="A10:B10"/>
    <mergeCell ref="A11:B11"/>
    <mergeCell ref="C11:D11"/>
    <mergeCell ref="E7:F7"/>
    <mergeCell ref="E8:F8"/>
    <mergeCell ref="E9:F9"/>
    <mergeCell ref="A13:B13"/>
    <mergeCell ref="A14:B14"/>
    <mergeCell ref="G10:H10"/>
    <mergeCell ref="G11:H11"/>
    <mergeCell ref="A12:B12"/>
    <mergeCell ref="G12:H12"/>
    <mergeCell ref="E12:F12"/>
    <mergeCell ref="E10:F10"/>
    <mergeCell ref="E11:F11"/>
    <mergeCell ref="C10:D10"/>
    <mergeCell ref="A18:B18"/>
    <mergeCell ref="A16:B16"/>
    <mergeCell ref="C16:D16"/>
    <mergeCell ref="A19:B19"/>
    <mergeCell ref="C20:D20"/>
    <mergeCell ref="C18:D18"/>
    <mergeCell ref="C17:D17"/>
    <mergeCell ref="C19:D19"/>
    <mergeCell ref="A15:B15"/>
    <mergeCell ref="A6:B6"/>
    <mergeCell ref="A7:B7"/>
    <mergeCell ref="C6:D6"/>
    <mergeCell ref="A8:B8"/>
    <mergeCell ref="A9:B9"/>
    <mergeCell ref="C9:D9"/>
    <mergeCell ref="C8:D8"/>
    <mergeCell ref="C7:D7"/>
    <mergeCell ref="C12:D12"/>
    <mergeCell ref="C13:D13"/>
    <mergeCell ref="A30:A32"/>
    <mergeCell ref="A26:B26"/>
    <mergeCell ref="A27:A29"/>
    <mergeCell ref="A22:I22"/>
    <mergeCell ref="G16:H16"/>
    <mergeCell ref="G17:H17"/>
    <mergeCell ref="G18:H18"/>
    <mergeCell ref="C21:D21"/>
    <mergeCell ref="G19:H19"/>
    <mergeCell ref="E16:F16"/>
    <mergeCell ref="E17:F17"/>
    <mergeCell ref="E18:F18"/>
    <mergeCell ref="A25:B25"/>
    <mergeCell ref="A21:B21"/>
    <mergeCell ref="A20:B20"/>
    <mergeCell ref="A17:B17"/>
    <mergeCell ref="A1:I1"/>
    <mergeCell ref="G20:H20"/>
    <mergeCell ref="G21:H21"/>
    <mergeCell ref="A2:B2"/>
    <mergeCell ref="C2:D2"/>
    <mergeCell ref="A3:B3"/>
    <mergeCell ref="E20:F20"/>
    <mergeCell ref="E21:F21"/>
    <mergeCell ref="G13:H13"/>
    <mergeCell ref="E13:F13"/>
    <mergeCell ref="G14:H14"/>
    <mergeCell ref="G15:H15"/>
    <mergeCell ref="C14:D14"/>
    <mergeCell ref="C15:D15"/>
    <mergeCell ref="E19:F19"/>
    <mergeCell ref="E15:F15"/>
  </mergeCells>
  <phoneticPr fontId="2" type="noConversion"/>
  <printOptions horizontalCentered="1"/>
  <pageMargins left="0.31496062992125984" right="0.31" top="0.70866141732283472" bottom="0.39370078740157483" header="0.51181102362204722" footer="0.27559055118110237"/>
  <pageSetup paperSize="9" scale="99" orientation="portrait" horizontalDpi="4294967293" r:id="rId1"/>
  <headerFooter alignWithMargins="0">
    <oddHeader>&amp;L[별지 제4호서식]</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9"/>
  <sheetViews>
    <sheetView showGridLines="0" view="pageBreakPreview" zoomScaleNormal="100" workbookViewId="0">
      <selection activeCell="F24" sqref="F24:G24"/>
    </sheetView>
  </sheetViews>
  <sheetFormatPr defaultColWidth="8.88671875" defaultRowHeight="11.25"/>
  <cols>
    <col min="1" max="1" width="5.33203125" style="4" customWidth="1"/>
    <col min="2" max="2" width="8.6640625" style="4" customWidth="1"/>
    <col min="3" max="4" width="9.6640625" style="4" customWidth="1"/>
    <col min="5" max="5" width="14" style="4" customWidth="1"/>
    <col min="6" max="6" width="3.88671875" style="4" customWidth="1"/>
    <col min="7" max="7" width="11.44140625" style="4" customWidth="1"/>
    <col min="8" max="8" width="12" style="4" customWidth="1"/>
    <col min="9" max="9" width="9.21875" style="4" customWidth="1"/>
    <col min="10" max="16384" width="8.88671875" style="4"/>
  </cols>
  <sheetData>
    <row r="1" spans="1:9" s="5" customFormat="1" ht="22.5">
      <c r="A1" s="681" t="s">
        <v>251</v>
      </c>
      <c r="B1" s="681"/>
      <c r="C1" s="681"/>
      <c r="D1" s="681"/>
      <c r="E1" s="681"/>
      <c r="F1" s="681"/>
      <c r="G1" s="681"/>
      <c r="H1" s="681"/>
      <c r="I1" s="681"/>
    </row>
    <row r="2" spans="1:9" ht="19.5" customHeight="1"/>
    <row r="3" spans="1:9" s="5" customFormat="1" ht="12">
      <c r="A3" s="6" t="s">
        <v>84</v>
      </c>
    </row>
    <row r="4" spans="1:9" s="5" customFormat="1" ht="12">
      <c r="A4" s="6"/>
    </row>
    <row r="5" spans="1:9" s="5" customFormat="1" ht="31.5" customHeight="1">
      <c r="A5" s="712" t="s">
        <v>203</v>
      </c>
      <c r="B5" s="713"/>
      <c r="C5" s="725" t="str">
        <f>제4호!A26</f>
        <v>책임기술자</v>
      </c>
      <c r="D5" s="726"/>
      <c r="E5" s="726"/>
      <c r="F5" s="741" t="s">
        <v>257</v>
      </c>
      <c r="G5" s="742"/>
      <c r="H5" s="726"/>
      <c r="I5" s="743"/>
    </row>
    <row r="6" spans="1:9" s="5" customFormat="1" ht="31.5" customHeight="1">
      <c r="A6" s="619" t="s">
        <v>202</v>
      </c>
      <c r="B6" s="711"/>
      <c r="C6" s="720" t="str">
        <f>제4호!C26</f>
        <v>홍길동</v>
      </c>
      <c r="D6" s="720"/>
      <c r="E6" s="721"/>
      <c r="F6" s="718" t="s">
        <v>258</v>
      </c>
      <c r="G6" s="719"/>
      <c r="H6" s="735"/>
      <c r="I6" s="736"/>
    </row>
    <row r="7" spans="1:9" s="5" customFormat="1" ht="31.5" customHeight="1">
      <c r="A7" s="714" t="s">
        <v>79</v>
      </c>
      <c r="B7" s="35" t="s">
        <v>81</v>
      </c>
      <c r="C7" s="720"/>
      <c r="D7" s="720"/>
      <c r="E7" s="721"/>
      <c r="F7" s="714" t="s">
        <v>80</v>
      </c>
      <c r="G7" s="77" t="s">
        <v>83</v>
      </c>
      <c r="H7" s="737"/>
      <c r="I7" s="738"/>
    </row>
    <row r="8" spans="1:9" s="5" customFormat="1" ht="31.5" customHeight="1">
      <c r="A8" s="714"/>
      <c r="B8" s="35" t="s">
        <v>82</v>
      </c>
      <c r="C8" s="720"/>
      <c r="D8" s="720"/>
      <c r="E8" s="721"/>
      <c r="F8" s="714"/>
      <c r="G8" s="77" t="s">
        <v>122</v>
      </c>
      <c r="H8" s="709"/>
      <c r="I8" s="710"/>
    </row>
    <row r="9" spans="1:9" s="5" customFormat="1" ht="31.5" customHeight="1">
      <c r="A9" s="714"/>
      <c r="B9" s="35" t="s">
        <v>86</v>
      </c>
      <c r="C9" s="744"/>
      <c r="D9" s="744"/>
      <c r="E9" s="745"/>
      <c r="F9" s="714"/>
      <c r="G9" s="75" t="s">
        <v>121</v>
      </c>
      <c r="H9" s="709"/>
      <c r="I9" s="710"/>
    </row>
    <row r="10" spans="1:9" s="5" customFormat="1" ht="31.5" customHeight="1">
      <c r="A10" s="716" t="s">
        <v>256</v>
      </c>
      <c r="B10" s="717"/>
      <c r="C10" s="722"/>
      <c r="D10" s="723"/>
      <c r="E10" s="724"/>
      <c r="F10" s="715"/>
      <c r="G10" s="76" t="s">
        <v>120</v>
      </c>
      <c r="H10" s="739"/>
      <c r="I10" s="740"/>
    </row>
    <row r="11" spans="1:9" s="5" customFormat="1" ht="31.5" customHeight="1">
      <c r="A11" s="727" t="s">
        <v>52</v>
      </c>
      <c r="B11" s="728"/>
      <c r="C11" s="746"/>
      <c r="D11" s="746"/>
      <c r="E11" s="747"/>
      <c r="F11" s="150"/>
      <c r="G11" s="150"/>
      <c r="H11" s="151"/>
      <c r="I11" s="151"/>
    </row>
    <row r="12" spans="1:9" s="5" customFormat="1" ht="78.75" customHeight="1">
      <c r="A12" s="733" t="s">
        <v>362</v>
      </c>
      <c r="B12" s="733"/>
      <c r="C12" s="733"/>
      <c r="D12" s="733"/>
      <c r="E12" s="733"/>
      <c r="F12" s="734"/>
      <c r="G12" s="734"/>
      <c r="H12" s="734"/>
      <c r="I12" s="734"/>
    </row>
    <row r="13" spans="1:9" s="5" customFormat="1" ht="21.75" customHeight="1">
      <c r="A13" s="122"/>
      <c r="B13" s="122"/>
      <c r="C13" s="122"/>
      <c r="D13" s="122"/>
      <c r="E13" s="122"/>
      <c r="F13" s="122"/>
      <c r="G13" s="122"/>
      <c r="H13" s="122"/>
      <c r="I13" s="122"/>
    </row>
    <row r="14" spans="1:9" s="5" customFormat="1" ht="12">
      <c r="A14" s="6" t="s">
        <v>85</v>
      </c>
    </row>
    <row r="15" spans="1:9" s="5" customFormat="1" ht="12"/>
    <row r="16" spans="1:9" s="147" customFormat="1" ht="26.25" customHeight="1">
      <c r="A16" s="630" t="s">
        <v>204</v>
      </c>
      <c r="B16" s="658"/>
      <c r="C16" s="748" t="s">
        <v>595</v>
      </c>
      <c r="D16" s="748"/>
      <c r="E16" s="748"/>
      <c r="F16" s="771" t="s">
        <v>596</v>
      </c>
      <c r="G16" s="772"/>
      <c r="H16" s="658" t="s">
        <v>205</v>
      </c>
      <c r="I16" s="750" t="s">
        <v>206</v>
      </c>
    </row>
    <row r="17" spans="1:9" s="147" customFormat="1" ht="26.25" customHeight="1" thickBot="1">
      <c r="A17" s="759"/>
      <c r="B17" s="729"/>
      <c r="C17" s="769">
        <v>1</v>
      </c>
      <c r="D17" s="770"/>
      <c r="E17" s="749"/>
      <c r="F17" s="769">
        <v>0.6</v>
      </c>
      <c r="G17" s="773"/>
      <c r="H17" s="729"/>
      <c r="I17" s="751"/>
    </row>
    <row r="18" spans="1:9" s="147" customFormat="1" ht="29.25" customHeight="1" thickTop="1">
      <c r="A18" s="730" t="s">
        <v>207</v>
      </c>
      <c r="B18" s="731"/>
      <c r="C18" s="767">
        <v>1</v>
      </c>
      <c r="D18" s="768"/>
      <c r="E18" s="152"/>
      <c r="F18" s="732">
        <v>200</v>
      </c>
      <c r="G18" s="732"/>
      <c r="H18" s="756">
        <f>ROUND(SUM(C19:G19)/365,2)</f>
        <v>0.22</v>
      </c>
      <c r="I18" s="754"/>
    </row>
    <row r="19" spans="1:9" s="147" customFormat="1" ht="29.25" customHeight="1">
      <c r="A19" s="763" t="s">
        <v>208</v>
      </c>
      <c r="B19" s="764"/>
      <c r="C19" s="765">
        <f>C18*1</f>
        <v>1</v>
      </c>
      <c r="D19" s="766"/>
      <c r="E19" s="200"/>
      <c r="F19" s="758">
        <f>F18*0.4</f>
        <v>80</v>
      </c>
      <c r="G19" s="758"/>
      <c r="H19" s="757"/>
      <c r="I19" s="755"/>
    </row>
    <row r="20" spans="1:9" s="147" customFormat="1" ht="29.25" customHeight="1">
      <c r="A20" s="18"/>
      <c r="B20" s="18"/>
      <c r="C20" s="153"/>
      <c r="D20" s="153"/>
      <c r="E20" s="153"/>
      <c r="F20" s="18"/>
      <c r="G20" s="18"/>
      <c r="H20" s="153"/>
      <c r="I20" s="153"/>
    </row>
    <row r="21" spans="1:9" s="147" customFormat="1" ht="12">
      <c r="A21" s="6" t="s">
        <v>209</v>
      </c>
      <c r="B21" s="5"/>
      <c r="C21" s="5"/>
      <c r="D21" s="5"/>
      <c r="E21" s="5"/>
      <c r="F21" s="5"/>
      <c r="G21" s="5"/>
      <c r="H21" s="5"/>
      <c r="I21" s="5"/>
    </row>
    <row r="22" spans="1:9" s="147" customFormat="1" ht="12">
      <c r="A22" s="5"/>
      <c r="B22" s="5"/>
      <c r="C22" s="5"/>
      <c r="D22" s="5"/>
      <c r="E22" s="5"/>
      <c r="F22" s="5"/>
      <c r="G22" s="5"/>
      <c r="H22" s="5"/>
      <c r="I22" s="5"/>
    </row>
    <row r="23" spans="1:9" s="147" customFormat="1" ht="33.75" customHeight="1" thickBot="1">
      <c r="A23" s="614" t="s">
        <v>204</v>
      </c>
      <c r="B23" s="615"/>
      <c r="C23" s="761" t="s">
        <v>597</v>
      </c>
      <c r="D23" s="762"/>
      <c r="E23" s="154"/>
      <c r="F23" s="760" t="s">
        <v>598</v>
      </c>
      <c r="G23" s="760"/>
      <c r="H23" s="146" t="s">
        <v>205</v>
      </c>
      <c r="I23" s="70" t="s">
        <v>206</v>
      </c>
    </row>
    <row r="24" spans="1:9" s="147" customFormat="1" ht="29.25" customHeight="1" thickTop="1">
      <c r="A24" s="730" t="s">
        <v>211</v>
      </c>
      <c r="B24" s="731"/>
      <c r="C24" s="775">
        <v>5</v>
      </c>
      <c r="D24" s="776"/>
      <c r="E24" s="155"/>
      <c r="F24" s="779">
        <v>2</v>
      </c>
      <c r="G24" s="779"/>
      <c r="H24" s="752">
        <f>ROUND(SUM(C25:G25),2)</f>
        <v>5.8</v>
      </c>
      <c r="I24" s="754"/>
    </row>
    <row r="25" spans="1:9" s="147" customFormat="1" ht="29.25" customHeight="1">
      <c r="A25" s="763" t="s">
        <v>208</v>
      </c>
      <c r="B25" s="764"/>
      <c r="C25" s="777">
        <f>C24*1</f>
        <v>5</v>
      </c>
      <c r="D25" s="778"/>
      <c r="E25" s="201"/>
      <c r="F25" s="774">
        <f>F24*0.4</f>
        <v>0.8</v>
      </c>
      <c r="G25" s="774"/>
      <c r="H25" s="753"/>
      <c r="I25" s="755"/>
    </row>
    <row r="26" spans="1:9" s="5" customFormat="1" ht="12"/>
    <row r="27" spans="1:9" s="5" customFormat="1" ht="12"/>
    <row r="28" spans="1:9" s="5" customFormat="1" ht="12"/>
    <row r="29" spans="1:9" s="5" customFormat="1" ht="12"/>
  </sheetData>
  <mergeCells count="50">
    <mergeCell ref="A25:B25"/>
    <mergeCell ref="F25:G25"/>
    <mergeCell ref="A24:B24"/>
    <mergeCell ref="C24:D24"/>
    <mergeCell ref="C25:D25"/>
    <mergeCell ref="F24:G24"/>
    <mergeCell ref="A16:B17"/>
    <mergeCell ref="A23:B23"/>
    <mergeCell ref="F23:G23"/>
    <mergeCell ref="C23:D23"/>
    <mergeCell ref="A19:B19"/>
    <mergeCell ref="C19:D19"/>
    <mergeCell ref="C18:D18"/>
    <mergeCell ref="C17:D17"/>
    <mergeCell ref="C16:D16"/>
    <mergeCell ref="F16:G16"/>
    <mergeCell ref="F17:G17"/>
    <mergeCell ref="H24:H25"/>
    <mergeCell ref="I24:I25"/>
    <mergeCell ref="I18:I19"/>
    <mergeCell ref="H18:H19"/>
    <mergeCell ref="F19:G19"/>
    <mergeCell ref="A11:B11"/>
    <mergeCell ref="H16:H17"/>
    <mergeCell ref="A1:I1"/>
    <mergeCell ref="A18:B18"/>
    <mergeCell ref="F18:G18"/>
    <mergeCell ref="A12:I12"/>
    <mergeCell ref="H6:I6"/>
    <mergeCell ref="H7:I7"/>
    <mergeCell ref="H10:I10"/>
    <mergeCell ref="F5:G5"/>
    <mergeCell ref="H5:I5"/>
    <mergeCell ref="C9:E9"/>
    <mergeCell ref="C7:E7"/>
    <mergeCell ref="C11:E11"/>
    <mergeCell ref="E16:E17"/>
    <mergeCell ref="I16:I17"/>
    <mergeCell ref="H8:I8"/>
    <mergeCell ref="H9:I9"/>
    <mergeCell ref="A6:B6"/>
    <mergeCell ref="A5:B5"/>
    <mergeCell ref="F7:F10"/>
    <mergeCell ref="A10:B10"/>
    <mergeCell ref="F6:G6"/>
    <mergeCell ref="A7:A9"/>
    <mergeCell ref="C6:E6"/>
    <mergeCell ref="C8:E8"/>
    <mergeCell ref="C10:E10"/>
    <mergeCell ref="C5:E5"/>
  </mergeCells>
  <phoneticPr fontId="2" type="noConversion"/>
  <printOptions horizontalCentered="1"/>
  <pageMargins left="0.31496062992125984" right="0.31496062992125984" top="1.1811023622047245" bottom="0.78740157480314965" header="0.39370078740157483" footer="0.39370078740157483"/>
  <pageSetup paperSize="9" orientation="portrait" horizontalDpi="4294967293" r:id="rId1"/>
  <headerFooter alignWithMargins="0">
    <oddHeader xml:space="preserve">&amp;L[별지 제5호서식]&amp;R&amp;"궁서체,기울임꼴"&amp;8      &amp;U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8"/>
  <sheetViews>
    <sheetView showGridLines="0" view="pageBreakPreview" zoomScaleNormal="100" workbookViewId="0">
      <selection activeCell="A39" sqref="A39"/>
    </sheetView>
  </sheetViews>
  <sheetFormatPr defaultColWidth="8.88671875" defaultRowHeight="11.25"/>
  <cols>
    <col min="1" max="1" width="19.88671875" style="4" customWidth="1"/>
    <col min="2" max="2" width="9.77734375" style="4" customWidth="1"/>
    <col min="3" max="3" width="7.6640625" style="37" bestFit="1" customWidth="1"/>
    <col min="4" max="4" width="5.88671875" style="37" customWidth="1"/>
    <col min="5" max="5" width="5.5546875" style="4" customWidth="1"/>
    <col min="6" max="6" width="7.33203125" style="4" customWidth="1"/>
    <col min="7" max="8" width="10" style="17" customWidth="1"/>
    <col min="9" max="9" width="9.88671875" style="17" customWidth="1"/>
    <col min="10" max="10" width="6.33203125" style="17" customWidth="1"/>
    <col min="11" max="11" width="9.88671875" style="4" customWidth="1"/>
    <col min="12" max="16384" width="8.88671875" style="4"/>
  </cols>
  <sheetData>
    <row r="1" spans="1:11" s="5" customFormat="1" ht="22.5">
      <c r="A1" s="681" t="s">
        <v>197</v>
      </c>
      <c r="B1" s="681"/>
      <c r="C1" s="681"/>
      <c r="D1" s="681"/>
      <c r="E1" s="681"/>
      <c r="F1" s="681"/>
      <c r="G1" s="681"/>
      <c r="H1" s="681"/>
      <c r="I1" s="681"/>
      <c r="J1" s="184"/>
      <c r="K1" s="184"/>
    </row>
    <row r="2" spans="1:11" s="5" customFormat="1" ht="20.25" customHeight="1">
      <c r="A2" s="184"/>
      <c r="B2" s="184"/>
      <c r="C2" s="184"/>
      <c r="D2" s="184"/>
      <c r="E2" s="184"/>
      <c r="F2" s="184"/>
      <c r="G2" s="184"/>
      <c r="H2" s="17" t="s">
        <v>285</v>
      </c>
      <c r="I2" s="189"/>
    </row>
    <row r="3" spans="1:11" ht="19.5" customHeight="1">
      <c r="A3" s="823" t="s">
        <v>259</v>
      </c>
      <c r="B3" s="825" t="s">
        <v>260</v>
      </c>
      <c r="C3" s="821" t="s">
        <v>261</v>
      </c>
      <c r="D3" s="822"/>
      <c r="E3" s="815" t="s">
        <v>262</v>
      </c>
      <c r="F3" s="819" t="s">
        <v>263</v>
      </c>
      <c r="G3" s="193" t="s">
        <v>276</v>
      </c>
      <c r="H3" s="188" t="s">
        <v>278</v>
      </c>
      <c r="I3" s="810" t="s">
        <v>264</v>
      </c>
    </row>
    <row r="4" spans="1:11" ht="19.5" customHeight="1" thickBot="1">
      <c r="A4" s="824"/>
      <c r="B4" s="826"/>
      <c r="C4" s="72" t="s">
        <v>265</v>
      </c>
      <c r="D4" s="72" t="s">
        <v>266</v>
      </c>
      <c r="E4" s="816"/>
      <c r="F4" s="820"/>
      <c r="G4" s="195" t="s">
        <v>277</v>
      </c>
      <c r="H4" s="195" t="s">
        <v>275</v>
      </c>
      <c r="I4" s="811"/>
    </row>
    <row r="5" spans="1:11" ht="14.25" customHeight="1" thickTop="1">
      <c r="A5" s="817" t="s">
        <v>280</v>
      </c>
      <c r="B5" s="818" t="s">
        <v>267</v>
      </c>
      <c r="C5" s="202">
        <v>36670</v>
      </c>
      <c r="D5" s="202">
        <v>38311</v>
      </c>
      <c r="E5" s="812">
        <f>IF(C6="","",D6-C6+1)</f>
        <v>1642</v>
      </c>
      <c r="F5" s="813" t="s">
        <v>268</v>
      </c>
      <c r="G5" s="198" t="s">
        <v>307</v>
      </c>
      <c r="H5" s="198" t="s">
        <v>306</v>
      </c>
      <c r="I5" s="814"/>
    </row>
    <row r="6" spans="1:11" ht="14.25" customHeight="1">
      <c r="A6" s="799"/>
      <c r="B6" s="801"/>
      <c r="C6" s="204">
        <f>C5</f>
        <v>36670</v>
      </c>
      <c r="D6" s="204">
        <f>D5</f>
        <v>38311</v>
      </c>
      <c r="E6" s="809"/>
      <c r="F6" s="795"/>
      <c r="G6" s="199" t="s">
        <v>305</v>
      </c>
      <c r="H6" s="199" t="s">
        <v>308</v>
      </c>
      <c r="I6" s="797"/>
    </row>
    <row r="7" spans="1:11" ht="14.25" customHeight="1">
      <c r="A7" s="798" t="s">
        <v>281</v>
      </c>
      <c r="B7" s="800" t="s">
        <v>267</v>
      </c>
      <c r="C7" s="207">
        <v>38261</v>
      </c>
      <c r="D7" s="207">
        <v>38388</v>
      </c>
      <c r="E7" s="808">
        <f>IF(C8="","",D8-C8+1)</f>
        <v>77</v>
      </c>
      <c r="F7" s="794" t="s">
        <v>268</v>
      </c>
      <c r="G7" s="208" t="s">
        <v>309</v>
      </c>
      <c r="H7" s="208" t="s">
        <v>304</v>
      </c>
      <c r="I7" s="796"/>
    </row>
    <row r="8" spans="1:11" ht="14.25" customHeight="1">
      <c r="A8" s="799"/>
      <c r="B8" s="801"/>
      <c r="C8" s="209">
        <f>IF(A7="","",IF(C7&lt;=D5,D5+1,C7))</f>
        <v>38312</v>
      </c>
      <c r="D8" s="209">
        <f>IF(A7="","",IF(D7&gt;=D5,D7,D5))</f>
        <v>38388</v>
      </c>
      <c r="E8" s="809"/>
      <c r="F8" s="795"/>
      <c r="G8" s="199" t="s">
        <v>310</v>
      </c>
      <c r="H8" s="199" t="s">
        <v>311</v>
      </c>
      <c r="I8" s="797"/>
    </row>
    <row r="9" spans="1:11" ht="14.25" customHeight="1">
      <c r="A9" s="798" t="s">
        <v>286</v>
      </c>
      <c r="B9" s="800" t="s">
        <v>267</v>
      </c>
      <c r="C9" s="207">
        <v>38261</v>
      </c>
      <c r="D9" s="207">
        <v>38419</v>
      </c>
      <c r="E9" s="808">
        <f>IF(C10="","",D10-C10+1)</f>
        <v>31</v>
      </c>
      <c r="F9" s="794" t="s">
        <v>538</v>
      </c>
      <c r="G9" s="208" t="s">
        <v>309</v>
      </c>
      <c r="H9" s="208" t="s">
        <v>304</v>
      </c>
      <c r="I9" s="796"/>
    </row>
    <row r="10" spans="1:11" ht="14.25" customHeight="1">
      <c r="A10" s="799"/>
      <c r="B10" s="801"/>
      <c r="C10" s="209">
        <f>IF(A9="","",IF(C9&lt;=D7,D7+1,C9))</f>
        <v>38389</v>
      </c>
      <c r="D10" s="209">
        <f>IF(A9="","",IF(D9&gt;=D7,D9,D7))</f>
        <v>38419</v>
      </c>
      <c r="E10" s="809"/>
      <c r="F10" s="795"/>
      <c r="G10" s="199" t="s">
        <v>310</v>
      </c>
      <c r="H10" s="199" t="s">
        <v>311</v>
      </c>
      <c r="I10" s="797"/>
    </row>
    <row r="11" spans="1:11" ht="14.25" customHeight="1">
      <c r="A11" s="798" t="s">
        <v>281</v>
      </c>
      <c r="B11" s="800" t="s">
        <v>267</v>
      </c>
      <c r="C11" s="207">
        <v>38261</v>
      </c>
      <c r="D11" s="207">
        <v>38497</v>
      </c>
      <c r="E11" s="808">
        <f>IF(C12="","",D12-C12+1)</f>
        <v>78</v>
      </c>
      <c r="F11" s="794" t="s">
        <v>168</v>
      </c>
      <c r="G11" s="208" t="s">
        <v>309</v>
      </c>
      <c r="H11" s="208" t="s">
        <v>304</v>
      </c>
      <c r="I11" s="796"/>
    </row>
    <row r="12" spans="1:11" ht="14.25" customHeight="1">
      <c r="A12" s="799"/>
      <c r="B12" s="801"/>
      <c r="C12" s="209">
        <f>IF(A11="","",IF(C11&lt;=D9,D9+1,C11))</f>
        <v>38420</v>
      </c>
      <c r="D12" s="209">
        <f>IF(A11="","",IF(D11&gt;=D9,D11,D9))</f>
        <v>38497</v>
      </c>
      <c r="E12" s="809"/>
      <c r="F12" s="795"/>
      <c r="G12" s="199" t="s">
        <v>310</v>
      </c>
      <c r="H12" s="199" t="s">
        <v>311</v>
      </c>
      <c r="I12" s="797"/>
    </row>
    <row r="13" spans="1:11" ht="14.25" customHeight="1">
      <c r="A13" s="798" t="s">
        <v>282</v>
      </c>
      <c r="B13" s="800" t="s">
        <v>267</v>
      </c>
      <c r="C13" s="207">
        <v>38261</v>
      </c>
      <c r="D13" s="207">
        <v>38533</v>
      </c>
      <c r="E13" s="808">
        <f>IF(C14="","",D14-C14+1)</f>
        <v>36</v>
      </c>
      <c r="F13" s="794" t="s">
        <v>168</v>
      </c>
      <c r="G13" s="208" t="s">
        <v>309</v>
      </c>
      <c r="H13" s="208" t="s">
        <v>304</v>
      </c>
      <c r="I13" s="796"/>
    </row>
    <row r="14" spans="1:11" ht="14.25" customHeight="1">
      <c r="A14" s="799"/>
      <c r="B14" s="801"/>
      <c r="C14" s="209">
        <f>IF(A13="","",IF(C13&lt;=D11,D11+1,C13))</f>
        <v>38498</v>
      </c>
      <c r="D14" s="209">
        <f>IF(A13="","",IF(D13&gt;=D11,D13,D11))</f>
        <v>38533</v>
      </c>
      <c r="E14" s="809"/>
      <c r="F14" s="795"/>
      <c r="G14" s="199" t="s">
        <v>310</v>
      </c>
      <c r="H14" s="199" t="s">
        <v>311</v>
      </c>
      <c r="I14" s="797"/>
    </row>
    <row r="15" spans="1:11" ht="14.25" customHeight="1">
      <c r="A15" s="798" t="s">
        <v>282</v>
      </c>
      <c r="B15" s="800" t="s">
        <v>267</v>
      </c>
      <c r="C15" s="207">
        <v>38261</v>
      </c>
      <c r="D15" s="207">
        <v>38656</v>
      </c>
      <c r="E15" s="808">
        <f>IF(C16="","",D16-C16+1)</f>
        <v>123</v>
      </c>
      <c r="F15" s="794" t="s">
        <v>168</v>
      </c>
      <c r="G15" s="208" t="s">
        <v>309</v>
      </c>
      <c r="H15" s="208" t="s">
        <v>304</v>
      </c>
      <c r="I15" s="796"/>
    </row>
    <row r="16" spans="1:11" ht="14.25" customHeight="1">
      <c r="A16" s="799"/>
      <c r="B16" s="801"/>
      <c r="C16" s="209">
        <f>IF(A15="","",IF(C15&lt;=D13,D13+1,C15))</f>
        <v>38534</v>
      </c>
      <c r="D16" s="209">
        <f>IF(A15="","",IF(D15&gt;=D13,D15,D13))</f>
        <v>38656</v>
      </c>
      <c r="E16" s="809"/>
      <c r="F16" s="795"/>
      <c r="G16" s="199" t="s">
        <v>310</v>
      </c>
      <c r="H16" s="199" t="s">
        <v>311</v>
      </c>
      <c r="I16" s="797"/>
    </row>
    <row r="17" spans="1:9" ht="14.25" customHeight="1">
      <c r="A17" s="798" t="s">
        <v>284</v>
      </c>
      <c r="B17" s="800" t="s">
        <v>279</v>
      </c>
      <c r="C17" s="207">
        <v>38261</v>
      </c>
      <c r="D17" s="207">
        <v>38737</v>
      </c>
      <c r="E17" s="808">
        <f>IF(C18="","",D18-C18+1)</f>
        <v>81</v>
      </c>
      <c r="F17" s="794" t="s">
        <v>269</v>
      </c>
      <c r="G17" s="208" t="s">
        <v>309</v>
      </c>
      <c r="H17" s="208" t="s">
        <v>304</v>
      </c>
      <c r="I17" s="796"/>
    </row>
    <row r="18" spans="1:9" ht="14.25" customHeight="1">
      <c r="A18" s="799"/>
      <c r="B18" s="801"/>
      <c r="C18" s="209">
        <f>IF(A17="","",IF(C17&lt;=D15,D15+1,C17))</f>
        <v>38657</v>
      </c>
      <c r="D18" s="209">
        <f>IF(A17="","",IF(D17&gt;=D15,D17,D15))</f>
        <v>38737</v>
      </c>
      <c r="E18" s="809"/>
      <c r="F18" s="795"/>
      <c r="G18" s="199" t="s">
        <v>310</v>
      </c>
      <c r="H18" s="199" t="s">
        <v>311</v>
      </c>
      <c r="I18" s="797"/>
    </row>
    <row r="19" spans="1:9" ht="14.25" customHeight="1">
      <c r="A19" s="798" t="s">
        <v>270</v>
      </c>
      <c r="B19" s="800" t="s">
        <v>267</v>
      </c>
      <c r="C19" s="207">
        <v>38261</v>
      </c>
      <c r="D19" s="207">
        <v>38768</v>
      </c>
      <c r="E19" s="808">
        <f>IF(C20="","",D20-C20+1)</f>
        <v>31</v>
      </c>
      <c r="F19" s="794" t="s">
        <v>268</v>
      </c>
      <c r="G19" s="208" t="s">
        <v>309</v>
      </c>
      <c r="H19" s="208" t="s">
        <v>304</v>
      </c>
      <c r="I19" s="796"/>
    </row>
    <row r="20" spans="1:9" ht="14.25" customHeight="1">
      <c r="A20" s="799"/>
      <c r="B20" s="801"/>
      <c r="C20" s="209">
        <f>IF(A19="","",IF(C19&lt;=D17,D17+1,C19))</f>
        <v>38738</v>
      </c>
      <c r="D20" s="209">
        <f>IF(A19="","",IF(D19&gt;=D17,D19,D17))</f>
        <v>38768</v>
      </c>
      <c r="E20" s="809"/>
      <c r="F20" s="795"/>
      <c r="G20" s="199" t="s">
        <v>310</v>
      </c>
      <c r="H20" s="199" t="s">
        <v>311</v>
      </c>
      <c r="I20" s="797"/>
    </row>
    <row r="21" spans="1:9" ht="14.25" customHeight="1">
      <c r="A21" s="798" t="s">
        <v>283</v>
      </c>
      <c r="B21" s="800"/>
      <c r="C21" s="207">
        <v>38261</v>
      </c>
      <c r="D21" s="207">
        <v>38862</v>
      </c>
      <c r="E21" s="808">
        <f>IF(C22="","",D22-C22+1)</f>
        <v>94</v>
      </c>
      <c r="F21" s="794" t="s">
        <v>168</v>
      </c>
      <c r="G21" s="208" t="s">
        <v>309</v>
      </c>
      <c r="H21" s="208" t="s">
        <v>304</v>
      </c>
      <c r="I21" s="796"/>
    </row>
    <row r="22" spans="1:9" ht="14.25" customHeight="1">
      <c r="A22" s="799"/>
      <c r="B22" s="801"/>
      <c r="C22" s="209">
        <f>IF(A21="","",IF(C21&lt;=D19,D19+1,C21))</f>
        <v>38769</v>
      </c>
      <c r="D22" s="209">
        <f>IF(A21="","",IF(D21&gt;=D19,D21,D19))</f>
        <v>38862</v>
      </c>
      <c r="E22" s="809"/>
      <c r="F22" s="795"/>
      <c r="G22" s="199" t="s">
        <v>310</v>
      </c>
      <c r="H22" s="199" t="s">
        <v>311</v>
      </c>
      <c r="I22" s="797"/>
    </row>
    <row r="23" spans="1:9" ht="14.25" customHeight="1">
      <c r="A23" s="798"/>
      <c r="B23" s="800"/>
      <c r="C23" s="207"/>
      <c r="D23" s="207"/>
      <c r="E23" s="808" t="str">
        <f>IF(C24="","",D24-C24+1)</f>
        <v/>
      </c>
      <c r="F23" s="794"/>
      <c r="G23" s="208"/>
      <c r="H23" s="208"/>
      <c r="I23" s="796"/>
    </row>
    <row r="24" spans="1:9" ht="14.25" customHeight="1">
      <c r="A24" s="799"/>
      <c r="B24" s="801"/>
      <c r="C24" s="209" t="str">
        <f>IF(A23="","",IF(C23&lt;=D21,D21+1,C23))</f>
        <v/>
      </c>
      <c r="D24" s="209" t="str">
        <f>IF(A23="","",IF(D23&gt;=D21,D23,D21))</f>
        <v/>
      </c>
      <c r="E24" s="809"/>
      <c r="F24" s="795"/>
      <c r="G24" s="199"/>
      <c r="H24" s="199"/>
      <c r="I24" s="797"/>
    </row>
    <row r="25" spans="1:9" ht="14.25" customHeight="1">
      <c r="A25" s="798"/>
      <c r="B25" s="800"/>
      <c r="C25" s="207"/>
      <c r="D25" s="207"/>
      <c r="E25" s="808" t="str">
        <f>IF(C26="","",D26-C26+1)</f>
        <v/>
      </c>
      <c r="F25" s="794"/>
      <c r="G25" s="208"/>
      <c r="H25" s="208"/>
      <c r="I25" s="796"/>
    </row>
    <row r="26" spans="1:9" ht="14.25" customHeight="1">
      <c r="A26" s="799"/>
      <c r="B26" s="801"/>
      <c r="C26" s="209" t="str">
        <f>IF(A25="","",IF(C25&lt;=D23,D23+1,C25))</f>
        <v/>
      </c>
      <c r="D26" s="209" t="str">
        <f>IF(A25="","",IF(D25&gt;=D23,D25,D23))</f>
        <v/>
      </c>
      <c r="E26" s="809"/>
      <c r="F26" s="795"/>
      <c r="G26" s="199"/>
      <c r="H26" s="199"/>
      <c r="I26" s="797"/>
    </row>
    <row r="27" spans="1:9" ht="14.25" customHeight="1">
      <c r="A27" s="798"/>
      <c r="B27" s="800"/>
      <c r="C27" s="207"/>
      <c r="D27" s="207"/>
      <c r="E27" s="808" t="str">
        <f>IF(C28="","",D28-C28+1)</f>
        <v/>
      </c>
      <c r="F27" s="794"/>
      <c r="G27" s="208"/>
      <c r="H27" s="208"/>
      <c r="I27" s="796"/>
    </row>
    <row r="28" spans="1:9" ht="14.25" customHeight="1">
      <c r="A28" s="799"/>
      <c r="B28" s="801"/>
      <c r="C28" s="209" t="str">
        <f>IF(A27="","",IF(C27&lt;=D25,D25+1,C27))</f>
        <v/>
      </c>
      <c r="D28" s="209" t="str">
        <f>IF(A27="","",IF(D27&gt;=D25,D27,D25))</f>
        <v/>
      </c>
      <c r="E28" s="809"/>
      <c r="F28" s="795"/>
      <c r="G28" s="199"/>
      <c r="H28" s="199"/>
      <c r="I28" s="797"/>
    </row>
    <row r="29" spans="1:9" ht="14.25" customHeight="1">
      <c r="A29" s="798"/>
      <c r="B29" s="800"/>
      <c r="C29" s="207"/>
      <c r="D29" s="207"/>
      <c r="E29" s="808" t="str">
        <f>IF(C30="","",D30-C30+1)</f>
        <v/>
      </c>
      <c r="F29" s="794"/>
      <c r="G29" s="208"/>
      <c r="H29" s="208"/>
      <c r="I29" s="796"/>
    </row>
    <row r="30" spans="1:9" ht="14.25" customHeight="1">
      <c r="A30" s="799"/>
      <c r="B30" s="801"/>
      <c r="C30" s="209" t="str">
        <f>IF(A29="","",IF(C29&lt;=D27,D27+1,C29))</f>
        <v/>
      </c>
      <c r="D30" s="209" t="str">
        <f>IF(A29="","",IF(D29&gt;=D27,D29,D27))</f>
        <v/>
      </c>
      <c r="E30" s="809"/>
      <c r="F30" s="795"/>
      <c r="G30" s="199"/>
      <c r="H30" s="199"/>
      <c r="I30" s="797"/>
    </row>
    <row r="31" spans="1:9" ht="14.25" customHeight="1">
      <c r="A31" s="798"/>
      <c r="B31" s="800"/>
      <c r="C31" s="207"/>
      <c r="D31" s="207"/>
      <c r="E31" s="808" t="str">
        <f>IF(C32="","",D32-C32+1)</f>
        <v/>
      </c>
      <c r="F31" s="794"/>
      <c r="G31" s="208"/>
      <c r="H31" s="208"/>
      <c r="I31" s="796"/>
    </row>
    <row r="32" spans="1:9" ht="14.25" customHeight="1">
      <c r="A32" s="799"/>
      <c r="B32" s="801"/>
      <c r="C32" s="209" t="str">
        <f>IF(A31="","",IF(C31&lt;=D29,D29+1,C31))</f>
        <v/>
      </c>
      <c r="D32" s="209" t="str">
        <f>IF(A31="","",IF(D31&gt;=D29,D31,D29))</f>
        <v/>
      </c>
      <c r="E32" s="809"/>
      <c r="F32" s="795"/>
      <c r="G32" s="199"/>
      <c r="H32" s="199"/>
      <c r="I32" s="797"/>
    </row>
    <row r="33" spans="1:9" ht="14.25" customHeight="1">
      <c r="A33" s="203"/>
      <c r="B33" s="210"/>
      <c r="C33" s="211"/>
      <c r="D33" s="211"/>
      <c r="E33" s="205" t="str">
        <f>IF(C33="","",IF(C33&lt;=#REF!,D33-#REF!,D33-C33+1))</f>
        <v/>
      </c>
      <c r="F33" s="206"/>
      <c r="G33" s="212"/>
      <c r="H33" s="212"/>
      <c r="I33" s="213"/>
    </row>
    <row r="34" spans="1:9">
      <c r="A34" s="116"/>
      <c r="B34" s="114"/>
      <c r="C34" s="117"/>
      <c r="D34" s="117"/>
      <c r="E34" s="112"/>
      <c r="F34" s="113"/>
      <c r="G34" s="114"/>
      <c r="H34" s="114"/>
      <c r="I34" s="115"/>
    </row>
    <row r="35" spans="1:9" ht="19.5" customHeight="1" thickBot="1">
      <c r="A35" s="804" t="s">
        <v>271</v>
      </c>
      <c r="B35" s="805"/>
      <c r="C35" s="806" t="s">
        <v>272</v>
      </c>
      <c r="D35" s="806"/>
      <c r="E35" s="807"/>
      <c r="F35" s="780" t="s">
        <v>273</v>
      </c>
      <c r="G35" s="780"/>
      <c r="H35" s="792" t="s">
        <v>274</v>
      </c>
      <c r="I35" s="793"/>
    </row>
    <row r="36" spans="1:9" ht="17.25" customHeight="1" thickTop="1">
      <c r="A36" s="802" t="s">
        <v>599</v>
      </c>
      <c r="B36" s="803"/>
      <c r="C36" s="785">
        <f>SUMIF(F5:F33,"동일",E5:E33)</f>
        <v>2112</v>
      </c>
      <c r="D36" s="785"/>
      <c r="E36" s="214"/>
      <c r="F36" s="786">
        <v>1</v>
      </c>
      <c r="G36" s="786"/>
      <c r="H36" s="215">
        <f>C36*F36</f>
        <v>2112</v>
      </c>
      <c r="I36" s="787">
        <f>SUM(H36:H38)</f>
        <v>2144.4</v>
      </c>
    </row>
    <row r="37" spans="1:9" ht="17.25" customHeight="1">
      <c r="A37" s="788"/>
      <c r="B37" s="789"/>
      <c r="C37" s="790"/>
      <c r="D37" s="790"/>
      <c r="E37" s="187"/>
      <c r="F37" s="791"/>
      <c r="G37" s="791"/>
      <c r="H37" s="186"/>
      <c r="I37" s="787"/>
    </row>
    <row r="38" spans="1:9" ht="17.25" customHeight="1">
      <c r="A38" s="781" t="s">
        <v>600</v>
      </c>
      <c r="B38" s="782"/>
      <c r="C38" s="783">
        <f>SUMIF(F5:F33,"기타",E5:E33)</f>
        <v>81</v>
      </c>
      <c r="D38" s="783"/>
      <c r="E38" s="191"/>
      <c r="F38" s="784">
        <v>0.4</v>
      </c>
      <c r="G38" s="784"/>
      <c r="H38" s="190">
        <f>C38*F38</f>
        <v>32.4</v>
      </c>
      <c r="I38" s="156">
        <f>ROUND(I36/365,2)</f>
        <v>5.88</v>
      </c>
    </row>
  </sheetData>
  <mergeCells count="91">
    <mergeCell ref="A5:A6"/>
    <mergeCell ref="B5:B6"/>
    <mergeCell ref="A7:A8"/>
    <mergeCell ref="A13:A14"/>
    <mergeCell ref="F3:F4"/>
    <mergeCell ref="C3:D3"/>
    <mergeCell ref="A3:A4"/>
    <mergeCell ref="B3:B4"/>
    <mergeCell ref="B7:B8"/>
    <mergeCell ref="A9:A10"/>
    <mergeCell ref="B9:B10"/>
    <mergeCell ref="B11:B12"/>
    <mergeCell ref="A11:A12"/>
    <mergeCell ref="B13:B14"/>
    <mergeCell ref="I7:I8"/>
    <mergeCell ref="I9:I10"/>
    <mergeCell ref="I11:I12"/>
    <mergeCell ref="I3:I4"/>
    <mergeCell ref="E5:E6"/>
    <mergeCell ref="F5:F6"/>
    <mergeCell ref="I5:I6"/>
    <mergeCell ref="F7:F8"/>
    <mergeCell ref="E7:E8"/>
    <mergeCell ref="E3:E4"/>
    <mergeCell ref="E9:E10"/>
    <mergeCell ref="F9:F10"/>
    <mergeCell ref="E11:E12"/>
    <mergeCell ref="F11:F12"/>
    <mergeCell ref="A15:A16"/>
    <mergeCell ref="B15:B16"/>
    <mergeCell ref="E15:E16"/>
    <mergeCell ref="F15:F16"/>
    <mergeCell ref="A19:A20"/>
    <mergeCell ref="A17:A18"/>
    <mergeCell ref="B17:B18"/>
    <mergeCell ref="E17:E18"/>
    <mergeCell ref="F17:F18"/>
    <mergeCell ref="B19:B20"/>
    <mergeCell ref="I17:I18"/>
    <mergeCell ref="E21:E22"/>
    <mergeCell ref="F21:F22"/>
    <mergeCell ref="I21:I22"/>
    <mergeCell ref="I13:I14"/>
    <mergeCell ref="E13:E14"/>
    <mergeCell ref="F13:F14"/>
    <mergeCell ref="E19:E20"/>
    <mergeCell ref="I19:I20"/>
    <mergeCell ref="I15:I16"/>
    <mergeCell ref="B27:B28"/>
    <mergeCell ref="E27:E28"/>
    <mergeCell ref="F19:F20"/>
    <mergeCell ref="I23:I24"/>
    <mergeCell ref="A25:A26"/>
    <mergeCell ref="B25:B26"/>
    <mergeCell ref="A23:A24"/>
    <mergeCell ref="F23:F24"/>
    <mergeCell ref="E25:E26"/>
    <mergeCell ref="F25:F26"/>
    <mergeCell ref="I25:I26"/>
    <mergeCell ref="A27:A28"/>
    <mergeCell ref="B23:B24"/>
    <mergeCell ref="E23:E24"/>
    <mergeCell ref="A21:A22"/>
    <mergeCell ref="B21:B22"/>
    <mergeCell ref="F31:F32"/>
    <mergeCell ref="I27:I28"/>
    <mergeCell ref="E29:E30"/>
    <mergeCell ref="F29:F30"/>
    <mergeCell ref="I29:I30"/>
    <mergeCell ref="B29:B30"/>
    <mergeCell ref="A36:B36"/>
    <mergeCell ref="A35:B35"/>
    <mergeCell ref="C35:E35"/>
    <mergeCell ref="B31:B32"/>
    <mergeCell ref="E31:E32"/>
    <mergeCell ref="F35:G35"/>
    <mergeCell ref="A1:I1"/>
    <mergeCell ref="A38:B38"/>
    <mergeCell ref="C38:D38"/>
    <mergeCell ref="F38:G38"/>
    <mergeCell ref="C36:D36"/>
    <mergeCell ref="F36:G36"/>
    <mergeCell ref="I36:I37"/>
    <mergeCell ref="A37:B37"/>
    <mergeCell ref="C37:D37"/>
    <mergeCell ref="F37:G37"/>
    <mergeCell ref="H35:I35"/>
    <mergeCell ref="F27:F28"/>
    <mergeCell ref="I31:I32"/>
    <mergeCell ref="A31:A32"/>
    <mergeCell ref="A29:A30"/>
  </mergeCells>
  <phoneticPr fontId="2" type="noConversion"/>
  <printOptions horizontalCentered="1"/>
  <pageMargins left="0.31496062992125984" right="0.31496062992125984" top="1.1811023622047245" bottom="0.78740157480314965" header="0.39370078740157483" footer="0.39370078740157483"/>
  <pageSetup paperSize="9" scale="98" orientation="portrait" horizontalDpi="4294967293" r:id="rId1"/>
  <headerFooter alignWithMargins="0">
    <oddHeader xml:space="preserve">&amp;L[별지 제5-1호서식]&amp;R&amp;"궁서체,기울임꼴"&amp;8      &amp;U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28</vt:i4>
      </vt:variant>
      <vt:variant>
        <vt:lpstr>이름이 지정된 범위</vt:lpstr>
      </vt:variant>
      <vt:variant>
        <vt:i4>7</vt:i4>
      </vt:variant>
    </vt:vector>
  </HeadingPairs>
  <TitlesOfParts>
    <vt:vector size="35" baseType="lpstr">
      <vt:lpstr>제출목록</vt:lpstr>
      <vt:lpstr>제1호</vt:lpstr>
      <vt:lpstr>제2호</vt:lpstr>
      <vt:lpstr>제2-1호 </vt:lpstr>
      <vt:lpstr>제2-2호 </vt:lpstr>
      <vt:lpstr>제3호</vt:lpstr>
      <vt:lpstr>제4호</vt:lpstr>
      <vt:lpstr>제5-1호</vt:lpstr>
      <vt:lpstr>제5-2호</vt:lpstr>
      <vt:lpstr>제5-3호</vt:lpstr>
      <vt:lpstr>제5-4호</vt:lpstr>
      <vt:lpstr>제5-5호</vt:lpstr>
      <vt:lpstr>제5-6호</vt:lpstr>
      <vt:lpstr>제5-7호</vt:lpstr>
      <vt:lpstr>제6호</vt:lpstr>
      <vt:lpstr>제6-1-1호</vt:lpstr>
      <vt:lpstr>제6-1-2호</vt:lpstr>
      <vt:lpstr>제6-2-1호</vt:lpstr>
      <vt:lpstr>제6-2-2호</vt:lpstr>
      <vt:lpstr>제6-3호</vt:lpstr>
      <vt:lpstr>제7호 </vt:lpstr>
      <vt:lpstr>제8호 </vt:lpstr>
      <vt:lpstr>제9호</vt:lpstr>
      <vt:lpstr>제9-1호</vt:lpstr>
      <vt:lpstr>제9-2호</vt:lpstr>
      <vt:lpstr>제9-3호</vt:lpstr>
      <vt:lpstr>제9-4호</vt:lpstr>
      <vt:lpstr>제10호</vt:lpstr>
      <vt:lpstr>'제5-5호'!Print_Area</vt:lpstr>
      <vt:lpstr>'제5-7호'!Print_Area</vt:lpstr>
      <vt:lpstr>'제6-1-1호'!Print_Area</vt:lpstr>
      <vt:lpstr>'제6-3호'!Print_Area</vt:lpstr>
      <vt:lpstr>제6호!Print_Area</vt:lpstr>
      <vt:lpstr>'제7호 '!Print_Area</vt:lpstr>
      <vt:lpstr>제9호!Print_Area</vt:lpstr>
    </vt:vector>
  </TitlesOfParts>
  <Company>ExTra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Korean</dc:creator>
  <cp:lastModifiedBy>user</cp:lastModifiedBy>
  <cp:lastPrinted>2010-05-13T07:17:31Z</cp:lastPrinted>
  <dcterms:created xsi:type="dcterms:W3CDTF">2002-02-02T23:15:05Z</dcterms:created>
  <dcterms:modified xsi:type="dcterms:W3CDTF">2016-12-23T01:07:35Z</dcterms:modified>
</cp:coreProperties>
</file>