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25170" windowHeight="10995"/>
  </bookViews>
  <sheets>
    <sheet name="발주계획_물품" sheetId="3" r:id="rId1"/>
  </sheets>
  <definedNames>
    <definedName name="_xlnm._FilterDatabase" localSheetId="0" hidden="1">발주계획_물품!$A$1:$R$99</definedName>
  </definedNames>
  <calcPr calcId="125725"/>
</workbook>
</file>

<file path=xl/calcChain.xml><?xml version="1.0" encoding="utf-8"?>
<calcChain xmlns="http://schemas.openxmlformats.org/spreadsheetml/2006/main">
  <c r="L7" i="3"/>
  <c r="L2"/>
  <c r="L3"/>
  <c r="L4"/>
  <c r="L5"/>
  <c r="L6"/>
  <c r="L8"/>
  <c r="L9"/>
  <c r="L12"/>
  <c r="L11"/>
  <c r="L10"/>
  <c r="L96" l="1"/>
  <c r="L94"/>
  <c r="L95"/>
  <c r="L93"/>
  <c r="L92"/>
  <c r="L91"/>
  <c r="L88"/>
  <c r="L87"/>
  <c r="L84"/>
  <c r="L83"/>
  <c r="L61"/>
  <c r="L60"/>
  <c r="L59"/>
  <c r="L58"/>
  <c r="L57" l="1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0" l="1"/>
  <c r="L29"/>
  <c r="L28"/>
  <c r="L80"/>
  <c r="L79"/>
  <c r="L78"/>
  <c r="L77" l="1"/>
  <c r="L76"/>
  <c r="L75"/>
  <c r="C75"/>
  <c r="C76" s="1"/>
  <c r="C77" s="1"/>
  <c r="C78" s="1"/>
  <c r="C79" s="1"/>
  <c r="C80" s="1"/>
  <c r="C81" l="1"/>
  <c r="C83"/>
  <c r="C86" s="1"/>
  <c r="C89" s="1"/>
  <c r="C92" s="1"/>
  <c r="C95" s="1"/>
  <c r="L74"/>
  <c r="L73"/>
  <c r="L72"/>
  <c r="L62"/>
  <c r="E62"/>
  <c r="E81" s="1"/>
  <c r="E82" s="1"/>
  <c r="E94" s="1"/>
  <c r="E95" s="1"/>
  <c r="E96" s="1"/>
  <c r="L27"/>
  <c r="C82" l="1"/>
  <c r="C85" s="1"/>
  <c r="C88" s="1"/>
  <c r="C91" s="1"/>
  <c r="C94" s="1"/>
  <c r="C84"/>
  <c r="C87" s="1"/>
  <c r="C90" s="1"/>
  <c r="C93" s="1"/>
  <c r="C96" s="1"/>
</calcChain>
</file>

<file path=xl/comments1.xml><?xml version="1.0" encoding="utf-8"?>
<comments xmlns="http://schemas.openxmlformats.org/spreadsheetml/2006/main">
  <authors>
    <author>Registered User</author>
  </authors>
  <commentList>
    <comment ref="A1" authorId="0">
      <text>
        <r>
          <rPr>
            <b/>
            <sz val="9"/>
            <color indexed="81"/>
            <rFont val="돋움"/>
            <family val="3"/>
            <charset val="129"/>
          </rPr>
          <t>필수입력사항
(YYYY)</t>
        </r>
      </text>
    </comment>
    <comment ref="B1" authorId="0">
      <text>
        <r>
          <rPr>
            <b/>
            <sz val="9"/>
            <color indexed="81"/>
            <rFont val="돋움"/>
            <family val="3"/>
            <charset val="129"/>
          </rPr>
          <t>필수입력</t>
        </r>
        <r>
          <rPr>
            <b/>
            <sz val="9"/>
            <color indexed="81"/>
            <rFont val="돋움"/>
            <family val="3"/>
            <charset val="129"/>
          </rPr>
          <t>사항</t>
        </r>
        <r>
          <rPr>
            <sz val="9"/>
            <color indexed="81"/>
            <rFont val="Tahoma"/>
            <family val="2"/>
          </rPr>
          <t xml:space="preserve">
(MM)</t>
        </r>
      </text>
    </comment>
    <comment ref="C1" authorId="0">
      <text>
        <r>
          <rPr>
            <b/>
            <sz val="9"/>
            <color indexed="81"/>
            <rFont val="돋움"/>
            <family val="3"/>
            <charset val="129"/>
          </rPr>
          <t>필수입력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사항</t>
        </r>
      </text>
    </comment>
    <comment ref="D1" authorId="0">
      <text>
        <r>
          <rPr>
            <b/>
            <sz val="9"/>
            <color indexed="81"/>
            <rFont val="돋움"/>
            <family val="3"/>
            <charset val="129"/>
          </rPr>
          <t>필수입력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사항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<sst xmlns="http://schemas.openxmlformats.org/spreadsheetml/2006/main" count="891" uniqueCount="192">
  <si>
    <t>비고</t>
    <phoneticPr fontId="2" type="noConversion"/>
  </si>
  <si>
    <t>부서명</t>
    <phoneticPr fontId="2" type="noConversion"/>
  </si>
  <si>
    <t>담당자</t>
    <phoneticPr fontId="2" type="noConversion"/>
  </si>
  <si>
    <t>연락처</t>
    <phoneticPr fontId="2" type="noConversion"/>
  </si>
  <si>
    <t>계약방법</t>
    <phoneticPr fontId="2" type="noConversion"/>
  </si>
  <si>
    <t>품 명</t>
    <phoneticPr fontId="2" type="noConversion"/>
  </si>
  <si>
    <t>주요규격</t>
    <phoneticPr fontId="2" type="noConversion"/>
  </si>
  <si>
    <t>용도</t>
    <phoneticPr fontId="2" type="noConversion"/>
  </si>
  <si>
    <t>수량</t>
    <phoneticPr fontId="2" type="noConversion"/>
  </si>
  <si>
    <t>단위</t>
    <phoneticPr fontId="2" type="noConversion"/>
  </si>
  <si>
    <t>협정여부</t>
    <phoneticPr fontId="2" type="noConversion"/>
  </si>
  <si>
    <t>구매예정금액</t>
    <phoneticPr fontId="2" type="noConversion"/>
  </si>
  <si>
    <r>
      <t xml:space="preserve">발주년도 </t>
    </r>
    <r>
      <rPr>
        <b/>
        <sz val="11"/>
        <color indexed="10"/>
        <rFont val="굴림"/>
        <family val="3"/>
        <charset val="129"/>
      </rPr>
      <t>*</t>
    </r>
    <phoneticPr fontId="2" type="noConversion"/>
  </si>
  <si>
    <r>
      <t xml:space="preserve">발주월 </t>
    </r>
    <r>
      <rPr>
        <b/>
        <sz val="11"/>
        <color indexed="10"/>
        <rFont val="굴림"/>
        <family val="3"/>
        <charset val="129"/>
      </rPr>
      <t>*</t>
    </r>
    <phoneticPr fontId="2" type="noConversion"/>
  </si>
  <si>
    <r>
      <t>조달방식</t>
    </r>
    <r>
      <rPr>
        <b/>
        <sz val="11"/>
        <color indexed="10"/>
        <rFont val="굴림"/>
        <family val="3"/>
        <charset val="129"/>
      </rPr>
      <t xml:space="preserve"> *</t>
    </r>
    <phoneticPr fontId="2" type="noConversion"/>
  </si>
  <si>
    <r>
      <t xml:space="preserve">사업명 </t>
    </r>
    <r>
      <rPr>
        <b/>
        <sz val="11"/>
        <color indexed="10"/>
        <rFont val="굴림"/>
        <family val="3"/>
        <charset val="129"/>
      </rPr>
      <t>*</t>
    </r>
    <phoneticPr fontId="2" type="noConversion"/>
  </si>
  <si>
    <t>자체조달</t>
    <phoneticPr fontId="2" type="noConversion"/>
  </si>
  <si>
    <r>
      <t xml:space="preserve">세부품명번호 </t>
    </r>
    <r>
      <rPr>
        <b/>
        <sz val="11"/>
        <color indexed="10"/>
        <rFont val="굴림"/>
        <family val="3"/>
        <charset val="129"/>
      </rPr>
      <t xml:space="preserve">* </t>
    </r>
    <phoneticPr fontId="2" type="noConversion"/>
  </si>
  <si>
    <t>수의계약사유</t>
    <phoneticPr fontId="2" type="noConversion"/>
  </si>
  <si>
    <t>SD300, D13㎜</t>
  </si>
  <si>
    <t>SD300, D16㎜</t>
  </si>
  <si>
    <t>SD300, D19㎜</t>
  </si>
  <si>
    <t>SD300, D22㎜</t>
  </si>
  <si>
    <t>SD300, D25㎜</t>
  </si>
  <si>
    <t>SD400, HD13㎜</t>
  </si>
  <si>
    <t>SD400, HD16㎜</t>
  </si>
  <si>
    <t>SD400, HD29㎜</t>
  </si>
  <si>
    <t>SD400, HD32㎜</t>
  </si>
  <si>
    <t>φ600×2.0㎜, 1RS</t>
  </si>
  <si>
    <t>φ200㎜×6m</t>
  </si>
  <si>
    <t>캡형</t>
  </si>
  <si>
    <t>표준형</t>
  </si>
  <si>
    <t>1000×1000×230</t>
  </si>
  <si>
    <t>5×500㎜</t>
  </si>
  <si>
    <t>φ40㎜이하, 현장도착도</t>
  </si>
  <si>
    <t>ton</t>
  </si>
  <si>
    <t>m2</t>
  </si>
  <si>
    <t>m3</t>
  </si>
  <si>
    <t>m</t>
  </si>
  <si>
    <t>본</t>
  </si>
  <si>
    <t>EA</t>
  </si>
  <si>
    <t>M920240</t>
  </si>
  <si>
    <t>M920250</t>
  </si>
  <si>
    <t>철  근</t>
    <phoneticPr fontId="2" type="noConversion"/>
  </si>
  <si>
    <t>파형강관(PE양면피복)</t>
    <phoneticPr fontId="2" type="noConversion"/>
  </si>
  <si>
    <t>PE이중벽관</t>
    <phoneticPr fontId="2" type="noConversion"/>
  </si>
  <si>
    <t>보강토블록</t>
    <phoneticPr fontId="2" type="noConversion"/>
  </si>
  <si>
    <t>호안블록</t>
    <phoneticPr fontId="2" type="noConversion"/>
  </si>
  <si>
    <t>연결체인</t>
    <phoneticPr fontId="2" type="noConversion"/>
  </si>
  <si>
    <t>순환골재</t>
    <phoneticPr fontId="2" type="noConversion"/>
  </si>
  <si>
    <t>율동공공주택지구조성공사</t>
    <phoneticPr fontId="2" type="noConversion"/>
  </si>
  <si>
    <t>자체조달</t>
    <phoneticPr fontId="2" type="noConversion"/>
  </si>
  <si>
    <t>도시개발팀</t>
    <phoneticPr fontId="2" type="noConversion"/>
  </si>
  <si>
    <t>수의단가</t>
    <phoneticPr fontId="2" type="noConversion"/>
  </si>
  <si>
    <t>MBCB00400</t>
    <phoneticPr fontId="2" type="noConversion"/>
  </si>
  <si>
    <t>율동공공주택지구조성공사</t>
    <phoneticPr fontId="2" type="noConversion"/>
  </si>
  <si>
    <t>￠900×H1350mm</t>
    <phoneticPr fontId="2" type="noConversion"/>
  </si>
  <si>
    <t>개</t>
    <phoneticPr fontId="2" type="noConversion"/>
  </si>
  <si>
    <t>김태환</t>
    <phoneticPr fontId="2" type="noConversion"/>
  </si>
  <si>
    <t>GRP맨홀(접속구경￠250mm)</t>
    <phoneticPr fontId="2" type="noConversion"/>
  </si>
  <si>
    <t>GRP맨홀(접속구경￠400mm)</t>
    <phoneticPr fontId="2" type="noConversion"/>
  </si>
  <si>
    <t>GRP맨홀(접속구경￠300mm)</t>
    <phoneticPr fontId="2" type="noConversion"/>
  </si>
  <si>
    <t>GRP맨홀(접속구경￠200mm)</t>
    <phoneticPr fontId="2" type="noConversion"/>
  </si>
  <si>
    <t>플라스틱계맨홀(GRP맨홀)</t>
    <phoneticPr fontId="2" type="noConversion"/>
  </si>
  <si>
    <t>￠300,지관</t>
    <phoneticPr fontId="2" type="noConversion"/>
  </si>
  <si>
    <t>￠250,지관</t>
    <phoneticPr fontId="2" type="noConversion"/>
  </si>
  <si>
    <t>￠200,지관</t>
    <phoneticPr fontId="2" type="noConversion"/>
  </si>
  <si>
    <t>φ900×H10㎜,높이조절단관</t>
  </si>
  <si>
    <t>P＆I Curtain Wall</t>
  </si>
  <si>
    <t>개소</t>
    <phoneticPr fontId="2" type="noConversion"/>
  </si>
  <si>
    <t>비점오염저감시설(C구역)</t>
    <phoneticPr fontId="2" type="noConversion"/>
  </si>
  <si>
    <t>비점오염저감시설(Q구역)</t>
    <phoneticPr fontId="2" type="noConversion"/>
  </si>
  <si>
    <t>비점오염저감시설(J구역)</t>
    <phoneticPr fontId="2" type="noConversion"/>
  </si>
  <si>
    <t>아스팔트콘크리트</t>
    <phoneticPr fontId="2" type="noConversion"/>
  </si>
  <si>
    <t xml:space="preserve"> BB-2,t30mm,가열,3등급,기층용</t>
    <phoneticPr fontId="2" type="noConversion"/>
  </si>
  <si>
    <t>ton</t>
    <phoneticPr fontId="2" type="noConversion"/>
  </si>
  <si>
    <t xml:space="preserve"> MC-1,230mm,가열,3등급,기층용</t>
    <phoneticPr fontId="2" type="noConversion"/>
  </si>
  <si>
    <t>PE이중벽관</t>
    <phoneticPr fontId="2" type="noConversion"/>
  </si>
  <si>
    <t>φ250mm×6m</t>
    <phoneticPr fontId="2" type="noConversion"/>
  </si>
  <si>
    <t>φ300mm×6m</t>
    <phoneticPr fontId="2" type="noConversion"/>
  </si>
  <si>
    <t>φ400mm×6m</t>
    <phoneticPr fontId="2" type="noConversion"/>
  </si>
  <si>
    <t>본</t>
    <phoneticPr fontId="2" type="noConversion"/>
  </si>
  <si>
    <t>주철맨홀뚜껑</t>
    <phoneticPr fontId="2" type="noConversion"/>
  </si>
  <si>
    <t>φ648mm×110mm</t>
    <phoneticPr fontId="2" type="noConversion"/>
  </si>
  <si>
    <t>조</t>
    <phoneticPr fontId="2" type="noConversion"/>
  </si>
  <si>
    <t>φ766mm×110mm</t>
    <phoneticPr fontId="2" type="noConversion"/>
  </si>
  <si>
    <t>800×800x60mm</t>
    <phoneticPr fontId="2" type="noConversion"/>
  </si>
  <si>
    <t>φ265mm×200mm</t>
    <phoneticPr fontId="2" type="noConversion"/>
  </si>
  <si>
    <t>400×1000x50mm</t>
    <phoneticPr fontId="2" type="noConversion"/>
  </si>
  <si>
    <t>400×500x50mm</t>
    <phoneticPr fontId="2" type="noConversion"/>
  </si>
  <si>
    <t>φ300×1.6㎜, 1RS</t>
    <phoneticPr fontId="2" type="noConversion"/>
  </si>
  <si>
    <t>φ450×1.6㎜, 1RS</t>
    <phoneticPr fontId="2" type="noConversion"/>
  </si>
  <si>
    <t>φ500×1.6㎜, 1RS</t>
    <phoneticPr fontId="2" type="noConversion"/>
  </si>
  <si>
    <t>φ700×2.7㎜, 1RS</t>
    <phoneticPr fontId="2" type="noConversion"/>
  </si>
  <si>
    <t>φ800×2.7㎜, 1RS</t>
    <phoneticPr fontId="2" type="noConversion"/>
  </si>
  <si>
    <t>φ900×2.7㎜, 1RS</t>
    <phoneticPr fontId="2" type="noConversion"/>
  </si>
  <si>
    <t>φ1000×3.2㎜, 1RS</t>
    <phoneticPr fontId="2" type="noConversion"/>
  </si>
  <si>
    <t>φ1200×3.2㎜, 1RS</t>
    <phoneticPr fontId="2" type="noConversion"/>
  </si>
  <si>
    <t>φ1350×3.2㎜, 1RS</t>
    <phoneticPr fontId="2" type="noConversion"/>
  </si>
  <si>
    <t>φ1500×3.2㎜, 1RS</t>
    <phoneticPr fontId="2" type="noConversion"/>
  </si>
  <si>
    <t xml:space="preserve">개 </t>
    <phoneticPr fontId="2" type="noConversion"/>
  </si>
  <si>
    <t>φ450×250㎜, 접석T형</t>
    <phoneticPr fontId="2" type="noConversion"/>
  </si>
  <si>
    <t>φ450㎜, 커플링밴드</t>
    <phoneticPr fontId="2" type="noConversion"/>
  </si>
  <si>
    <t>φ500×250㎜, 접석T형</t>
    <phoneticPr fontId="2" type="noConversion"/>
  </si>
  <si>
    <t>φ600×250㎜, 접석T형</t>
    <phoneticPr fontId="2" type="noConversion"/>
  </si>
  <si>
    <t>φ600×450㎜, 접석T형</t>
    <phoneticPr fontId="2" type="noConversion"/>
  </si>
  <si>
    <t>φ600×600㎜, 접석T형</t>
    <phoneticPr fontId="2" type="noConversion"/>
  </si>
  <si>
    <t>φ700×250㎜, 접석T형</t>
    <phoneticPr fontId="2" type="noConversion"/>
  </si>
  <si>
    <t>φ700×600㎜, 접석T형</t>
    <phoneticPr fontId="2" type="noConversion"/>
  </si>
  <si>
    <t>φ800×250㎜, 접석T형</t>
    <phoneticPr fontId="2" type="noConversion"/>
  </si>
  <si>
    <t>φ800×600㎜, 접석T형</t>
    <phoneticPr fontId="2" type="noConversion"/>
  </si>
  <si>
    <t>φ900×250㎜, 접석T형</t>
    <phoneticPr fontId="2" type="noConversion"/>
  </si>
  <si>
    <t>φ1000×250㎜, 접석T형</t>
    <phoneticPr fontId="2" type="noConversion"/>
  </si>
  <si>
    <t>φ1000×600㎜, 접석T형</t>
    <phoneticPr fontId="2" type="noConversion"/>
  </si>
  <si>
    <t>φ1200×250㎜, 접석T형</t>
    <phoneticPr fontId="2" type="noConversion"/>
  </si>
  <si>
    <t>φ500㎜, 커플링밴드</t>
    <phoneticPr fontId="2" type="noConversion"/>
  </si>
  <si>
    <t>φ600㎜, 커플링밴드</t>
    <phoneticPr fontId="2" type="noConversion"/>
  </si>
  <si>
    <t>φ700㎜, 커플링밴드</t>
    <phoneticPr fontId="2" type="noConversion"/>
  </si>
  <si>
    <t>φ800㎜, 커플링밴드</t>
    <phoneticPr fontId="2" type="noConversion"/>
  </si>
  <si>
    <t>φ900㎜, 커플링밴드</t>
    <phoneticPr fontId="2" type="noConversion"/>
  </si>
  <si>
    <t>φ1000㎜, 커플링밴드</t>
    <phoneticPr fontId="2" type="noConversion"/>
  </si>
  <si>
    <t>φ1200㎜, 커플링밴드</t>
    <phoneticPr fontId="2" type="noConversion"/>
  </si>
  <si>
    <t>φ1350㎜, 커플링밴드</t>
    <phoneticPr fontId="2" type="noConversion"/>
  </si>
  <si>
    <t>φ1500㎜, 커플링밴드</t>
    <phoneticPr fontId="2" type="noConversion"/>
  </si>
  <si>
    <t>φ250×1.6㎜, 0RS</t>
    <phoneticPr fontId="2" type="noConversion"/>
  </si>
  <si>
    <t>M-104 중계펌프</t>
    <phoneticPr fontId="2" type="noConversion"/>
  </si>
  <si>
    <t>M-201 수중오수펌프</t>
    <phoneticPr fontId="2" type="noConversion"/>
  </si>
  <si>
    <t>탈착식수중,100Ax3.1㎥/minxH15mx15Kw</t>
    <phoneticPr fontId="2" type="noConversion"/>
  </si>
  <si>
    <t>대</t>
    <phoneticPr fontId="2" type="noConversion"/>
  </si>
  <si>
    <t>수중,150Ax3㎥/minxH11mx15Kw</t>
    <phoneticPr fontId="2" type="noConversion"/>
  </si>
  <si>
    <t>M9018036</t>
    <phoneticPr fontId="2" type="noConversion"/>
  </si>
  <si>
    <t>M9018037</t>
  </si>
  <si>
    <t>밸브실</t>
    <phoneticPr fontId="2" type="noConversion"/>
  </si>
  <si>
    <t>2.0x1.5x1.8m, SS400</t>
    <phoneticPr fontId="2" type="noConversion"/>
  </si>
  <si>
    <t>3.0x1.5x1.8m, SS400</t>
    <phoneticPr fontId="2" type="noConversion"/>
  </si>
  <si>
    <t>4.0x2.2x2.0m, SS400</t>
    <phoneticPr fontId="2" type="noConversion"/>
  </si>
  <si>
    <t>소프트실제수밸브</t>
    <phoneticPr fontId="2" type="noConversion"/>
  </si>
  <si>
    <t>D100㎜×0.98MPa,수동식/수직형</t>
  </si>
  <si>
    <t>D150㎜×0.98MPa,수동식/수직형</t>
  </si>
  <si>
    <t>D200㎜×0.98MPa,수동식/수직형</t>
  </si>
  <si>
    <t>D250㎜×0.98MPa,수동식/수직형</t>
  </si>
  <si>
    <t>D300㎜×0.98MPa,수동식/수직형</t>
  </si>
  <si>
    <t>점검구용제수밸브</t>
    <phoneticPr fontId="2" type="noConversion"/>
  </si>
  <si>
    <t>D100㎜×0.98MPa,수동식</t>
  </si>
  <si>
    <t>D150㎜×0.98MPa,수동식</t>
  </si>
  <si>
    <t>초음파유량계(원격감시시스템포함)</t>
  </si>
  <si>
    <t>유량계제어판넬</t>
  </si>
  <si>
    <t>스탠드형</t>
  </si>
  <si>
    <t>EA</t>
    <phoneticPr fontId="2" type="noConversion"/>
  </si>
  <si>
    <t>M9018035</t>
    <phoneticPr fontId="2" type="noConversion"/>
  </si>
  <si>
    <t>M9018034</t>
    <phoneticPr fontId="2" type="noConversion"/>
  </si>
  <si>
    <t>φ250㎜, 설치비포함</t>
    <phoneticPr fontId="2" type="noConversion"/>
  </si>
  <si>
    <t>옥외지상식소화전</t>
    <phoneticPr fontId="2" type="noConversion"/>
  </si>
  <si>
    <t>100×65×65mm</t>
  </si>
  <si>
    <t>MXGDS88800</t>
    <phoneticPr fontId="2" type="noConversion"/>
  </si>
  <si>
    <t>김태환</t>
  </si>
  <si>
    <t>자체조달</t>
  </si>
  <si>
    <t>율동공공주택지구조성공사</t>
  </si>
  <si>
    <t>레미콘</t>
  </si>
  <si>
    <t>레미콘</t>
    <phoneticPr fontId="2" type="noConversion"/>
  </si>
  <si>
    <t>25-16-08</t>
    <phoneticPr fontId="2" type="noConversion"/>
  </si>
  <si>
    <t>25-18-08</t>
    <phoneticPr fontId="2" type="noConversion"/>
  </si>
  <si>
    <t>25-18-12</t>
    <phoneticPr fontId="2" type="noConversion"/>
  </si>
  <si>
    <t>25-21-08</t>
    <phoneticPr fontId="2" type="noConversion"/>
  </si>
  <si>
    <t>25-21-12</t>
    <phoneticPr fontId="2" type="noConversion"/>
  </si>
  <si>
    <t>25-24-12</t>
    <phoneticPr fontId="2" type="noConversion"/>
  </si>
  <si>
    <t>25-27-15</t>
    <phoneticPr fontId="2" type="noConversion"/>
  </si>
  <si>
    <t>25-24-15</t>
    <phoneticPr fontId="2" type="noConversion"/>
  </si>
  <si>
    <t>㎥</t>
  </si>
  <si>
    <t>㎥</t>
    <phoneticPr fontId="2" type="noConversion"/>
  </si>
  <si>
    <t>도시개발팀</t>
  </si>
  <si>
    <t>공사비절감 및 
신기술 증진</t>
    <phoneticPr fontId="2" type="noConversion"/>
  </si>
  <si>
    <t>052-219-8467</t>
    <phoneticPr fontId="2" type="noConversion"/>
  </si>
  <si>
    <t>설계 시 견적단가</t>
    <phoneticPr fontId="2" type="noConversion"/>
  </si>
  <si>
    <t>중앙조달</t>
    <phoneticPr fontId="2" type="noConversion"/>
  </si>
  <si>
    <t>PC 구입</t>
    <phoneticPr fontId="2" type="noConversion"/>
  </si>
  <si>
    <t>조달계약</t>
    <phoneticPr fontId="2" type="noConversion"/>
  </si>
  <si>
    <t>데스크톱컴퓨터</t>
    <phoneticPr fontId="2" type="noConversion"/>
  </si>
  <si>
    <t>Intel Core i6500</t>
    <phoneticPr fontId="2" type="noConversion"/>
  </si>
  <si>
    <t>PC</t>
    <phoneticPr fontId="2" type="noConversion"/>
  </si>
  <si>
    <t>개</t>
    <phoneticPr fontId="2" type="noConversion"/>
  </si>
  <si>
    <t>기획조정실</t>
    <phoneticPr fontId="2" type="noConversion"/>
  </si>
  <si>
    <t>신진호</t>
    <phoneticPr fontId="2" type="noConversion"/>
  </si>
  <si>
    <t>052-219-8416</t>
    <phoneticPr fontId="2" type="noConversion"/>
  </si>
  <si>
    <t>모니터 구입</t>
    <phoneticPr fontId="2" type="noConversion"/>
  </si>
  <si>
    <t>LCD패널또는모니터</t>
    <phoneticPr fontId="2" type="noConversion"/>
  </si>
  <si>
    <t>59.8cm</t>
    <phoneticPr fontId="2" type="noConversion"/>
  </si>
  <si>
    <t>모니터</t>
    <phoneticPr fontId="2" type="noConversion"/>
  </si>
  <si>
    <t>개인정보보호시스템 구입</t>
    <phoneticPr fontId="2" type="noConversion"/>
  </si>
  <si>
    <t>컴퓨터네트워크또는인터넷보안서비스</t>
    <phoneticPr fontId="2" type="noConversion"/>
  </si>
  <si>
    <t>개인정보보호</t>
    <phoneticPr fontId="2" type="noConversion"/>
  </si>
  <si>
    <t>일반경쟁</t>
    <phoneticPr fontId="2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</si>
</sst>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General;\-General\,&quot;&quot;;@"/>
    <numFmt numFmtId="177" formatCode="#,##0.#######;\-#,##0.#######;&quot;&quot;;@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1"/>
      <name val="굴림"/>
      <family val="3"/>
      <charset val="129"/>
    </font>
    <font>
      <b/>
      <sz val="11"/>
      <color indexed="10"/>
      <name val="굴림"/>
      <family val="3"/>
      <charset val="129"/>
    </font>
    <font>
      <sz val="9"/>
      <color indexed="8"/>
      <name val="돋움"/>
      <family val="3"/>
      <charset val="129"/>
    </font>
    <font>
      <sz val="9"/>
      <name val="돋움"/>
      <family val="3"/>
      <charset val="129"/>
    </font>
    <font>
      <sz val="9"/>
      <name val="굴림"/>
      <family val="3"/>
      <charset val="129"/>
    </font>
    <font>
      <b/>
      <sz val="11"/>
      <color theme="1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>
      <alignment vertical="center"/>
    </xf>
  </cellStyleXfs>
  <cellXfs count="39"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176" fontId="9" fillId="3" borderId="2" xfId="0" applyNumberFormat="1" applyFont="1" applyFill="1" applyBorder="1" applyAlignment="1">
      <alignment vertical="center"/>
    </xf>
    <xf numFmtId="176" fontId="10" fillId="3" borderId="2" xfId="0" applyNumberFormat="1" applyFont="1" applyFill="1" applyBorder="1" applyAlignment="1">
      <alignment vertical="center"/>
    </xf>
    <xf numFmtId="177" fontId="10" fillId="3" borderId="2" xfId="0" applyNumberFormat="1" applyFont="1" applyFill="1" applyBorder="1" applyAlignment="1">
      <alignment vertical="center"/>
    </xf>
    <xf numFmtId="177" fontId="9" fillId="3" borderId="2" xfId="0" applyNumberFormat="1" applyFont="1" applyFill="1" applyBorder="1" applyAlignment="1">
      <alignment vertical="center"/>
    </xf>
    <xf numFmtId="176" fontId="10" fillId="3" borderId="2" xfId="0" applyNumberFormat="1" applyFont="1" applyFill="1" applyBorder="1" applyAlignment="1">
      <alignment horizontal="center" vertical="center"/>
    </xf>
    <xf numFmtId="176" fontId="9" fillId="3" borderId="2" xfId="0" applyNumberFormat="1" applyFont="1" applyFill="1" applyBorder="1" applyAlignment="1">
      <alignment horizontal="center" vertical="center"/>
    </xf>
    <xf numFmtId="41" fontId="10" fillId="0" borderId="2" xfId="1" applyFont="1" applyBorder="1" applyAlignment="1">
      <alignment vertical="center"/>
    </xf>
    <xf numFmtId="176" fontId="10" fillId="0" borderId="2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177" fontId="10" fillId="0" borderId="2" xfId="0" applyNumberFormat="1" applyFont="1" applyFill="1" applyBorder="1" applyAlignment="1">
      <alignment vertical="center"/>
    </xf>
    <xf numFmtId="176" fontId="10" fillId="0" borderId="2" xfId="0" applyNumberFormat="1" applyFont="1" applyFill="1" applyBorder="1" applyAlignment="1">
      <alignment horizontal="center" vertical="center"/>
    </xf>
    <xf numFmtId="41" fontId="10" fillId="0" borderId="2" xfId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41" fontId="11" fillId="0" borderId="3" xfId="1" applyFont="1" applyFill="1" applyBorder="1" applyAlignment="1">
      <alignment horizontal="center" vertical="center" wrapText="1"/>
    </xf>
    <xf numFmtId="41" fontId="11" fillId="0" borderId="3" xfId="1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3" fontId="12" fillId="3" borderId="2" xfId="0" applyNumberFormat="1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99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1" sqref="G11"/>
    </sheetView>
  </sheetViews>
  <sheetFormatPr defaultRowHeight="13.5"/>
  <cols>
    <col min="1" max="1" width="9.5546875" customWidth="1"/>
    <col min="3" max="3" width="11.33203125" customWidth="1"/>
    <col min="4" max="4" width="20.77734375" customWidth="1"/>
    <col min="5" max="5" width="9" style="29" customWidth="1"/>
    <col min="6" max="6" width="17.33203125" customWidth="1"/>
    <col min="7" max="7" width="23.44140625" customWidth="1"/>
    <col min="8" max="8" width="25.44140625" customWidth="1"/>
    <col min="9" max="9" width="14.33203125" customWidth="1"/>
    <col min="10" max="11" width="10.77734375" customWidth="1"/>
    <col min="12" max="12" width="19.88671875" bestFit="1" customWidth="1"/>
    <col min="13" max="14" width="8.88671875" style="29"/>
    <col min="15" max="15" width="13.33203125" style="29" customWidth="1"/>
    <col min="16" max="16" width="13.33203125" customWidth="1"/>
    <col min="18" max="18" width="11.44140625" bestFit="1" customWidth="1"/>
  </cols>
  <sheetData>
    <row r="1" spans="1:18" ht="30.75" customHeight="1" thickBot="1">
      <c r="A1" s="5" t="s">
        <v>12</v>
      </c>
      <c r="B1" s="5" t="s">
        <v>13</v>
      </c>
      <c r="C1" s="5" t="s">
        <v>14</v>
      </c>
      <c r="D1" s="5" t="s">
        <v>15</v>
      </c>
      <c r="E1" s="1" t="s">
        <v>4</v>
      </c>
      <c r="F1" s="5" t="s">
        <v>17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11</v>
      </c>
      <c r="M1" s="2" t="s">
        <v>1</v>
      </c>
      <c r="N1" s="2" t="s">
        <v>2</v>
      </c>
      <c r="O1" s="2" t="s">
        <v>3</v>
      </c>
      <c r="P1" s="2" t="s">
        <v>10</v>
      </c>
      <c r="Q1" s="2" t="s">
        <v>0</v>
      </c>
      <c r="R1" s="2" t="s">
        <v>18</v>
      </c>
    </row>
    <row r="2" spans="1:18" s="21" customFormat="1" ht="13.5" customHeight="1" thickTop="1">
      <c r="A2" s="14">
        <v>2019</v>
      </c>
      <c r="B2" s="14">
        <v>1</v>
      </c>
      <c r="C2" s="14" t="s">
        <v>156</v>
      </c>
      <c r="D2" s="14" t="s">
        <v>157</v>
      </c>
      <c r="E2" s="14" t="s">
        <v>191</v>
      </c>
      <c r="F2" s="22">
        <v>10063087</v>
      </c>
      <c r="G2" s="24" t="s">
        <v>159</v>
      </c>
      <c r="H2" s="24" t="s">
        <v>160</v>
      </c>
      <c r="I2" s="22"/>
      <c r="J2" s="26">
        <v>150</v>
      </c>
      <c r="K2" s="22" t="s">
        <v>168</v>
      </c>
      <c r="L2" s="25">
        <f>66160*J2</f>
        <v>9924000</v>
      </c>
      <c r="M2" s="23" t="s">
        <v>170</v>
      </c>
      <c r="N2" s="23" t="s">
        <v>155</v>
      </c>
      <c r="O2" s="23" t="s">
        <v>172</v>
      </c>
      <c r="P2" s="23"/>
      <c r="Q2" s="23"/>
      <c r="R2" s="23"/>
    </row>
    <row r="3" spans="1:18" s="21" customFormat="1" ht="13.5" customHeight="1">
      <c r="A3" s="14">
        <v>2019</v>
      </c>
      <c r="B3" s="14">
        <v>1</v>
      </c>
      <c r="C3" s="14" t="s">
        <v>156</v>
      </c>
      <c r="D3" s="14" t="s">
        <v>157</v>
      </c>
      <c r="E3" s="14" t="s">
        <v>191</v>
      </c>
      <c r="F3" s="22">
        <v>10063090</v>
      </c>
      <c r="G3" s="24" t="s">
        <v>158</v>
      </c>
      <c r="H3" s="24" t="s">
        <v>161</v>
      </c>
      <c r="I3" s="22"/>
      <c r="J3" s="26">
        <v>1000</v>
      </c>
      <c r="K3" s="22" t="s">
        <v>168</v>
      </c>
      <c r="L3" s="25">
        <f>63150*J3</f>
        <v>63150000</v>
      </c>
      <c r="M3" s="23" t="s">
        <v>170</v>
      </c>
      <c r="N3" s="23" t="s">
        <v>155</v>
      </c>
      <c r="O3" s="23" t="s">
        <v>172</v>
      </c>
      <c r="P3" s="23"/>
      <c r="Q3" s="23"/>
      <c r="R3" s="23"/>
    </row>
    <row r="4" spans="1:18" s="21" customFormat="1" ht="13.5" customHeight="1">
      <c r="A4" s="14">
        <v>2019</v>
      </c>
      <c r="B4" s="14">
        <v>1</v>
      </c>
      <c r="C4" s="14" t="s">
        <v>156</v>
      </c>
      <c r="D4" s="14" t="s">
        <v>157</v>
      </c>
      <c r="E4" s="14" t="s">
        <v>191</v>
      </c>
      <c r="F4" s="22">
        <v>10063091</v>
      </c>
      <c r="G4" s="24" t="s">
        <v>158</v>
      </c>
      <c r="H4" s="24" t="s">
        <v>162</v>
      </c>
      <c r="I4" s="22"/>
      <c r="J4" s="26">
        <v>2</v>
      </c>
      <c r="K4" s="22" t="s">
        <v>168</v>
      </c>
      <c r="L4" s="25">
        <f>+J4*63890</f>
        <v>127780</v>
      </c>
      <c r="M4" s="23" t="s">
        <v>170</v>
      </c>
      <c r="N4" s="23" t="s">
        <v>155</v>
      </c>
      <c r="O4" s="23" t="s">
        <v>172</v>
      </c>
      <c r="P4" s="23"/>
      <c r="Q4" s="23"/>
      <c r="R4" s="23"/>
    </row>
    <row r="5" spans="1:18" s="21" customFormat="1" ht="13.5" customHeight="1">
      <c r="A5" s="14">
        <v>2019</v>
      </c>
      <c r="B5" s="14">
        <v>1</v>
      </c>
      <c r="C5" s="14" t="s">
        <v>156</v>
      </c>
      <c r="D5" s="14" t="s">
        <v>157</v>
      </c>
      <c r="E5" s="14" t="s">
        <v>191</v>
      </c>
      <c r="F5" s="22">
        <v>10063094</v>
      </c>
      <c r="G5" s="24" t="s">
        <v>158</v>
      </c>
      <c r="H5" s="24" t="s">
        <v>163</v>
      </c>
      <c r="I5" s="22"/>
      <c r="J5" s="26">
        <v>800</v>
      </c>
      <c r="K5" s="22" t="s">
        <v>168</v>
      </c>
      <c r="L5" s="25">
        <f>66490*J5</f>
        <v>53192000</v>
      </c>
      <c r="M5" s="23" t="s">
        <v>170</v>
      </c>
      <c r="N5" s="23" t="s">
        <v>155</v>
      </c>
      <c r="O5" s="23" t="s">
        <v>172</v>
      </c>
      <c r="P5" s="23"/>
      <c r="Q5" s="23"/>
      <c r="R5" s="23"/>
    </row>
    <row r="6" spans="1:18" s="21" customFormat="1" ht="13.5" customHeight="1">
      <c r="A6" s="14">
        <v>2019</v>
      </c>
      <c r="B6" s="14">
        <v>1</v>
      </c>
      <c r="C6" s="14" t="s">
        <v>156</v>
      </c>
      <c r="D6" s="14" t="s">
        <v>157</v>
      </c>
      <c r="E6" s="14" t="s">
        <v>191</v>
      </c>
      <c r="F6" s="22">
        <v>10063096</v>
      </c>
      <c r="G6" s="24" t="s">
        <v>158</v>
      </c>
      <c r="H6" s="24" t="s">
        <v>164</v>
      </c>
      <c r="I6" s="22"/>
      <c r="J6" s="26">
        <v>100</v>
      </c>
      <c r="K6" s="22" t="s">
        <v>168</v>
      </c>
      <c r="L6" s="25">
        <f>67730*J6</f>
        <v>6773000</v>
      </c>
      <c r="M6" s="23" t="s">
        <v>170</v>
      </c>
      <c r="N6" s="23" t="s">
        <v>155</v>
      </c>
      <c r="O6" s="23" t="s">
        <v>172</v>
      </c>
      <c r="P6" s="23"/>
      <c r="Q6" s="23"/>
      <c r="R6" s="23"/>
    </row>
    <row r="7" spans="1:18" s="21" customFormat="1" ht="13.5" customHeight="1">
      <c r="A7" s="14">
        <v>2019</v>
      </c>
      <c r="B7" s="14">
        <v>1</v>
      </c>
      <c r="C7" s="14" t="s">
        <v>156</v>
      </c>
      <c r="D7" s="14" t="s">
        <v>157</v>
      </c>
      <c r="E7" s="14" t="s">
        <v>191</v>
      </c>
      <c r="F7" s="22">
        <v>10063101</v>
      </c>
      <c r="G7" s="24" t="s">
        <v>158</v>
      </c>
      <c r="H7" s="24" t="s">
        <v>165</v>
      </c>
      <c r="I7" s="22"/>
      <c r="J7" s="26">
        <v>385</v>
      </c>
      <c r="K7" s="22" t="s">
        <v>168</v>
      </c>
      <c r="L7" s="25">
        <f>70550*J7</f>
        <v>27161750</v>
      </c>
      <c r="M7" s="23" t="s">
        <v>170</v>
      </c>
      <c r="N7" s="23" t="s">
        <v>155</v>
      </c>
      <c r="O7" s="23" t="s">
        <v>172</v>
      </c>
      <c r="P7" s="23"/>
      <c r="Q7" s="23"/>
      <c r="R7" s="23"/>
    </row>
    <row r="8" spans="1:18" s="21" customFormat="1" ht="13.5" customHeight="1">
      <c r="A8" s="14">
        <v>2019</v>
      </c>
      <c r="B8" s="14">
        <v>1</v>
      </c>
      <c r="C8" s="14" t="s">
        <v>156</v>
      </c>
      <c r="D8" s="14" t="s">
        <v>157</v>
      </c>
      <c r="E8" s="14" t="s">
        <v>191</v>
      </c>
      <c r="F8" s="22">
        <v>10063102</v>
      </c>
      <c r="G8" s="24" t="s">
        <v>158</v>
      </c>
      <c r="H8" s="24" t="s">
        <v>167</v>
      </c>
      <c r="I8" s="22"/>
      <c r="J8" s="26">
        <v>970</v>
      </c>
      <c r="K8" s="22" t="s">
        <v>168</v>
      </c>
      <c r="L8" s="25">
        <f>71090*J8</f>
        <v>68957300</v>
      </c>
      <c r="M8" s="23" t="s">
        <v>170</v>
      </c>
      <c r="N8" s="23" t="s">
        <v>155</v>
      </c>
      <c r="O8" s="23" t="s">
        <v>172</v>
      </c>
      <c r="P8" s="23"/>
      <c r="Q8" s="23"/>
      <c r="R8" s="23"/>
    </row>
    <row r="9" spans="1:18" s="21" customFormat="1" ht="13.5" customHeight="1">
      <c r="A9" s="14">
        <v>2019</v>
      </c>
      <c r="B9" s="14">
        <v>1</v>
      </c>
      <c r="C9" s="14" t="s">
        <v>156</v>
      </c>
      <c r="D9" s="14" t="s">
        <v>157</v>
      </c>
      <c r="E9" s="14" t="s">
        <v>191</v>
      </c>
      <c r="F9" s="22">
        <v>10063106</v>
      </c>
      <c r="G9" s="24" t="s">
        <v>158</v>
      </c>
      <c r="H9" s="24" t="s">
        <v>166</v>
      </c>
      <c r="I9" s="22"/>
      <c r="J9" s="26">
        <v>577</v>
      </c>
      <c r="K9" s="22" t="s">
        <v>169</v>
      </c>
      <c r="L9" s="25">
        <f>73160*J9</f>
        <v>42213320</v>
      </c>
      <c r="M9" s="23" t="s">
        <v>170</v>
      </c>
      <c r="N9" s="23" t="s">
        <v>155</v>
      </c>
      <c r="O9" s="23" t="s">
        <v>172</v>
      </c>
      <c r="P9" s="23"/>
      <c r="Q9" s="23"/>
      <c r="R9" s="23"/>
    </row>
    <row r="10" spans="1:18" s="15" customFormat="1">
      <c r="A10" s="16">
        <v>2019</v>
      </c>
      <c r="B10" s="16">
        <v>1</v>
      </c>
      <c r="C10" s="16" t="s">
        <v>51</v>
      </c>
      <c r="D10" s="16" t="s">
        <v>50</v>
      </c>
      <c r="E10" s="14" t="s">
        <v>191</v>
      </c>
      <c r="F10" s="38">
        <v>10063866</v>
      </c>
      <c r="G10" s="13" t="s">
        <v>43</v>
      </c>
      <c r="H10" s="13" t="s">
        <v>24</v>
      </c>
      <c r="I10" s="17"/>
      <c r="J10" s="18">
        <v>32.89</v>
      </c>
      <c r="K10" s="19" t="s">
        <v>35</v>
      </c>
      <c r="L10" s="20">
        <f>+J10*732870</f>
        <v>24104094.300000001</v>
      </c>
      <c r="M10" s="27" t="s">
        <v>52</v>
      </c>
      <c r="N10" s="27" t="s">
        <v>155</v>
      </c>
      <c r="O10" s="23" t="s">
        <v>172</v>
      </c>
      <c r="P10" s="17"/>
      <c r="Q10" s="17"/>
      <c r="R10" s="17"/>
    </row>
    <row r="11" spans="1:18">
      <c r="A11" s="3">
        <v>2019</v>
      </c>
      <c r="B11" s="3">
        <v>1</v>
      </c>
      <c r="C11" s="3" t="s">
        <v>51</v>
      </c>
      <c r="D11" s="3" t="s">
        <v>50</v>
      </c>
      <c r="E11" s="14" t="s">
        <v>191</v>
      </c>
      <c r="F11" s="37">
        <v>10063867</v>
      </c>
      <c r="G11" s="7" t="s">
        <v>43</v>
      </c>
      <c r="H11" s="7" t="s">
        <v>25</v>
      </c>
      <c r="I11" s="4"/>
      <c r="J11" s="8">
        <v>0.88800000000000001</v>
      </c>
      <c r="K11" s="10" t="s">
        <v>35</v>
      </c>
      <c r="L11" s="12">
        <f>+J11*727640</f>
        <v>646144.32000000007</v>
      </c>
      <c r="M11" s="28" t="s">
        <v>52</v>
      </c>
      <c r="N11" s="28" t="s">
        <v>155</v>
      </c>
      <c r="O11" s="23" t="s">
        <v>172</v>
      </c>
      <c r="P11" s="4"/>
      <c r="Q11" s="4"/>
      <c r="R11" s="4"/>
    </row>
    <row r="12" spans="1:18">
      <c r="A12" s="3">
        <v>2019</v>
      </c>
      <c r="B12" s="3">
        <v>1</v>
      </c>
      <c r="C12" s="3" t="s">
        <v>51</v>
      </c>
      <c r="D12" s="3" t="s">
        <v>50</v>
      </c>
      <c r="E12" s="14" t="s">
        <v>191</v>
      </c>
      <c r="F12" s="37">
        <v>10063871</v>
      </c>
      <c r="G12" s="7" t="s">
        <v>43</v>
      </c>
      <c r="H12" s="7" t="s">
        <v>26</v>
      </c>
      <c r="I12" s="4"/>
      <c r="J12" s="8">
        <v>56.366</v>
      </c>
      <c r="K12" s="10" t="s">
        <v>35</v>
      </c>
      <c r="L12" s="12">
        <f>+J12*727640</f>
        <v>41014156.240000002</v>
      </c>
      <c r="M12" s="28" t="s">
        <v>52</v>
      </c>
      <c r="N12" s="28" t="s">
        <v>155</v>
      </c>
      <c r="O12" s="23" t="s">
        <v>172</v>
      </c>
      <c r="P12" s="4"/>
      <c r="Q12" s="4"/>
      <c r="R12" s="4"/>
    </row>
    <row r="13" spans="1:18">
      <c r="A13" s="3">
        <v>2019</v>
      </c>
      <c r="B13" s="3">
        <v>1</v>
      </c>
      <c r="C13" s="3" t="s">
        <v>51</v>
      </c>
      <c r="D13" s="3" t="s">
        <v>50</v>
      </c>
      <c r="E13" s="14" t="s">
        <v>191</v>
      </c>
      <c r="F13" s="37">
        <v>10063872</v>
      </c>
      <c r="G13" s="7" t="s">
        <v>43</v>
      </c>
      <c r="H13" s="7" t="s">
        <v>27</v>
      </c>
      <c r="I13" s="4"/>
      <c r="J13" s="8">
        <v>7.6749999999999998</v>
      </c>
      <c r="K13" s="10" t="s">
        <v>35</v>
      </c>
      <c r="L13" s="12">
        <v>5584637</v>
      </c>
      <c r="M13" s="28" t="s">
        <v>52</v>
      </c>
      <c r="N13" s="28" t="s">
        <v>155</v>
      </c>
      <c r="O13" s="23" t="s">
        <v>172</v>
      </c>
      <c r="P13" s="4"/>
      <c r="Q13" s="4"/>
      <c r="R13" s="4"/>
    </row>
    <row r="14" spans="1:18">
      <c r="A14" s="3">
        <v>2019</v>
      </c>
      <c r="B14" s="3">
        <v>1</v>
      </c>
      <c r="C14" s="3" t="s">
        <v>16</v>
      </c>
      <c r="D14" s="3" t="s">
        <v>50</v>
      </c>
      <c r="E14" s="3" t="s">
        <v>53</v>
      </c>
      <c r="F14" s="37">
        <v>22213723</v>
      </c>
      <c r="G14" s="6" t="s">
        <v>70</v>
      </c>
      <c r="H14" s="6" t="s">
        <v>68</v>
      </c>
      <c r="I14" s="4"/>
      <c r="J14" s="9">
        <v>1</v>
      </c>
      <c r="K14" s="11" t="s">
        <v>69</v>
      </c>
      <c r="L14" s="12">
        <v>121377000</v>
      </c>
      <c r="M14" s="28" t="s">
        <v>52</v>
      </c>
      <c r="N14" s="28" t="s">
        <v>155</v>
      </c>
      <c r="O14" s="23" t="s">
        <v>172</v>
      </c>
      <c r="P14" s="4"/>
      <c r="Q14" s="4"/>
      <c r="R14" s="34" t="s">
        <v>171</v>
      </c>
    </row>
    <row r="15" spans="1:18">
      <c r="A15" s="3">
        <v>2019</v>
      </c>
      <c r="B15" s="3">
        <v>1</v>
      </c>
      <c r="C15" s="3" t="s">
        <v>16</v>
      </c>
      <c r="D15" s="3" t="s">
        <v>50</v>
      </c>
      <c r="E15" s="3" t="s">
        <v>53</v>
      </c>
      <c r="F15" s="37">
        <v>22213728</v>
      </c>
      <c r="G15" s="6" t="s">
        <v>71</v>
      </c>
      <c r="H15" s="6" t="s">
        <v>68</v>
      </c>
      <c r="I15" s="4"/>
      <c r="J15" s="9">
        <v>1</v>
      </c>
      <c r="K15" s="11" t="s">
        <v>69</v>
      </c>
      <c r="L15" s="12">
        <v>151112000</v>
      </c>
      <c r="M15" s="28" t="s">
        <v>52</v>
      </c>
      <c r="N15" s="28" t="s">
        <v>155</v>
      </c>
      <c r="O15" s="23" t="s">
        <v>172</v>
      </c>
      <c r="P15" s="4"/>
      <c r="Q15" s="4"/>
      <c r="R15" s="35"/>
    </row>
    <row r="16" spans="1:18">
      <c r="A16" s="3">
        <v>2019</v>
      </c>
      <c r="B16" s="3">
        <v>1</v>
      </c>
      <c r="C16" s="3" t="s">
        <v>16</v>
      </c>
      <c r="D16" s="3" t="s">
        <v>50</v>
      </c>
      <c r="E16" s="3" t="s">
        <v>53</v>
      </c>
      <c r="F16" s="37">
        <v>22213717</v>
      </c>
      <c r="G16" s="6" t="s">
        <v>72</v>
      </c>
      <c r="H16" s="6" t="s">
        <v>68</v>
      </c>
      <c r="I16" s="4"/>
      <c r="J16" s="9">
        <v>1</v>
      </c>
      <c r="K16" s="11" t="s">
        <v>69</v>
      </c>
      <c r="L16" s="12">
        <v>69579000</v>
      </c>
      <c r="M16" s="28" t="s">
        <v>52</v>
      </c>
      <c r="N16" s="28" t="s">
        <v>155</v>
      </c>
      <c r="O16" s="23" t="s">
        <v>172</v>
      </c>
      <c r="P16" s="4"/>
      <c r="Q16" s="4"/>
      <c r="R16" s="36"/>
    </row>
    <row r="17" spans="1:18">
      <c r="A17" s="3">
        <v>2019</v>
      </c>
      <c r="B17" s="3">
        <v>1</v>
      </c>
      <c r="C17" s="3" t="s">
        <v>51</v>
      </c>
      <c r="D17" s="3" t="s">
        <v>50</v>
      </c>
      <c r="E17" s="3" t="s">
        <v>53</v>
      </c>
      <c r="F17" s="11" t="s">
        <v>54</v>
      </c>
      <c r="G17" s="6" t="s">
        <v>49</v>
      </c>
      <c r="H17" s="6" t="s">
        <v>34</v>
      </c>
      <c r="I17" s="4"/>
      <c r="J17" s="9">
        <v>3266</v>
      </c>
      <c r="K17" s="11" t="s">
        <v>37</v>
      </c>
      <c r="L17" s="12">
        <v>28740800</v>
      </c>
      <c r="M17" s="28" t="s">
        <v>52</v>
      </c>
      <c r="N17" s="28" t="s">
        <v>155</v>
      </c>
      <c r="O17" s="23" t="s">
        <v>172</v>
      </c>
      <c r="P17" s="4"/>
      <c r="Q17" s="4"/>
      <c r="R17" s="28" t="s">
        <v>173</v>
      </c>
    </row>
    <row r="18" spans="1:18">
      <c r="A18" s="3">
        <v>2019</v>
      </c>
      <c r="B18" s="3">
        <v>2</v>
      </c>
      <c r="C18" s="3" t="s">
        <v>51</v>
      </c>
      <c r="D18" s="3" t="s">
        <v>50</v>
      </c>
      <c r="E18" s="14" t="s">
        <v>191</v>
      </c>
      <c r="F18" s="37">
        <v>20160899</v>
      </c>
      <c r="G18" s="7" t="s">
        <v>43</v>
      </c>
      <c r="H18" s="7" t="s">
        <v>19</v>
      </c>
      <c r="I18" s="4"/>
      <c r="J18" s="8">
        <v>73.245000000000005</v>
      </c>
      <c r="K18" s="10" t="s">
        <v>35</v>
      </c>
      <c r="L18" s="12">
        <v>53679063</v>
      </c>
      <c r="M18" s="28" t="s">
        <v>52</v>
      </c>
      <c r="N18" s="28" t="s">
        <v>155</v>
      </c>
      <c r="O18" s="23" t="s">
        <v>172</v>
      </c>
      <c r="P18" s="4"/>
      <c r="Q18" s="4"/>
      <c r="R18" s="4"/>
    </row>
    <row r="19" spans="1:18">
      <c r="A19" s="3">
        <v>2019</v>
      </c>
      <c r="B19" s="3">
        <v>2</v>
      </c>
      <c r="C19" s="3" t="s">
        <v>51</v>
      </c>
      <c r="D19" s="3" t="s">
        <v>50</v>
      </c>
      <c r="E19" s="14" t="s">
        <v>191</v>
      </c>
      <c r="F19" s="37">
        <v>20160900</v>
      </c>
      <c r="G19" s="7" t="s">
        <v>43</v>
      </c>
      <c r="H19" s="7" t="s">
        <v>20</v>
      </c>
      <c r="I19" s="4"/>
      <c r="J19" s="8">
        <v>17.527000000000001</v>
      </c>
      <c r="K19" s="10" t="s">
        <v>35</v>
      </c>
      <c r="L19" s="12">
        <v>12753346</v>
      </c>
      <c r="M19" s="28" t="s">
        <v>52</v>
      </c>
      <c r="N19" s="28" t="s">
        <v>155</v>
      </c>
      <c r="O19" s="23" t="s">
        <v>172</v>
      </c>
      <c r="P19" s="4"/>
      <c r="Q19" s="4"/>
      <c r="R19" s="4"/>
    </row>
    <row r="20" spans="1:18">
      <c r="A20" s="3">
        <v>2019</v>
      </c>
      <c r="B20" s="3">
        <v>2</v>
      </c>
      <c r="C20" s="3" t="s">
        <v>51</v>
      </c>
      <c r="D20" s="3" t="s">
        <v>50</v>
      </c>
      <c r="E20" s="14" t="s">
        <v>191</v>
      </c>
      <c r="F20" s="37">
        <v>20160901</v>
      </c>
      <c r="G20" s="7" t="s">
        <v>43</v>
      </c>
      <c r="H20" s="7" t="s">
        <v>21</v>
      </c>
      <c r="I20" s="4"/>
      <c r="J20" s="8">
        <v>3.8690000000000002</v>
      </c>
      <c r="K20" s="10" t="s">
        <v>35</v>
      </c>
      <c r="L20" s="12">
        <v>2815239</v>
      </c>
      <c r="M20" s="28" t="s">
        <v>52</v>
      </c>
      <c r="N20" s="28" t="s">
        <v>155</v>
      </c>
      <c r="O20" s="23" t="s">
        <v>172</v>
      </c>
      <c r="P20" s="4"/>
      <c r="Q20" s="4"/>
      <c r="R20" s="4"/>
    </row>
    <row r="21" spans="1:18">
      <c r="A21" s="3">
        <v>2019</v>
      </c>
      <c r="B21" s="3">
        <v>2</v>
      </c>
      <c r="C21" s="3" t="s">
        <v>51</v>
      </c>
      <c r="D21" s="3" t="s">
        <v>50</v>
      </c>
      <c r="E21" s="14" t="s">
        <v>191</v>
      </c>
      <c r="F21" s="37">
        <v>20160902</v>
      </c>
      <c r="G21" s="7" t="s">
        <v>43</v>
      </c>
      <c r="H21" s="7" t="s">
        <v>22</v>
      </c>
      <c r="I21" s="4"/>
      <c r="J21" s="8">
        <v>7.6029999999999998</v>
      </c>
      <c r="K21" s="10" t="s">
        <v>35</v>
      </c>
      <c r="L21" s="12">
        <v>5532247</v>
      </c>
      <c r="M21" s="28" t="s">
        <v>52</v>
      </c>
      <c r="N21" s="28" t="s">
        <v>155</v>
      </c>
      <c r="O21" s="23" t="s">
        <v>172</v>
      </c>
      <c r="P21" s="4"/>
      <c r="Q21" s="4"/>
      <c r="R21" s="4"/>
    </row>
    <row r="22" spans="1:18">
      <c r="A22" s="3">
        <v>2019</v>
      </c>
      <c r="B22" s="3">
        <v>2</v>
      </c>
      <c r="C22" s="3" t="s">
        <v>51</v>
      </c>
      <c r="D22" s="3" t="s">
        <v>50</v>
      </c>
      <c r="E22" s="14" t="s">
        <v>191</v>
      </c>
      <c r="F22" s="37">
        <v>20160903</v>
      </c>
      <c r="G22" s="7" t="s">
        <v>43</v>
      </c>
      <c r="H22" s="7" t="s">
        <v>23</v>
      </c>
      <c r="I22" s="4"/>
      <c r="J22" s="8">
        <v>0.46899999999999997</v>
      </c>
      <c r="K22" s="10" t="s">
        <v>35</v>
      </c>
      <c r="L22" s="12">
        <v>341263</v>
      </c>
      <c r="M22" s="28" t="s">
        <v>52</v>
      </c>
      <c r="N22" s="28" t="s">
        <v>155</v>
      </c>
      <c r="O22" s="23" t="s">
        <v>172</v>
      </c>
      <c r="P22" s="4"/>
      <c r="Q22" s="4"/>
      <c r="R22" s="4"/>
    </row>
    <row r="23" spans="1:18">
      <c r="A23" s="3">
        <v>2019</v>
      </c>
      <c r="B23" s="3">
        <v>2</v>
      </c>
      <c r="C23" s="3" t="s">
        <v>51</v>
      </c>
      <c r="D23" s="3" t="s">
        <v>50</v>
      </c>
      <c r="E23" s="14" t="s">
        <v>191</v>
      </c>
      <c r="F23" s="11" t="s">
        <v>41</v>
      </c>
      <c r="G23" s="6" t="s">
        <v>47</v>
      </c>
      <c r="H23" s="6" t="s">
        <v>32</v>
      </c>
      <c r="I23" s="4"/>
      <c r="J23" s="9">
        <v>6715</v>
      </c>
      <c r="K23" s="11" t="s">
        <v>36</v>
      </c>
      <c r="L23" s="12">
        <v>247112000</v>
      </c>
      <c r="M23" s="28" t="s">
        <v>52</v>
      </c>
      <c r="N23" s="28" t="s">
        <v>155</v>
      </c>
      <c r="O23" s="23" t="s">
        <v>172</v>
      </c>
      <c r="P23" s="4"/>
      <c r="Q23" s="4"/>
      <c r="R23" s="4"/>
    </row>
    <row r="24" spans="1:18">
      <c r="A24" s="3">
        <v>2019</v>
      </c>
      <c r="B24" s="3">
        <v>2</v>
      </c>
      <c r="C24" s="3" t="s">
        <v>51</v>
      </c>
      <c r="D24" s="3" t="s">
        <v>50</v>
      </c>
      <c r="E24" s="14" t="s">
        <v>191</v>
      </c>
      <c r="F24" s="11" t="s">
        <v>42</v>
      </c>
      <c r="G24" s="6" t="s">
        <v>48</v>
      </c>
      <c r="H24" s="6" t="s">
        <v>33</v>
      </c>
      <c r="I24" s="4"/>
      <c r="J24" s="9">
        <v>7748</v>
      </c>
      <c r="K24" s="11" t="s">
        <v>40</v>
      </c>
      <c r="L24" s="12">
        <v>7748000</v>
      </c>
      <c r="M24" s="28" t="s">
        <v>52</v>
      </c>
      <c r="N24" s="28" t="s">
        <v>155</v>
      </c>
      <c r="O24" s="23" t="s">
        <v>172</v>
      </c>
      <c r="P24" s="4"/>
      <c r="Q24" s="4"/>
      <c r="R24" s="4"/>
    </row>
    <row r="25" spans="1:18">
      <c r="A25" s="3">
        <v>2019</v>
      </c>
      <c r="B25" s="3">
        <v>3</v>
      </c>
      <c r="C25" s="3" t="s">
        <v>51</v>
      </c>
      <c r="D25" s="3" t="s">
        <v>50</v>
      </c>
      <c r="E25" s="14" t="s">
        <v>191</v>
      </c>
      <c r="F25" s="37">
        <v>22161046</v>
      </c>
      <c r="G25" s="6" t="s">
        <v>46</v>
      </c>
      <c r="H25" s="6" t="s">
        <v>30</v>
      </c>
      <c r="I25" s="4"/>
      <c r="J25" s="9">
        <v>256</v>
      </c>
      <c r="K25" s="11" t="s">
        <v>40</v>
      </c>
      <c r="L25" s="12">
        <v>1280000</v>
      </c>
      <c r="M25" s="28" t="s">
        <v>52</v>
      </c>
      <c r="N25" s="28" t="s">
        <v>155</v>
      </c>
      <c r="O25" s="23" t="s">
        <v>172</v>
      </c>
      <c r="P25" s="4"/>
      <c r="Q25" s="4"/>
      <c r="R25" s="4"/>
    </row>
    <row r="26" spans="1:18">
      <c r="A26" s="3">
        <v>2019</v>
      </c>
      <c r="B26" s="3">
        <v>3</v>
      </c>
      <c r="C26" s="3" t="s">
        <v>51</v>
      </c>
      <c r="D26" s="3" t="s">
        <v>50</v>
      </c>
      <c r="E26" s="14" t="s">
        <v>191</v>
      </c>
      <c r="F26" s="37">
        <v>22353575</v>
      </c>
      <c r="G26" s="6" t="s">
        <v>46</v>
      </c>
      <c r="H26" s="6" t="s">
        <v>31</v>
      </c>
      <c r="I26" s="4"/>
      <c r="J26" s="9">
        <v>7538</v>
      </c>
      <c r="K26" s="11" t="s">
        <v>40</v>
      </c>
      <c r="L26" s="12">
        <v>56535000</v>
      </c>
      <c r="M26" s="28" t="s">
        <v>52</v>
      </c>
      <c r="N26" s="28" t="s">
        <v>58</v>
      </c>
      <c r="O26" s="23" t="s">
        <v>172</v>
      </c>
      <c r="P26" s="4"/>
      <c r="Q26" s="4"/>
      <c r="R26" s="4"/>
    </row>
    <row r="27" spans="1:18">
      <c r="A27" s="3">
        <v>2019</v>
      </c>
      <c r="B27" s="3">
        <v>3</v>
      </c>
      <c r="C27" s="3" t="s">
        <v>16</v>
      </c>
      <c r="D27" s="3" t="s">
        <v>50</v>
      </c>
      <c r="E27" s="14" t="s">
        <v>191</v>
      </c>
      <c r="F27" s="37">
        <v>22535498</v>
      </c>
      <c r="G27" s="6" t="s">
        <v>73</v>
      </c>
      <c r="H27" s="6" t="s">
        <v>74</v>
      </c>
      <c r="I27" s="4"/>
      <c r="J27" s="9">
        <v>300</v>
      </c>
      <c r="K27" s="11" t="s">
        <v>75</v>
      </c>
      <c r="L27" s="12">
        <f>300*64610</f>
        <v>19383000</v>
      </c>
      <c r="M27" s="28" t="s">
        <v>52</v>
      </c>
      <c r="N27" s="28" t="s">
        <v>58</v>
      </c>
      <c r="O27" s="23" t="s">
        <v>172</v>
      </c>
      <c r="P27" s="4"/>
      <c r="Q27" s="4"/>
      <c r="R27" s="4"/>
    </row>
    <row r="28" spans="1:18">
      <c r="A28" s="3">
        <v>2019</v>
      </c>
      <c r="B28" s="3">
        <v>3</v>
      </c>
      <c r="C28" s="3" t="s">
        <v>16</v>
      </c>
      <c r="D28" s="3" t="s">
        <v>50</v>
      </c>
      <c r="E28" s="14" t="s">
        <v>191</v>
      </c>
      <c r="F28" s="37">
        <v>22399254</v>
      </c>
      <c r="G28" s="7" t="s">
        <v>44</v>
      </c>
      <c r="H28" s="7" t="s">
        <v>90</v>
      </c>
      <c r="I28" s="4"/>
      <c r="J28" s="8">
        <v>33</v>
      </c>
      <c r="K28" s="10" t="s">
        <v>38</v>
      </c>
      <c r="L28" s="12">
        <f>+J28*51460</f>
        <v>1698180</v>
      </c>
      <c r="M28" s="28" t="s">
        <v>52</v>
      </c>
      <c r="N28" s="28" t="s">
        <v>58</v>
      </c>
      <c r="O28" s="23" t="s">
        <v>172</v>
      </c>
      <c r="P28" s="4"/>
      <c r="Q28" s="4"/>
      <c r="R28" s="4"/>
    </row>
    <row r="29" spans="1:18">
      <c r="A29" s="3">
        <v>2019</v>
      </c>
      <c r="B29" s="3">
        <v>3</v>
      </c>
      <c r="C29" s="3" t="s">
        <v>16</v>
      </c>
      <c r="D29" s="3" t="s">
        <v>50</v>
      </c>
      <c r="E29" s="14" t="s">
        <v>191</v>
      </c>
      <c r="F29" s="37">
        <v>22399257</v>
      </c>
      <c r="G29" s="7" t="s">
        <v>44</v>
      </c>
      <c r="H29" s="7" t="s">
        <v>91</v>
      </c>
      <c r="I29" s="4"/>
      <c r="J29" s="8">
        <v>693</v>
      </c>
      <c r="K29" s="10" t="s">
        <v>38</v>
      </c>
      <c r="L29" s="12">
        <f>+J29*70240</f>
        <v>48676320</v>
      </c>
      <c r="M29" s="28" t="s">
        <v>52</v>
      </c>
      <c r="N29" s="28" t="s">
        <v>58</v>
      </c>
      <c r="O29" s="23" t="s">
        <v>172</v>
      </c>
      <c r="P29" s="4"/>
      <c r="Q29" s="4"/>
      <c r="R29" s="4"/>
    </row>
    <row r="30" spans="1:18">
      <c r="A30" s="3">
        <v>2019</v>
      </c>
      <c r="B30" s="3">
        <v>3</v>
      </c>
      <c r="C30" s="3" t="s">
        <v>16</v>
      </c>
      <c r="D30" s="3" t="s">
        <v>50</v>
      </c>
      <c r="E30" s="14" t="s">
        <v>191</v>
      </c>
      <c r="F30" s="37">
        <v>22399258</v>
      </c>
      <c r="G30" s="7" t="s">
        <v>44</v>
      </c>
      <c r="H30" s="7" t="s">
        <v>92</v>
      </c>
      <c r="I30" s="4"/>
      <c r="J30" s="8">
        <v>73</v>
      </c>
      <c r="K30" s="10" t="s">
        <v>38</v>
      </c>
      <c r="L30" s="12">
        <f>80360*J30</f>
        <v>5866280</v>
      </c>
      <c r="M30" s="28" t="s">
        <v>52</v>
      </c>
      <c r="N30" s="28" t="s">
        <v>58</v>
      </c>
      <c r="O30" s="23" t="s">
        <v>172</v>
      </c>
      <c r="P30" s="4"/>
      <c r="Q30" s="4"/>
      <c r="R30" s="4"/>
    </row>
    <row r="31" spans="1:18">
      <c r="A31" s="3">
        <v>2019</v>
      </c>
      <c r="B31" s="3">
        <v>3</v>
      </c>
      <c r="C31" s="3" t="s">
        <v>51</v>
      </c>
      <c r="D31" s="3" t="s">
        <v>50</v>
      </c>
      <c r="E31" s="14" t="s">
        <v>191</v>
      </c>
      <c r="F31" s="37">
        <v>22399271</v>
      </c>
      <c r="G31" s="7" t="s">
        <v>44</v>
      </c>
      <c r="H31" s="7" t="s">
        <v>28</v>
      </c>
      <c r="I31" s="4"/>
      <c r="J31" s="8">
        <v>1051</v>
      </c>
      <c r="K31" s="10" t="s">
        <v>38</v>
      </c>
      <c r="L31" s="12">
        <v>120780920</v>
      </c>
      <c r="M31" s="28" t="s">
        <v>52</v>
      </c>
      <c r="N31" s="28" t="s">
        <v>58</v>
      </c>
      <c r="O31" s="23" t="s">
        <v>172</v>
      </c>
      <c r="P31" s="4"/>
      <c r="Q31" s="4"/>
      <c r="R31" s="4"/>
    </row>
    <row r="32" spans="1:18">
      <c r="A32" s="3">
        <v>2019</v>
      </c>
      <c r="B32" s="3">
        <v>3</v>
      </c>
      <c r="C32" s="3" t="s">
        <v>16</v>
      </c>
      <c r="D32" s="3" t="s">
        <v>50</v>
      </c>
      <c r="E32" s="14" t="s">
        <v>191</v>
      </c>
      <c r="F32" s="37">
        <v>22399280</v>
      </c>
      <c r="G32" s="7" t="s">
        <v>44</v>
      </c>
      <c r="H32" s="7" t="s">
        <v>93</v>
      </c>
      <c r="I32" s="4"/>
      <c r="J32" s="8">
        <v>498</v>
      </c>
      <c r="K32" s="10" t="s">
        <v>38</v>
      </c>
      <c r="L32" s="12">
        <f>167630*J32</f>
        <v>83479740</v>
      </c>
      <c r="M32" s="28" t="s">
        <v>52</v>
      </c>
      <c r="N32" s="28" t="s">
        <v>58</v>
      </c>
      <c r="O32" s="23" t="s">
        <v>172</v>
      </c>
      <c r="P32" s="4"/>
      <c r="Q32" s="4"/>
      <c r="R32" s="4"/>
    </row>
    <row r="33" spans="1:18">
      <c r="A33" s="3">
        <v>2019</v>
      </c>
      <c r="B33" s="3">
        <v>3</v>
      </c>
      <c r="C33" s="3" t="s">
        <v>16</v>
      </c>
      <c r="D33" s="3" t="s">
        <v>50</v>
      </c>
      <c r="E33" s="14" t="s">
        <v>191</v>
      </c>
      <c r="F33" s="37">
        <v>22399281</v>
      </c>
      <c r="G33" s="7" t="s">
        <v>44</v>
      </c>
      <c r="H33" s="7" t="s">
        <v>94</v>
      </c>
      <c r="I33" s="4"/>
      <c r="J33" s="8">
        <v>416</v>
      </c>
      <c r="K33" s="10" t="s">
        <v>38</v>
      </c>
      <c r="L33" s="12">
        <f>190960*J33</f>
        <v>79439360</v>
      </c>
      <c r="M33" s="28" t="s">
        <v>52</v>
      </c>
      <c r="N33" s="28" t="s">
        <v>58</v>
      </c>
      <c r="O33" s="23" t="s">
        <v>172</v>
      </c>
      <c r="P33" s="4"/>
      <c r="Q33" s="4"/>
      <c r="R33" s="4"/>
    </row>
    <row r="34" spans="1:18">
      <c r="A34" s="3">
        <v>2019</v>
      </c>
      <c r="B34" s="3">
        <v>3</v>
      </c>
      <c r="C34" s="3" t="s">
        <v>16</v>
      </c>
      <c r="D34" s="3" t="s">
        <v>50</v>
      </c>
      <c r="E34" s="14" t="s">
        <v>191</v>
      </c>
      <c r="F34" s="37">
        <v>22399282</v>
      </c>
      <c r="G34" s="7" t="s">
        <v>44</v>
      </c>
      <c r="H34" s="7" t="s">
        <v>95</v>
      </c>
      <c r="I34" s="4"/>
      <c r="J34" s="8">
        <v>69</v>
      </c>
      <c r="K34" s="10" t="s">
        <v>38</v>
      </c>
      <c r="L34" s="12">
        <f>219780*J34</f>
        <v>15164820</v>
      </c>
      <c r="M34" s="28" t="s">
        <v>52</v>
      </c>
      <c r="N34" s="28" t="s">
        <v>58</v>
      </c>
      <c r="O34" s="23" t="s">
        <v>172</v>
      </c>
      <c r="P34" s="4"/>
      <c r="Q34" s="4"/>
      <c r="R34" s="4"/>
    </row>
    <row r="35" spans="1:18">
      <c r="A35" s="3">
        <v>2019</v>
      </c>
      <c r="B35" s="3">
        <v>3</v>
      </c>
      <c r="C35" s="3" t="s">
        <v>16</v>
      </c>
      <c r="D35" s="3" t="s">
        <v>50</v>
      </c>
      <c r="E35" s="14" t="s">
        <v>191</v>
      </c>
      <c r="F35" s="37">
        <v>22399293</v>
      </c>
      <c r="G35" s="7" t="s">
        <v>44</v>
      </c>
      <c r="H35" s="7" t="s">
        <v>96</v>
      </c>
      <c r="I35" s="4"/>
      <c r="J35" s="8">
        <v>401</v>
      </c>
      <c r="K35" s="10" t="s">
        <v>38</v>
      </c>
      <c r="L35" s="12">
        <f>+J35*289190</f>
        <v>115965190</v>
      </c>
      <c r="M35" s="28" t="s">
        <v>52</v>
      </c>
      <c r="N35" s="28" t="s">
        <v>58</v>
      </c>
      <c r="O35" s="23" t="s">
        <v>172</v>
      </c>
      <c r="P35" s="4"/>
      <c r="Q35" s="4"/>
      <c r="R35" s="4"/>
    </row>
    <row r="36" spans="1:18">
      <c r="A36" s="3">
        <v>2019</v>
      </c>
      <c r="B36" s="3">
        <v>3</v>
      </c>
      <c r="C36" s="3" t="s">
        <v>16</v>
      </c>
      <c r="D36" s="3" t="s">
        <v>50</v>
      </c>
      <c r="E36" s="14" t="s">
        <v>191</v>
      </c>
      <c r="F36" s="37">
        <v>22399295</v>
      </c>
      <c r="G36" s="7" t="s">
        <v>44</v>
      </c>
      <c r="H36" s="7" t="s">
        <v>97</v>
      </c>
      <c r="I36" s="4"/>
      <c r="J36" s="8">
        <v>200</v>
      </c>
      <c r="K36" s="10" t="s">
        <v>38</v>
      </c>
      <c r="L36" s="12">
        <f>+J36*347100</f>
        <v>69420000</v>
      </c>
      <c r="M36" s="28" t="s">
        <v>52</v>
      </c>
      <c r="N36" s="28" t="s">
        <v>58</v>
      </c>
      <c r="O36" s="23" t="s">
        <v>172</v>
      </c>
      <c r="P36" s="4"/>
      <c r="Q36" s="4"/>
      <c r="R36" s="4"/>
    </row>
    <row r="37" spans="1:18">
      <c r="A37" s="3">
        <v>2019</v>
      </c>
      <c r="B37" s="3">
        <v>3</v>
      </c>
      <c r="C37" s="3" t="s">
        <v>16</v>
      </c>
      <c r="D37" s="3" t="s">
        <v>50</v>
      </c>
      <c r="E37" s="14" t="s">
        <v>191</v>
      </c>
      <c r="F37" s="37">
        <v>22399296</v>
      </c>
      <c r="G37" s="7" t="s">
        <v>44</v>
      </c>
      <c r="H37" s="7" t="s">
        <v>98</v>
      </c>
      <c r="I37" s="4"/>
      <c r="J37" s="8">
        <v>18</v>
      </c>
      <c r="K37" s="10" t="s">
        <v>38</v>
      </c>
      <c r="L37" s="12">
        <f>+J37*389600</f>
        <v>7012800</v>
      </c>
      <c r="M37" s="28" t="s">
        <v>52</v>
      </c>
      <c r="N37" s="28" t="s">
        <v>58</v>
      </c>
      <c r="O37" s="23" t="s">
        <v>172</v>
      </c>
      <c r="P37" s="4"/>
      <c r="Q37" s="4"/>
      <c r="R37" s="4"/>
    </row>
    <row r="38" spans="1:18">
      <c r="A38" s="3">
        <v>2019</v>
      </c>
      <c r="B38" s="3">
        <v>3</v>
      </c>
      <c r="C38" s="3" t="s">
        <v>16</v>
      </c>
      <c r="D38" s="3" t="s">
        <v>50</v>
      </c>
      <c r="E38" s="14" t="s">
        <v>191</v>
      </c>
      <c r="F38" s="37">
        <v>22399297</v>
      </c>
      <c r="G38" s="7" t="s">
        <v>44</v>
      </c>
      <c r="H38" s="7" t="s">
        <v>99</v>
      </c>
      <c r="I38" s="4"/>
      <c r="J38" s="8">
        <v>37</v>
      </c>
      <c r="K38" s="10" t="s">
        <v>38</v>
      </c>
      <c r="L38" s="12">
        <f>+J38*434310</f>
        <v>16069470</v>
      </c>
      <c r="M38" s="28" t="s">
        <v>52</v>
      </c>
      <c r="N38" s="28" t="s">
        <v>58</v>
      </c>
      <c r="O38" s="23" t="s">
        <v>172</v>
      </c>
      <c r="P38" s="4"/>
      <c r="Q38" s="4"/>
      <c r="R38" s="4"/>
    </row>
    <row r="39" spans="1:18">
      <c r="A39" s="3">
        <v>2019</v>
      </c>
      <c r="B39" s="3">
        <v>3</v>
      </c>
      <c r="C39" s="3" t="s">
        <v>16</v>
      </c>
      <c r="D39" s="3" t="s">
        <v>50</v>
      </c>
      <c r="E39" s="14" t="s">
        <v>191</v>
      </c>
      <c r="F39" s="37">
        <v>22399350</v>
      </c>
      <c r="G39" s="7" t="s">
        <v>44</v>
      </c>
      <c r="H39" s="7" t="s">
        <v>101</v>
      </c>
      <c r="I39" s="4"/>
      <c r="J39" s="8">
        <v>53</v>
      </c>
      <c r="K39" s="10" t="s">
        <v>100</v>
      </c>
      <c r="L39" s="12">
        <f>141200*J39</f>
        <v>7483600</v>
      </c>
      <c r="M39" s="28" t="s">
        <v>52</v>
      </c>
      <c r="N39" s="28" t="s">
        <v>58</v>
      </c>
      <c r="O39" s="23" t="s">
        <v>172</v>
      </c>
      <c r="P39" s="4"/>
      <c r="Q39" s="4"/>
      <c r="R39" s="4"/>
    </row>
    <row r="40" spans="1:18">
      <c r="A40" s="3">
        <v>2019</v>
      </c>
      <c r="B40" s="3">
        <v>3</v>
      </c>
      <c r="C40" s="3" t="s">
        <v>16</v>
      </c>
      <c r="D40" s="3" t="s">
        <v>50</v>
      </c>
      <c r="E40" s="14" t="s">
        <v>191</v>
      </c>
      <c r="F40" s="37">
        <v>22399350</v>
      </c>
      <c r="G40" s="7" t="s">
        <v>44</v>
      </c>
      <c r="H40" s="7" t="s">
        <v>103</v>
      </c>
      <c r="I40" s="4"/>
      <c r="J40" s="8">
        <v>2</v>
      </c>
      <c r="K40" s="10" t="s">
        <v>100</v>
      </c>
      <c r="L40" s="12">
        <f>141200*J40</f>
        <v>282400</v>
      </c>
      <c r="M40" s="28" t="s">
        <v>52</v>
      </c>
      <c r="N40" s="28" t="s">
        <v>58</v>
      </c>
      <c r="O40" s="23" t="s">
        <v>172</v>
      </c>
      <c r="P40" s="4"/>
      <c r="Q40" s="4"/>
      <c r="R40" s="4"/>
    </row>
    <row r="41" spans="1:18">
      <c r="A41" s="3">
        <v>2019</v>
      </c>
      <c r="B41" s="3">
        <v>3</v>
      </c>
      <c r="C41" s="3" t="s">
        <v>16</v>
      </c>
      <c r="D41" s="3" t="s">
        <v>50</v>
      </c>
      <c r="E41" s="14" t="s">
        <v>191</v>
      </c>
      <c r="F41" s="37">
        <v>22399352</v>
      </c>
      <c r="G41" s="7" t="s">
        <v>44</v>
      </c>
      <c r="H41" s="7" t="s">
        <v>104</v>
      </c>
      <c r="I41" s="4"/>
      <c r="J41" s="8">
        <v>84</v>
      </c>
      <c r="K41" s="10" t="s">
        <v>100</v>
      </c>
      <c r="L41" s="12">
        <f>169000*J41</f>
        <v>14196000</v>
      </c>
      <c r="M41" s="28" t="s">
        <v>52</v>
      </c>
      <c r="N41" s="28" t="s">
        <v>58</v>
      </c>
      <c r="O41" s="23" t="s">
        <v>172</v>
      </c>
      <c r="P41" s="4"/>
      <c r="Q41" s="4"/>
      <c r="R41" s="4"/>
    </row>
    <row r="42" spans="1:18">
      <c r="A42" s="3">
        <v>2019</v>
      </c>
      <c r="B42" s="3">
        <v>3</v>
      </c>
      <c r="C42" s="3" t="s">
        <v>16</v>
      </c>
      <c r="D42" s="3" t="s">
        <v>50</v>
      </c>
      <c r="E42" s="14" t="s">
        <v>191</v>
      </c>
      <c r="F42" s="37">
        <v>22399352</v>
      </c>
      <c r="G42" s="7" t="s">
        <v>44</v>
      </c>
      <c r="H42" s="7" t="s">
        <v>105</v>
      </c>
      <c r="I42" s="4"/>
      <c r="J42" s="8">
        <v>2</v>
      </c>
      <c r="K42" s="10" t="s">
        <v>100</v>
      </c>
      <c r="L42" s="12">
        <f>169000*J42</f>
        <v>338000</v>
      </c>
      <c r="M42" s="28" t="s">
        <v>52</v>
      </c>
      <c r="N42" s="28" t="s">
        <v>58</v>
      </c>
      <c r="O42" s="23" t="s">
        <v>172</v>
      </c>
      <c r="P42" s="4"/>
      <c r="Q42" s="4"/>
      <c r="R42" s="4"/>
    </row>
    <row r="43" spans="1:18">
      <c r="A43" s="3">
        <v>2019</v>
      </c>
      <c r="B43" s="3">
        <v>3</v>
      </c>
      <c r="C43" s="3" t="s">
        <v>16</v>
      </c>
      <c r="D43" s="3" t="s">
        <v>50</v>
      </c>
      <c r="E43" s="14" t="s">
        <v>191</v>
      </c>
      <c r="F43" s="37">
        <v>22399352</v>
      </c>
      <c r="G43" s="7" t="s">
        <v>44</v>
      </c>
      <c r="H43" s="7" t="s">
        <v>106</v>
      </c>
      <c r="I43" s="4"/>
      <c r="J43" s="8">
        <v>5</v>
      </c>
      <c r="K43" s="10" t="s">
        <v>100</v>
      </c>
      <c r="L43" s="12">
        <f>169000*J43</f>
        <v>845000</v>
      </c>
      <c r="M43" s="28" t="s">
        <v>52</v>
      </c>
      <c r="N43" s="28" t="s">
        <v>58</v>
      </c>
      <c r="O43" s="23" t="s">
        <v>172</v>
      </c>
      <c r="P43" s="4"/>
      <c r="Q43" s="4"/>
      <c r="R43" s="4"/>
    </row>
    <row r="44" spans="1:18">
      <c r="A44" s="3">
        <v>2019</v>
      </c>
      <c r="B44" s="3">
        <v>3</v>
      </c>
      <c r="C44" s="3" t="s">
        <v>16</v>
      </c>
      <c r="D44" s="3" t="s">
        <v>50</v>
      </c>
      <c r="E44" s="14" t="s">
        <v>191</v>
      </c>
      <c r="F44" s="37">
        <v>22399354</v>
      </c>
      <c r="G44" s="7" t="s">
        <v>44</v>
      </c>
      <c r="H44" s="7" t="s">
        <v>107</v>
      </c>
      <c r="I44" s="4"/>
      <c r="J44" s="8">
        <v>41</v>
      </c>
      <c r="K44" s="10" t="s">
        <v>100</v>
      </c>
      <c r="L44" s="12">
        <f>332500*J44</f>
        <v>13632500</v>
      </c>
      <c r="M44" s="28" t="s">
        <v>52</v>
      </c>
      <c r="N44" s="28" t="s">
        <v>58</v>
      </c>
      <c r="O44" s="23" t="s">
        <v>172</v>
      </c>
      <c r="P44" s="4"/>
      <c r="Q44" s="4"/>
      <c r="R44" s="4"/>
    </row>
    <row r="45" spans="1:18">
      <c r="A45" s="3">
        <v>2019</v>
      </c>
      <c r="B45" s="3">
        <v>3</v>
      </c>
      <c r="C45" s="3" t="s">
        <v>16</v>
      </c>
      <c r="D45" s="3" t="s">
        <v>50</v>
      </c>
      <c r="E45" s="14" t="s">
        <v>191</v>
      </c>
      <c r="F45" s="37">
        <v>22399354</v>
      </c>
      <c r="G45" s="7" t="s">
        <v>44</v>
      </c>
      <c r="H45" s="7" t="s">
        <v>108</v>
      </c>
      <c r="I45" s="4"/>
      <c r="J45" s="8">
        <v>2</v>
      </c>
      <c r="K45" s="10" t="s">
        <v>100</v>
      </c>
      <c r="L45" s="12">
        <f>332500*J45</f>
        <v>665000</v>
      </c>
      <c r="M45" s="28" t="s">
        <v>52</v>
      </c>
      <c r="N45" s="28" t="s">
        <v>58</v>
      </c>
      <c r="O45" s="23" t="s">
        <v>172</v>
      </c>
      <c r="P45" s="4"/>
      <c r="Q45" s="4"/>
      <c r="R45" s="4"/>
    </row>
    <row r="46" spans="1:18">
      <c r="A46" s="3">
        <v>2019</v>
      </c>
      <c r="B46" s="3">
        <v>3</v>
      </c>
      <c r="C46" s="3" t="s">
        <v>16</v>
      </c>
      <c r="D46" s="3" t="s">
        <v>50</v>
      </c>
      <c r="E46" s="14" t="s">
        <v>191</v>
      </c>
      <c r="F46" s="37">
        <v>22399354</v>
      </c>
      <c r="G46" s="7" t="s">
        <v>44</v>
      </c>
      <c r="H46" s="7" t="s">
        <v>109</v>
      </c>
      <c r="I46" s="4"/>
      <c r="J46" s="8">
        <v>21</v>
      </c>
      <c r="K46" s="10" t="s">
        <v>100</v>
      </c>
      <c r="L46" s="12">
        <f>332500*J46</f>
        <v>6982500</v>
      </c>
      <c r="M46" s="28" t="s">
        <v>52</v>
      </c>
      <c r="N46" s="28" t="s">
        <v>58</v>
      </c>
      <c r="O46" s="23" t="s">
        <v>172</v>
      </c>
      <c r="P46" s="4"/>
      <c r="Q46" s="4"/>
      <c r="R46" s="4"/>
    </row>
    <row r="47" spans="1:18">
      <c r="A47" s="3">
        <v>2019</v>
      </c>
      <c r="B47" s="3">
        <v>3</v>
      </c>
      <c r="C47" s="3" t="s">
        <v>16</v>
      </c>
      <c r="D47" s="3" t="s">
        <v>50</v>
      </c>
      <c r="E47" s="14" t="s">
        <v>191</v>
      </c>
      <c r="F47" s="37">
        <v>22399354</v>
      </c>
      <c r="G47" s="7" t="s">
        <v>44</v>
      </c>
      <c r="H47" s="7" t="s">
        <v>110</v>
      </c>
      <c r="I47" s="4"/>
      <c r="J47" s="8">
        <v>2</v>
      </c>
      <c r="K47" s="10" t="s">
        <v>100</v>
      </c>
      <c r="L47" s="12">
        <f>332500*J47</f>
        <v>665000</v>
      </c>
      <c r="M47" s="28" t="s">
        <v>52</v>
      </c>
      <c r="N47" s="28" t="s">
        <v>58</v>
      </c>
      <c r="O47" s="23" t="s">
        <v>172</v>
      </c>
      <c r="P47" s="4"/>
      <c r="Q47" s="4"/>
      <c r="R47" s="4"/>
    </row>
    <row r="48" spans="1:18">
      <c r="A48" s="3">
        <v>2019</v>
      </c>
      <c r="B48" s="3">
        <v>3</v>
      </c>
      <c r="C48" s="3" t="s">
        <v>16</v>
      </c>
      <c r="D48" s="3" t="s">
        <v>50</v>
      </c>
      <c r="E48" s="14" t="s">
        <v>191</v>
      </c>
      <c r="F48" s="37">
        <v>22399356</v>
      </c>
      <c r="G48" s="7" t="s">
        <v>44</v>
      </c>
      <c r="H48" s="7" t="s">
        <v>111</v>
      </c>
      <c r="I48" s="4"/>
      <c r="J48" s="8">
        <v>7</v>
      </c>
      <c r="K48" s="10" t="s">
        <v>100</v>
      </c>
      <c r="L48" s="12">
        <f>477800*J48</f>
        <v>3344600</v>
      </c>
      <c r="M48" s="28" t="s">
        <v>52</v>
      </c>
      <c r="N48" s="28" t="s">
        <v>58</v>
      </c>
      <c r="O48" s="23" t="s">
        <v>172</v>
      </c>
      <c r="P48" s="4"/>
      <c r="Q48" s="4"/>
      <c r="R48" s="4"/>
    </row>
    <row r="49" spans="1:18">
      <c r="A49" s="3">
        <v>2019</v>
      </c>
      <c r="B49" s="3">
        <v>3</v>
      </c>
      <c r="C49" s="3" t="s">
        <v>16</v>
      </c>
      <c r="D49" s="3" t="s">
        <v>50</v>
      </c>
      <c r="E49" s="14" t="s">
        <v>191</v>
      </c>
      <c r="F49" s="37">
        <v>22399356</v>
      </c>
      <c r="G49" s="7" t="s">
        <v>44</v>
      </c>
      <c r="H49" s="7" t="s">
        <v>112</v>
      </c>
      <c r="I49" s="4"/>
      <c r="J49" s="8">
        <v>34</v>
      </c>
      <c r="K49" s="10" t="s">
        <v>100</v>
      </c>
      <c r="L49" s="12">
        <f>477800*J49</f>
        <v>16245200</v>
      </c>
      <c r="M49" s="28" t="s">
        <v>52</v>
      </c>
      <c r="N49" s="28" t="s">
        <v>58</v>
      </c>
      <c r="O49" s="23" t="s">
        <v>172</v>
      </c>
      <c r="P49" s="4"/>
      <c r="Q49" s="4"/>
      <c r="R49" s="4"/>
    </row>
    <row r="50" spans="1:18">
      <c r="A50" s="3">
        <v>2019</v>
      </c>
      <c r="B50" s="3">
        <v>3</v>
      </c>
      <c r="C50" s="3" t="s">
        <v>16</v>
      </c>
      <c r="D50" s="3" t="s">
        <v>50</v>
      </c>
      <c r="E50" s="14" t="s">
        <v>191</v>
      </c>
      <c r="F50" s="37">
        <v>22399356</v>
      </c>
      <c r="G50" s="7" t="s">
        <v>44</v>
      </c>
      <c r="H50" s="7" t="s">
        <v>113</v>
      </c>
      <c r="I50" s="4"/>
      <c r="J50" s="8">
        <v>3</v>
      </c>
      <c r="K50" s="10" t="s">
        <v>100</v>
      </c>
      <c r="L50" s="12">
        <f>477800*J50</f>
        <v>1433400</v>
      </c>
      <c r="M50" s="28" t="s">
        <v>52</v>
      </c>
      <c r="N50" s="28" t="s">
        <v>58</v>
      </c>
      <c r="O50" s="23" t="s">
        <v>172</v>
      </c>
      <c r="P50" s="4"/>
      <c r="Q50" s="4"/>
      <c r="R50" s="4"/>
    </row>
    <row r="51" spans="1:18">
      <c r="A51" s="3">
        <v>2019</v>
      </c>
      <c r="B51" s="3">
        <v>3</v>
      </c>
      <c r="C51" s="3" t="s">
        <v>16</v>
      </c>
      <c r="D51" s="3" t="s">
        <v>50</v>
      </c>
      <c r="E51" s="14" t="s">
        <v>191</v>
      </c>
      <c r="F51" s="37">
        <v>22399358</v>
      </c>
      <c r="G51" s="7" t="s">
        <v>44</v>
      </c>
      <c r="H51" s="7" t="s">
        <v>114</v>
      </c>
      <c r="I51" s="4"/>
      <c r="J51" s="8">
        <v>11</v>
      </c>
      <c r="K51" s="10" t="s">
        <v>100</v>
      </c>
      <c r="L51" s="12">
        <f>600000*J51</f>
        <v>6600000</v>
      </c>
      <c r="M51" s="28" t="s">
        <v>52</v>
      </c>
      <c r="N51" s="28" t="s">
        <v>58</v>
      </c>
      <c r="O51" s="23" t="s">
        <v>172</v>
      </c>
      <c r="P51" s="4"/>
      <c r="Q51" s="4"/>
      <c r="R51" s="4"/>
    </row>
    <row r="52" spans="1:18">
      <c r="A52" s="3">
        <v>2019</v>
      </c>
      <c r="B52" s="3">
        <v>3</v>
      </c>
      <c r="C52" s="3" t="s">
        <v>16</v>
      </c>
      <c r="D52" s="3" t="s">
        <v>50</v>
      </c>
      <c r="E52" s="14" t="s">
        <v>191</v>
      </c>
      <c r="F52" s="37">
        <v>22399394</v>
      </c>
      <c r="G52" s="7" t="s">
        <v>44</v>
      </c>
      <c r="H52" s="7" t="s">
        <v>102</v>
      </c>
      <c r="I52" s="4"/>
      <c r="J52" s="8">
        <v>87</v>
      </c>
      <c r="K52" s="10" t="s">
        <v>100</v>
      </c>
      <c r="L52" s="12">
        <f>24100*J52</f>
        <v>2096700</v>
      </c>
      <c r="M52" s="28" t="s">
        <v>52</v>
      </c>
      <c r="N52" s="28" t="s">
        <v>58</v>
      </c>
      <c r="O52" s="23" t="s">
        <v>172</v>
      </c>
      <c r="P52" s="4"/>
      <c r="Q52" s="4"/>
      <c r="R52" s="4"/>
    </row>
    <row r="53" spans="1:18">
      <c r="A53" s="3">
        <v>2019</v>
      </c>
      <c r="B53" s="3">
        <v>3</v>
      </c>
      <c r="C53" s="3" t="s">
        <v>16</v>
      </c>
      <c r="D53" s="3" t="s">
        <v>50</v>
      </c>
      <c r="E53" s="14" t="s">
        <v>191</v>
      </c>
      <c r="F53" s="37">
        <v>22399395</v>
      </c>
      <c r="G53" s="7" t="s">
        <v>44</v>
      </c>
      <c r="H53" s="7" t="s">
        <v>115</v>
      </c>
      <c r="I53" s="4"/>
      <c r="J53" s="8">
        <v>9</v>
      </c>
      <c r="K53" s="10" t="s">
        <v>100</v>
      </c>
      <c r="L53" s="12">
        <f>27500*J53</f>
        <v>247500</v>
      </c>
      <c r="M53" s="28" t="s">
        <v>52</v>
      </c>
      <c r="N53" s="28" t="s">
        <v>58</v>
      </c>
      <c r="O53" s="23" t="s">
        <v>172</v>
      </c>
      <c r="P53" s="4"/>
      <c r="Q53" s="4"/>
      <c r="R53" s="4"/>
    </row>
    <row r="54" spans="1:18">
      <c r="A54" s="3">
        <v>2019</v>
      </c>
      <c r="B54" s="3">
        <v>3</v>
      </c>
      <c r="C54" s="3" t="s">
        <v>16</v>
      </c>
      <c r="D54" s="3" t="s">
        <v>50</v>
      </c>
      <c r="E54" s="14" t="s">
        <v>191</v>
      </c>
      <c r="F54" s="37">
        <v>22399396</v>
      </c>
      <c r="G54" s="7" t="s">
        <v>44</v>
      </c>
      <c r="H54" s="7" t="s">
        <v>116</v>
      </c>
      <c r="I54" s="4"/>
      <c r="J54" s="8">
        <v>129</v>
      </c>
      <c r="K54" s="10" t="s">
        <v>100</v>
      </c>
      <c r="L54" s="12">
        <f>32200*J54</f>
        <v>4153800</v>
      </c>
      <c r="M54" s="28" t="s">
        <v>52</v>
      </c>
      <c r="N54" s="28" t="s">
        <v>58</v>
      </c>
      <c r="O54" s="23" t="s">
        <v>172</v>
      </c>
      <c r="P54" s="4"/>
      <c r="Q54" s="4"/>
      <c r="R54" s="4"/>
    </row>
    <row r="55" spans="1:18">
      <c r="A55" s="3">
        <v>2019</v>
      </c>
      <c r="B55" s="3">
        <v>3</v>
      </c>
      <c r="C55" s="3" t="s">
        <v>16</v>
      </c>
      <c r="D55" s="3" t="s">
        <v>50</v>
      </c>
      <c r="E55" s="14" t="s">
        <v>191</v>
      </c>
      <c r="F55" s="37">
        <v>22399397</v>
      </c>
      <c r="G55" s="7" t="s">
        <v>44</v>
      </c>
      <c r="H55" s="7" t="s">
        <v>117</v>
      </c>
      <c r="I55" s="4"/>
      <c r="J55" s="8">
        <v>62</v>
      </c>
      <c r="K55" s="10" t="s">
        <v>100</v>
      </c>
      <c r="L55" s="12">
        <f>36800*J55</f>
        <v>2281600</v>
      </c>
      <c r="M55" s="28" t="s">
        <v>52</v>
      </c>
      <c r="N55" s="28" t="s">
        <v>58</v>
      </c>
      <c r="O55" s="23" t="s">
        <v>172</v>
      </c>
      <c r="P55" s="4"/>
      <c r="Q55" s="4"/>
      <c r="R55" s="4"/>
    </row>
    <row r="56" spans="1:18">
      <c r="A56" s="3">
        <v>2019</v>
      </c>
      <c r="B56" s="3">
        <v>3</v>
      </c>
      <c r="C56" s="3" t="s">
        <v>16</v>
      </c>
      <c r="D56" s="3" t="s">
        <v>50</v>
      </c>
      <c r="E56" s="14" t="s">
        <v>191</v>
      </c>
      <c r="F56" s="37">
        <v>22399398</v>
      </c>
      <c r="G56" s="7" t="s">
        <v>44</v>
      </c>
      <c r="H56" s="7" t="s">
        <v>118</v>
      </c>
      <c r="I56" s="4"/>
      <c r="J56" s="8">
        <v>52</v>
      </c>
      <c r="K56" s="10" t="s">
        <v>100</v>
      </c>
      <c r="L56" s="12">
        <f>53700*J56</f>
        <v>2792400</v>
      </c>
      <c r="M56" s="28" t="s">
        <v>52</v>
      </c>
      <c r="N56" s="28" t="s">
        <v>58</v>
      </c>
      <c r="O56" s="23" t="s">
        <v>172</v>
      </c>
      <c r="P56" s="4"/>
      <c r="Q56" s="4"/>
      <c r="R56" s="4"/>
    </row>
    <row r="57" spans="1:18">
      <c r="A57" s="3">
        <v>2019</v>
      </c>
      <c r="B57" s="3">
        <v>3</v>
      </c>
      <c r="C57" s="3" t="s">
        <v>16</v>
      </c>
      <c r="D57" s="3" t="s">
        <v>50</v>
      </c>
      <c r="E57" s="14" t="s">
        <v>191</v>
      </c>
      <c r="F57" s="37">
        <v>22399399</v>
      </c>
      <c r="G57" s="7" t="s">
        <v>44</v>
      </c>
      <c r="H57" s="7" t="s">
        <v>119</v>
      </c>
      <c r="I57" s="4"/>
      <c r="J57" s="8">
        <v>9</v>
      </c>
      <c r="K57" s="10" t="s">
        <v>100</v>
      </c>
      <c r="L57" s="12">
        <f>58500*J57</f>
        <v>526500</v>
      </c>
      <c r="M57" s="28" t="s">
        <v>52</v>
      </c>
      <c r="N57" s="28" t="s">
        <v>58</v>
      </c>
      <c r="O57" s="23" t="s">
        <v>172</v>
      </c>
      <c r="P57" s="4"/>
      <c r="Q57" s="4"/>
      <c r="R57" s="4"/>
    </row>
    <row r="58" spans="1:18">
      <c r="A58" s="3">
        <v>2019</v>
      </c>
      <c r="B58" s="3">
        <v>3</v>
      </c>
      <c r="C58" s="3" t="s">
        <v>16</v>
      </c>
      <c r="D58" s="3" t="s">
        <v>50</v>
      </c>
      <c r="E58" s="14" t="s">
        <v>191</v>
      </c>
      <c r="F58" s="37">
        <v>22399400</v>
      </c>
      <c r="G58" s="7" t="s">
        <v>44</v>
      </c>
      <c r="H58" s="7" t="s">
        <v>120</v>
      </c>
      <c r="I58" s="4"/>
      <c r="J58" s="8">
        <v>50</v>
      </c>
      <c r="K58" s="10" t="s">
        <v>100</v>
      </c>
      <c r="L58" s="12">
        <f>65600*J58</f>
        <v>3280000</v>
      </c>
      <c r="M58" s="28" t="s">
        <v>52</v>
      </c>
      <c r="N58" s="28" t="s">
        <v>58</v>
      </c>
      <c r="O58" s="23" t="s">
        <v>172</v>
      </c>
      <c r="P58" s="4"/>
      <c r="Q58" s="4"/>
      <c r="R58" s="4"/>
    </row>
    <row r="59" spans="1:18">
      <c r="A59" s="3">
        <v>2019</v>
      </c>
      <c r="B59" s="3">
        <v>3</v>
      </c>
      <c r="C59" s="3" t="s">
        <v>16</v>
      </c>
      <c r="D59" s="3" t="s">
        <v>50</v>
      </c>
      <c r="E59" s="14" t="s">
        <v>191</v>
      </c>
      <c r="F59" s="37">
        <v>22399402</v>
      </c>
      <c r="G59" s="7" t="s">
        <v>44</v>
      </c>
      <c r="H59" s="7" t="s">
        <v>121</v>
      </c>
      <c r="I59" s="4"/>
      <c r="J59" s="8">
        <v>24</v>
      </c>
      <c r="K59" s="10" t="s">
        <v>100</v>
      </c>
      <c r="L59" s="12">
        <f>84400*J59</f>
        <v>2025600</v>
      </c>
      <c r="M59" s="28" t="s">
        <v>52</v>
      </c>
      <c r="N59" s="28" t="s">
        <v>58</v>
      </c>
      <c r="O59" s="23" t="s">
        <v>172</v>
      </c>
      <c r="P59" s="4"/>
      <c r="Q59" s="4"/>
      <c r="R59" s="4"/>
    </row>
    <row r="60" spans="1:18">
      <c r="A60" s="3">
        <v>2019</v>
      </c>
      <c r="B60" s="3">
        <v>3</v>
      </c>
      <c r="C60" s="3" t="s">
        <v>16</v>
      </c>
      <c r="D60" s="3" t="s">
        <v>50</v>
      </c>
      <c r="E60" s="14" t="s">
        <v>191</v>
      </c>
      <c r="F60" s="37">
        <v>22399403</v>
      </c>
      <c r="G60" s="7" t="s">
        <v>44</v>
      </c>
      <c r="H60" s="7" t="s">
        <v>122</v>
      </c>
      <c r="I60" s="4"/>
      <c r="J60" s="8">
        <v>2</v>
      </c>
      <c r="K60" s="10" t="s">
        <v>100</v>
      </c>
      <c r="L60" s="12">
        <f>92700*J60</f>
        <v>185400</v>
      </c>
      <c r="M60" s="28" t="s">
        <v>52</v>
      </c>
      <c r="N60" s="28" t="s">
        <v>58</v>
      </c>
      <c r="O60" s="23" t="s">
        <v>172</v>
      </c>
      <c r="P60" s="4"/>
      <c r="Q60" s="4"/>
      <c r="R60" s="4"/>
    </row>
    <row r="61" spans="1:18">
      <c r="A61" s="3">
        <v>2019</v>
      </c>
      <c r="B61" s="3">
        <v>3</v>
      </c>
      <c r="C61" s="3" t="s">
        <v>16</v>
      </c>
      <c r="D61" s="3" t="s">
        <v>50</v>
      </c>
      <c r="E61" s="14" t="s">
        <v>191</v>
      </c>
      <c r="F61" s="37">
        <v>22399404</v>
      </c>
      <c r="G61" s="7" t="s">
        <v>44</v>
      </c>
      <c r="H61" s="7" t="s">
        <v>123</v>
      </c>
      <c r="I61" s="4"/>
      <c r="J61" s="8">
        <v>5</v>
      </c>
      <c r="K61" s="10" t="s">
        <v>100</v>
      </c>
      <c r="L61" s="12">
        <f>102000*J61</f>
        <v>510000</v>
      </c>
      <c r="M61" s="28" t="s">
        <v>52</v>
      </c>
      <c r="N61" s="28" t="s">
        <v>58</v>
      </c>
      <c r="O61" s="23" t="s">
        <v>172</v>
      </c>
      <c r="P61" s="4"/>
      <c r="Q61" s="4"/>
      <c r="R61" s="4"/>
    </row>
    <row r="62" spans="1:18">
      <c r="A62" s="3">
        <v>2019</v>
      </c>
      <c r="B62" s="3">
        <v>4</v>
      </c>
      <c r="C62" s="3" t="s">
        <v>16</v>
      </c>
      <c r="D62" s="3" t="s">
        <v>50</v>
      </c>
      <c r="E62" s="3" t="str">
        <f>+E17</f>
        <v>수의단가</v>
      </c>
      <c r="F62" s="37">
        <v>22535471</v>
      </c>
      <c r="G62" s="6" t="s">
        <v>73</v>
      </c>
      <c r="H62" s="6" t="s">
        <v>76</v>
      </c>
      <c r="I62" s="4"/>
      <c r="J62" s="9">
        <v>200</v>
      </c>
      <c r="K62" s="11" t="s">
        <v>75</v>
      </c>
      <c r="L62" s="12">
        <f>200*72400</f>
        <v>14480000</v>
      </c>
      <c r="M62" s="28" t="s">
        <v>52</v>
      </c>
      <c r="N62" s="28" t="s">
        <v>58</v>
      </c>
      <c r="O62" s="23" t="s">
        <v>172</v>
      </c>
      <c r="P62" s="4"/>
      <c r="Q62" s="4"/>
      <c r="R62" s="28" t="s">
        <v>173</v>
      </c>
    </row>
    <row r="63" spans="1:18">
      <c r="A63" s="3">
        <v>2019</v>
      </c>
      <c r="B63" s="3">
        <v>4</v>
      </c>
      <c r="C63" s="3" t="s">
        <v>51</v>
      </c>
      <c r="D63" s="3" t="s">
        <v>55</v>
      </c>
      <c r="E63" s="14" t="s">
        <v>191</v>
      </c>
      <c r="F63" s="37">
        <v>21705906</v>
      </c>
      <c r="G63" s="6" t="s">
        <v>60</v>
      </c>
      <c r="H63" s="6" t="s">
        <v>56</v>
      </c>
      <c r="I63" s="4"/>
      <c r="J63" s="9">
        <v>13</v>
      </c>
      <c r="K63" s="11" t="s">
        <v>57</v>
      </c>
      <c r="L63" s="12">
        <v>11560300</v>
      </c>
      <c r="M63" s="28" t="s">
        <v>52</v>
      </c>
      <c r="N63" s="28" t="s">
        <v>58</v>
      </c>
      <c r="O63" s="23" t="s">
        <v>172</v>
      </c>
      <c r="P63" s="4"/>
      <c r="Q63" s="4"/>
      <c r="R63" s="4"/>
    </row>
    <row r="64" spans="1:18">
      <c r="A64" s="3">
        <v>2019</v>
      </c>
      <c r="B64" s="3">
        <v>4</v>
      </c>
      <c r="C64" s="3" t="s">
        <v>51</v>
      </c>
      <c r="D64" s="3" t="s">
        <v>55</v>
      </c>
      <c r="E64" s="14" t="s">
        <v>191</v>
      </c>
      <c r="F64" s="37">
        <v>21705904</v>
      </c>
      <c r="G64" s="6" t="s">
        <v>61</v>
      </c>
      <c r="H64" s="6" t="s">
        <v>56</v>
      </c>
      <c r="I64" s="4"/>
      <c r="J64" s="9">
        <v>9</v>
      </c>
      <c r="K64" s="11" t="s">
        <v>57</v>
      </c>
      <c r="L64" s="12">
        <v>7436700</v>
      </c>
      <c r="M64" s="28" t="s">
        <v>52</v>
      </c>
      <c r="N64" s="28" t="s">
        <v>58</v>
      </c>
      <c r="O64" s="23" t="s">
        <v>172</v>
      </c>
      <c r="P64" s="4"/>
      <c r="Q64" s="4"/>
      <c r="R64" s="4"/>
    </row>
    <row r="65" spans="1:18">
      <c r="A65" s="3">
        <v>2019</v>
      </c>
      <c r="B65" s="3">
        <v>4</v>
      </c>
      <c r="C65" s="3" t="s">
        <v>51</v>
      </c>
      <c r="D65" s="3" t="s">
        <v>55</v>
      </c>
      <c r="E65" s="14" t="s">
        <v>191</v>
      </c>
      <c r="F65" s="37">
        <v>21705903</v>
      </c>
      <c r="G65" s="6" t="s">
        <v>59</v>
      </c>
      <c r="H65" s="6" t="s">
        <v>56</v>
      </c>
      <c r="I65" s="4"/>
      <c r="J65" s="9">
        <v>52</v>
      </c>
      <c r="K65" s="11" t="s">
        <v>57</v>
      </c>
      <c r="L65" s="12">
        <v>41475200</v>
      </c>
      <c r="M65" s="28" t="s">
        <v>52</v>
      </c>
      <c r="N65" s="28" t="s">
        <v>58</v>
      </c>
      <c r="O65" s="23" t="s">
        <v>172</v>
      </c>
      <c r="P65" s="4"/>
      <c r="Q65" s="4"/>
      <c r="R65" s="4"/>
    </row>
    <row r="66" spans="1:18">
      <c r="A66" s="3">
        <v>2019</v>
      </c>
      <c r="B66" s="3">
        <v>4</v>
      </c>
      <c r="C66" s="3" t="s">
        <v>51</v>
      </c>
      <c r="D66" s="3" t="s">
        <v>55</v>
      </c>
      <c r="E66" s="14" t="s">
        <v>191</v>
      </c>
      <c r="F66" s="37">
        <v>21705902</v>
      </c>
      <c r="G66" s="6" t="s">
        <v>62</v>
      </c>
      <c r="H66" s="6" t="s">
        <v>56</v>
      </c>
      <c r="I66" s="4"/>
      <c r="J66" s="9">
        <v>12</v>
      </c>
      <c r="K66" s="11" t="s">
        <v>57</v>
      </c>
      <c r="L66" s="12">
        <v>9139200</v>
      </c>
      <c r="M66" s="28" t="s">
        <v>52</v>
      </c>
      <c r="N66" s="28" t="s">
        <v>58</v>
      </c>
      <c r="O66" s="23" t="s">
        <v>172</v>
      </c>
      <c r="P66" s="4"/>
      <c r="Q66" s="4"/>
      <c r="R66" s="4"/>
    </row>
    <row r="67" spans="1:18">
      <c r="A67" s="3">
        <v>2019</v>
      </c>
      <c r="B67" s="3">
        <v>4</v>
      </c>
      <c r="C67" s="3" t="s">
        <v>51</v>
      </c>
      <c r="D67" s="3" t="s">
        <v>55</v>
      </c>
      <c r="E67" s="14" t="s">
        <v>191</v>
      </c>
      <c r="F67" s="37">
        <v>21707268</v>
      </c>
      <c r="G67" s="6" t="s">
        <v>63</v>
      </c>
      <c r="H67" s="6" t="s">
        <v>64</v>
      </c>
      <c r="I67" s="4"/>
      <c r="J67" s="9">
        <v>1</v>
      </c>
      <c r="K67" s="11" t="s">
        <v>57</v>
      </c>
      <c r="L67" s="12">
        <v>86200</v>
      </c>
      <c r="M67" s="28" t="s">
        <v>52</v>
      </c>
      <c r="N67" s="28" t="s">
        <v>58</v>
      </c>
      <c r="O67" s="23" t="s">
        <v>172</v>
      </c>
      <c r="P67" s="4"/>
      <c r="Q67" s="4"/>
      <c r="R67" s="4"/>
    </row>
    <row r="68" spans="1:18">
      <c r="A68" s="3">
        <v>2019</v>
      </c>
      <c r="B68" s="3">
        <v>4</v>
      </c>
      <c r="C68" s="3" t="s">
        <v>51</v>
      </c>
      <c r="D68" s="3" t="s">
        <v>55</v>
      </c>
      <c r="E68" s="14" t="s">
        <v>191</v>
      </c>
      <c r="F68" s="37">
        <v>21707269</v>
      </c>
      <c r="G68" s="6" t="s">
        <v>63</v>
      </c>
      <c r="H68" s="6" t="s">
        <v>65</v>
      </c>
      <c r="I68" s="4"/>
      <c r="J68" s="9">
        <v>10</v>
      </c>
      <c r="K68" s="11" t="s">
        <v>57</v>
      </c>
      <c r="L68" s="12">
        <v>732000</v>
      </c>
      <c r="M68" s="28" t="s">
        <v>52</v>
      </c>
      <c r="N68" s="28" t="s">
        <v>58</v>
      </c>
      <c r="O68" s="23" t="s">
        <v>172</v>
      </c>
      <c r="P68" s="4"/>
      <c r="Q68" s="4"/>
      <c r="R68" s="4"/>
    </row>
    <row r="69" spans="1:18">
      <c r="A69" s="3">
        <v>2019</v>
      </c>
      <c r="B69" s="3">
        <v>4</v>
      </c>
      <c r="C69" s="3" t="s">
        <v>51</v>
      </c>
      <c r="D69" s="3" t="s">
        <v>55</v>
      </c>
      <c r="E69" s="14" t="s">
        <v>191</v>
      </c>
      <c r="F69" s="37">
        <v>21707270</v>
      </c>
      <c r="G69" s="6" t="s">
        <v>63</v>
      </c>
      <c r="H69" s="6" t="s">
        <v>66</v>
      </c>
      <c r="I69" s="4"/>
      <c r="J69" s="9">
        <v>9</v>
      </c>
      <c r="K69" s="11" t="s">
        <v>57</v>
      </c>
      <c r="L69" s="12">
        <v>519300</v>
      </c>
      <c r="M69" s="28" t="s">
        <v>52</v>
      </c>
      <c r="N69" s="28" t="s">
        <v>58</v>
      </c>
      <c r="O69" s="23" t="s">
        <v>172</v>
      </c>
      <c r="P69" s="4"/>
      <c r="Q69" s="4"/>
      <c r="R69" s="4"/>
    </row>
    <row r="70" spans="1:18">
      <c r="A70" s="3">
        <v>2019</v>
      </c>
      <c r="B70" s="3">
        <v>4</v>
      </c>
      <c r="C70" s="3" t="s">
        <v>51</v>
      </c>
      <c r="D70" s="3" t="s">
        <v>55</v>
      </c>
      <c r="E70" s="14" t="s">
        <v>191</v>
      </c>
      <c r="F70" s="37">
        <v>21705945</v>
      </c>
      <c r="G70" s="6" t="s">
        <v>63</v>
      </c>
      <c r="H70" s="13" t="s">
        <v>67</v>
      </c>
      <c r="I70" s="4"/>
      <c r="J70" s="9">
        <v>1471</v>
      </c>
      <c r="K70" s="11" t="s">
        <v>57</v>
      </c>
      <c r="L70" s="12">
        <v>3883440</v>
      </c>
      <c r="M70" s="28" t="s">
        <v>52</v>
      </c>
      <c r="N70" s="28" t="s">
        <v>58</v>
      </c>
      <c r="O70" s="23" t="s">
        <v>172</v>
      </c>
      <c r="P70" s="4"/>
      <c r="Q70" s="4"/>
      <c r="R70" s="4"/>
    </row>
    <row r="71" spans="1:18">
      <c r="A71" s="3">
        <v>2019</v>
      </c>
      <c r="B71" s="3">
        <v>4</v>
      </c>
      <c r="C71" s="3" t="s">
        <v>51</v>
      </c>
      <c r="D71" s="3" t="s">
        <v>50</v>
      </c>
      <c r="E71" s="14" t="s">
        <v>191</v>
      </c>
      <c r="F71" s="37">
        <v>22350643</v>
      </c>
      <c r="G71" s="7" t="s">
        <v>45</v>
      </c>
      <c r="H71" s="7" t="s">
        <v>29</v>
      </c>
      <c r="I71" s="4"/>
      <c r="J71" s="8">
        <v>93</v>
      </c>
      <c r="K71" s="10" t="s">
        <v>39</v>
      </c>
      <c r="L71" s="12">
        <v>11346000</v>
      </c>
      <c r="M71" s="28" t="s">
        <v>52</v>
      </c>
      <c r="N71" s="28" t="s">
        <v>58</v>
      </c>
      <c r="O71" s="23" t="s">
        <v>172</v>
      </c>
      <c r="P71" s="4"/>
      <c r="Q71" s="4"/>
      <c r="R71" s="4"/>
    </row>
    <row r="72" spans="1:18">
      <c r="A72" s="3">
        <v>2019</v>
      </c>
      <c r="B72" s="3">
        <v>4</v>
      </c>
      <c r="C72" s="3" t="s">
        <v>16</v>
      </c>
      <c r="D72" s="3" t="s">
        <v>50</v>
      </c>
      <c r="E72" s="14" t="s">
        <v>191</v>
      </c>
      <c r="F72" s="37">
        <v>22350644</v>
      </c>
      <c r="G72" s="6" t="s">
        <v>77</v>
      </c>
      <c r="H72" s="13" t="s">
        <v>78</v>
      </c>
      <c r="I72" s="4"/>
      <c r="J72" s="9">
        <v>353</v>
      </c>
      <c r="K72" s="11" t="s">
        <v>81</v>
      </c>
      <c r="L72" s="12">
        <f>+J72*152700</f>
        <v>53903100</v>
      </c>
      <c r="M72" s="28" t="s">
        <v>52</v>
      </c>
      <c r="N72" s="28" t="s">
        <v>58</v>
      </c>
      <c r="O72" s="23" t="s">
        <v>172</v>
      </c>
      <c r="P72" s="4"/>
      <c r="Q72" s="4"/>
      <c r="R72" s="4"/>
    </row>
    <row r="73" spans="1:18">
      <c r="A73" s="3">
        <v>2019</v>
      </c>
      <c r="B73" s="3">
        <v>4</v>
      </c>
      <c r="C73" s="3" t="s">
        <v>16</v>
      </c>
      <c r="D73" s="3" t="s">
        <v>50</v>
      </c>
      <c r="E73" s="14" t="s">
        <v>191</v>
      </c>
      <c r="F73" s="37">
        <v>22350645</v>
      </c>
      <c r="G73" s="6" t="s">
        <v>77</v>
      </c>
      <c r="H73" s="13" t="s">
        <v>79</v>
      </c>
      <c r="I73" s="4"/>
      <c r="J73" s="9">
        <v>53</v>
      </c>
      <c r="K73" s="11" t="s">
        <v>81</v>
      </c>
      <c r="L73" s="12">
        <f>+J73*195300</f>
        <v>10350900</v>
      </c>
      <c r="M73" s="28" t="s">
        <v>52</v>
      </c>
      <c r="N73" s="28" t="s">
        <v>58</v>
      </c>
      <c r="O73" s="23" t="s">
        <v>172</v>
      </c>
      <c r="P73" s="4"/>
      <c r="Q73" s="4"/>
      <c r="R73" s="4"/>
    </row>
    <row r="74" spans="1:18">
      <c r="A74" s="3">
        <v>2019</v>
      </c>
      <c r="B74" s="3">
        <v>4</v>
      </c>
      <c r="C74" s="3" t="s">
        <v>16</v>
      </c>
      <c r="D74" s="3" t="s">
        <v>50</v>
      </c>
      <c r="E74" s="14" t="s">
        <v>191</v>
      </c>
      <c r="F74" s="37">
        <v>22350646</v>
      </c>
      <c r="G74" s="6" t="s">
        <v>77</v>
      </c>
      <c r="H74" s="13" t="s">
        <v>80</v>
      </c>
      <c r="I74" s="4"/>
      <c r="J74" s="9">
        <v>69</v>
      </c>
      <c r="K74" s="11" t="s">
        <v>81</v>
      </c>
      <c r="L74" s="12">
        <f>+J74*336900</f>
        <v>23246100</v>
      </c>
      <c r="M74" s="28" t="s">
        <v>52</v>
      </c>
      <c r="N74" s="28" t="s">
        <v>58</v>
      </c>
      <c r="O74" s="23" t="s">
        <v>172</v>
      </c>
      <c r="P74" s="4"/>
      <c r="Q74" s="4"/>
      <c r="R74" s="4"/>
    </row>
    <row r="75" spans="1:18">
      <c r="A75" s="3">
        <v>2019</v>
      </c>
      <c r="B75" s="3">
        <v>4</v>
      </c>
      <c r="C75" s="3" t="str">
        <f>+C74</f>
        <v>자체조달</v>
      </c>
      <c r="D75" s="3" t="s">
        <v>50</v>
      </c>
      <c r="E75" s="14" t="s">
        <v>191</v>
      </c>
      <c r="F75" s="37">
        <v>22469372</v>
      </c>
      <c r="G75" s="6" t="s">
        <v>82</v>
      </c>
      <c r="H75" s="13" t="s">
        <v>83</v>
      </c>
      <c r="I75" s="4"/>
      <c r="J75" s="9">
        <v>124</v>
      </c>
      <c r="K75" s="11" t="s">
        <v>84</v>
      </c>
      <c r="L75" s="12">
        <f>+J75*229000</f>
        <v>28396000</v>
      </c>
      <c r="M75" s="28" t="s">
        <v>52</v>
      </c>
      <c r="N75" s="28" t="s">
        <v>58</v>
      </c>
      <c r="O75" s="23" t="s">
        <v>172</v>
      </c>
      <c r="P75" s="4"/>
      <c r="Q75" s="4"/>
      <c r="R75" s="4"/>
    </row>
    <row r="76" spans="1:18">
      <c r="A76" s="3">
        <v>2019</v>
      </c>
      <c r="B76" s="3">
        <v>4</v>
      </c>
      <c r="C76" s="3" t="str">
        <f t="shared" ref="C76:C80" si="0">+C75</f>
        <v>자체조달</v>
      </c>
      <c r="D76" s="3" t="s">
        <v>50</v>
      </c>
      <c r="E76" s="14" t="s">
        <v>191</v>
      </c>
      <c r="F76" s="37">
        <v>20983042</v>
      </c>
      <c r="G76" s="6" t="s">
        <v>82</v>
      </c>
      <c r="H76" s="13" t="s">
        <v>85</v>
      </c>
      <c r="I76" s="4"/>
      <c r="J76" s="9">
        <v>2</v>
      </c>
      <c r="K76" s="11" t="s">
        <v>84</v>
      </c>
      <c r="L76" s="12">
        <f>+J76*389000</f>
        <v>778000</v>
      </c>
      <c r="M76" s="28" t="s">
        <v>52</v>
      </c>
      <c r="N76" s="28" t="s">
        <v>58</v>
      </c>
      <c r="O76" s="23" t="s">
        <v>172</v>
      </c>
      <c r="P76" s="4"/>
      <c r="Q76" s="4"/>
      <c r="R76" s="4"/>
    </row>
    <row r="77" spans="1:18">
      <c r="A77" s="3">
        <v>2019</v>
      </c>
      <c r="B77" s="3">
        <v>4</v>
      </c>
      <c r="C77" s="3" t="str">
        <f t="shared" si="0"/>
        <v>자체조달</v>
      </c>
      <c r="D77" s="3" t="s">
        <v>50</v>
      </c>
      <c r="E77" s="14" t="s">
        <v>191</v>
      </c>
      <c r="F77" s="37">
        <v>22864915</v>
      </c>
      <c r="G77" s="6" t="s">
        <v>82</v>
      </c>
      <c r="H77" s="13" t="s">
        <v>86</v>
      </c>
      <c r="I77" s="4"/>
      <c r="J77" s="9">
        <v>40</v>
      </c>
      <c r="K77" s="11" t="s">
        <v>84</v>
      </c>
      <c r="L77" s="12">
        <f>+J77*190000</f>
        <v>7600000</v>
      </c>
      <c r="M77" s="28" t="s">
        <v>52</v>
      </c>
      <c r="N77" s="28" t="s">
        <v>58</v>
      </c>
      <c r="O77" s="23" t="s">
        <v>172</v>
      </c>
      <c r="P77" s="4"/>
      <c r="Q77" s="4"/>
      <c r="R77" s="4"/>
    </row>
    <row r="78" spans="1:18">
      <c r="A78" s="3">
        <v>2019</v>
      </c>
      <c r="B78" s="3">
        <v>4</v>
      </c>
      <c r="C78" s="3" t="str">
        <f t="shared" si="0"/>
        <v>자체조달</v>
      </c>
      <c r="D78" s="3" t="s">
        <v>50</v>
      </c>
      <c r="E78" s="14" t="s">
        <v>191</v>
      </c>
      <c r="F78" s="37">
        <v>21784901</v>
      </c>
      <c r="G78" s="6" t="s">
        <v>82</v>
      </c>
      <c r="H78" s="13" t="s">
        <v>87</v>
      </c>
      <c r="I78" s="4"/>
      <c r="J78" s="9">
        <v>62</v>
      </c>
      <c r="K78" s="11" t="s">
        <v>84</v>
      </c>
      <c r="L78" s="12">
        <f>+J78*57000</f>
        <v>3534000</v>
      </c>
      <c r="M78" s="28" t="s">
        <v>52</v>
      </c>
      <c r="N78" s="28" t="s">
        <v>58</v>
      </c>
      <c r="O78" s="23" t="s">
        <v>172</v>
      </c>
      <c r="P78" s="4"/>
      <c r="Q78" s="4"/>
      <c r="R78" s="4"/>
    </row>
    <row r="79" spans="1:18">
      <c r="A79" s="3">
        <v>2019</v>
      </c>
      <c r="B79" s="3">
        <v>4</v>
      </c>
      <c r="C79" s="3" t="str">
        <f t="shared" si="0"/>
        <v>자체조달</v>
      </c>
      <c r="D79" s="3" t="s">
        <v>50</v>
      </c>
      <c r="E79" s="14" t="s">
        <v>191</v>
      </c>
      <c r="F79" s="37">
        <v>21308346</v>
      </c>
      <c r="G79" s="6" t="s">
        <v>82</v>
      </c>
      <c r="H79" s="13" t="s">
        <v>89</v>
      </c>
      <c r="I79" s="4"/>
      <c r="J79" s="9">
        <v>300</v>
      </c>
      <c r="K79" s="11" t="s">
        <v>84</v>
      </c>
      <c r="L79" s="12">
        <f>84300*J79</f>
        <v>25290000</v>
      </c>
      <c r="M79" s="28" t="s">
        <v>52</v>
      </c>
      <c r="N79" s="28" t="s">
        <v>58</v>
      </c>
      <c r="O79" s="23" t="s">
        <v>172</v>
      </c>
      <c r="P79" s="4"/>
      <c r="Q79" s="4"/>
      <c r="R79" s="4"/>
    </row>
    <row r="80" spans="1:18">
      <c r="A80" s="3">
        <v>2019</v>
      </c>
      <c r="B80" s="3">
        <v>4</v>
      </c>
      <c r="C80" s="3" t="str">
        <f t="shared" si="0"/>
        <v>자체조달</v>
      </c>
      <c r="D80" s="3" t="s">
        <v>50</v>
      </c>
      <c r="E80" s="14" t="s">
        <v>191</v>
      </c>
      <c r="F80" s="37">
        <v>20998209</v>
      </c>
      <c r="G80" s="6" t="s">
        <v>82</v>
      </c>
      <c r="H80" s="13" t="s">
        <v>88</v>
      </c>
      <c r="I80" s="4"/>
      <c r="J80" s="9">
        <v>120</v>
      </c>
      <c r="K80" s="11" t="s">
        <v>84</v>
      </c>
      <c r="L80" s="12">
        <f>+J80*160000</f>
        <v>19200000</v>
      </c>
      <c r="M80" s="28" t="s">
        <v>52</v>
      </c>
      <c r="N80" s="28" t="s">
        <v>58</v>
      </c>
      <c r="O80" s="23" t="s">
        <v>172</v>
      </c>
      <c r="P80" s="4"/>
      <c r="Q80" s="4"/>
      <c r="R80" s="4"/>
    </row>
    <row r="81" spans="1:18">
      <c r="A81" s="3">
        <v>2019</v>
      </c>
      <c r="B81" s="3">
        <v>4</v>
      </c>
      <c r="C81" s="3" t="str">
        <f t="shared" ref="C81:C82" si="1">+C80</f>
        <v>자체조달</v>
      </c>
      <c r="D81" s="3" t="s">
        <v>50</v>
      </c>
      <c r="E81" s="3" t="str">
        <f>+E62</f>
        <v>수의단가</v>
      </c>
      <c r="F81" s="11" t="s">
        <v>130</v>
      </c>
      <c r="G81" s="6" t="s">
        <v>125</v>
      </c>
      <c r="H81" s="13" t="s">
        <v>127</v>
      </c>
      <c r="I81" s="4"/>
      <c r="J81" s="9">
        <v>1</v>
      </c>
      <c r="K81" s="11" t="s">
        <v>128</v>
      </c>
      <c r="L81" s="12">
        <v>27280000</v>
      </c>
      <c r="M81" s="28" t="s">
        <v>52</v>
      </c>
      <c r="N81" s="28" t="s">
        <v>58</v>
      </c>
      <c r="O81" s="23" t="s">
        <v>172</v>
      </c>
      <c r="P81" s="4"/>
      <c r="Q81" s="4"/>
      <c r="R81" s="28" t="s">
        <v>173</v>
      </c>
    </row>
    <row r="82" spans="1:18">
      <c r="A82" s="3">
        <v>2019</v>
      </c>
      <c r="B82" s="3">
        <v>4</v>
      </c>
      <c r="C82" s="3" t="str">
        <f t="shared" si="1"/>
        <v>자체조달</v>
      </c>
      <c r="D82" s="3" t="s">
        <v>50</v>
      </c>
      <c r="E82" s="3" t="str">
        <f>+E81</f>
        <v>수의단가</v>
      </c>
      <c r="F82" s="11" t="s">
        <v>131</v>
      </c>
      <c r="G82" s="6" t="s">
        <v>126</v>
      </c>
      <c r="H82" s="13" t="s">
        <v>129</v>
      </c>
      <c r="I82" s="4"/>
      <c r="J82" s="9">
        <v>1</v>
      </c>
      <c r="K82" s="11" t="s">
        <v>128</v>
      </c>
      <c r="L82" s="12">
        <v>8000000</v>
      </c>
      <c r="M82" s="28" t="s">
        <v>52</v>
      </c>
      <c r="N82" s="28" t="s">
        <v>58</v>
      </c>
      <c r="O82" s="23" t="s">
        <v>172</v>
      </c>
      <c r="P82" s="4"/>
      <c r="Q82" s="4"/>
      <c r="R82" s="28" t="s">
        <v>173</v>
      </c>
    </row>
    <row r="83" spans="1:18">
      <c r="A83" s="3">
        <v>2019</v>
      </c>
      <c r="B83" s="3">
        <v>5</v>
      </c>
      <c r="C83" s="3" t="str">
        <f t="shared" ref="C83" si="2">+C80</f>
        <v>자체조달</v>
      </c>
      <c r="D83" s="3" t="s">
        <v>50</v>
      </c>
      <c r="E83" s="14" t="s">
        <v>191</v>
      </c>
      <c r="F83" s="37">
        <v>22399253</v>
      </c>
      <c r="G83" s="7" t="s">
        <v>44</v>
      </c>
      <c r="H83" s="7" t="s">
        <v>124</v>
      </c>
      <c r="I83" s="4"/>
      <c r="J83" s="8">
        <v>1602</v>
      </c>
      <c r="K83" s="10" t="s">
        <v>38</v>
      </c>
      <c r="L83" s="12">
        <f>+J83*36600</f>
        <v>58633200</v>
      </c>
      <c r="M83" s="28" t="s">
        <v>52</v>
      </c>
      <c r="N83" s="28" t="s">
        <v>58</v>
      </c>
      <c r="O83" s="23" t="s">
        <v>172</v>
      </c>
      <c r="P83" s="4"/>
      <c r="Q83" s="4"/>
      <c r="R83" s="4"/>
    </row>
    <row r="84" spans="1:18">
      <c r="A84" s="3">
        <v>2019</v>
      </c>
      <c r="B84" s="3">
        <v>5</v>
      </c>
      <c r="C84" s="3" t="str">
        <f t="shared" ref="C84:C96" si="3">+C81</f>
        <v>자체조달</v>
      </c>
      <c r="D84" s="3" t="s">
        <v>50</v>
      </c>
      <c r="E84" s="14" t="s">
        <v>191</v>
      </c>
      <c r="F84" s="37">
        <v>22203137</v>
      </c>
      <c r="G84" s="6" t="s">
        <v>132</v>
      </c>
      <c r="H84" s="13" t="s">
        <v>133</v>
      </c>
      <c r="I84" s="4"/>
      <c r="J84" s="9">
        <v>11</v>
      </c>
      <c r="K84" s="11" t="s">
        <v>57</v>
      </c>
      <c r="L84" s="12">
        <f>6356000*J84</f>
        <v>69916000</v>
      </c>
      <c r="M84" s="28" t="s">
        <v>52</v>
      </c>
      <c r="N84" s="28" t="s">
        <v>58</v>
      </c>
      <c r="O84" s="23" t="s">
        <v>172</v>
      </c>
      <c r="P84" s="4"/>
      <c r="Q84" s="4"/>
      <c r="R84" s="4"/>
    </row>
    <row r="85" spans="1:18">
      <c r="A85" s="3">
        <v>2019</v>
      </c>
      <c r="B85" s="3">
        <v>5</v>
      </c>
      <c r="C85" s="3" t="str">
        <f t="shared" si="3"/>
        <v>자체조달</v>
      </c>
      <c r="D85" s="3" t="s">
        <v>50</v>
      </c>
      <c r="E85" s="14" t="s">
        <v>191</v>
      </c>
      <c r="F85" s="37">
        <v>22203140</v>
      </c>
      <c r="G85" s="6" t="s">
        <v>132</v>
      </c>
      <c r="H85" s="13" t="s">
        <v>134</v>
      </c>
      <c r="I85" s="4"/>
      <c r="J85" s="9">
        <v>1</v>
      </c>
      <c r="K85" s="11" t="s">
        <v>57</v>
      </c>
      <c r="L85" s="12">
        <v>11761000</v>
      </c>
      <c r="M85" s="28" t="s">
        <v>52</v>
      </c>
      <c r="N85" s="28" t="s">
        <v>58</v>
      </c>
      <c r="O85" s="23" t="s">
        <v>172</v>
      </c>
      <c r="P85" s="4"/>
      <c r="Q85" s="4"/>
      <c r="R85" s="4"/>
    </row>
    <row r="86" spans="1:18">
      <c r="A86" s="3">
        <v>2019</v>
      </c>
      <c r="B86" s="3">
        <v>5</v>
      </c>
      <c r="C86" s="3" t="str">
        <f t="shared" si="3"/>
        <v>자체조달</v>
      </c>
      <c r="D86" s="3" t="s">
        <v>50</v>
      </c>
      <c r="E86" s="14" t="s">
        <v>191</v>
      </c>
      <c r="F86" s="37">
        <v>21159909</v>
      </c>
      <c r="G86" s="6" t="s">
        <v>132</v>
      </c>
      <c r="H86" s="13" t="s">
        <v>135</v>
      </c>
      <c r="I86" s="4"/>
      <c r="J86" s="9">
        <v>1</v>
      </c>
      <c r="K86" s="11" t="s">
        <v>57</v>
      </c>
      <c r="L86" s="12">
        <v>18351000</v>
      </c>
      <c r="M86" s="28" t="s">
        <v>52</v>
      </c>
      <c r="N86" s="28" t="s">
        <v>58</v>
      </c>
      <c r="O86" s="23" t="s">
        <v>172</v>
      </c>
      <c r="P86" s="4"/>
      <c r="Q86" s="4"/>
      <c r="R86" s="4"/>
    </row>
    <row r="87" spans="1:18">
      <c r="A87" s="3">
        <v>2019</v>
      </c>
      <c r="B87" s="3">
        <v>5</v>
      </c>
      <c r="C87" s="3" t="str">
        <f t="shared" si="3"/>
        <v>자체조달</v>
      </c>
      <c r="D87" s="3" t="s">
        <v>50</v>
      </c>
      <c r="E87" s="14" t="s">
        <v>191</v>
      </c>
      <c r="F87" s="37">
        <v>20712980</v>
      </c>
      <c r="G87" s="6" t="s">
        <v>136</v>
      </c>
      <c r="H87" s="13" t="s">
        <v>137</v>
      </c>
      <c r="I87" s="4"/>
      <c r="J87" s="9">
        <v>46</v>
      </c>
      <c r="K87" s="11" t="s">
        <v>57</v>
      </c>
      <c r="L87" s="12">
        <f>311300*J87</f>
        <v>14319800</v>
      </c>
      <c r="M87" s="28" t="s">
        <v>52</v>
      </c>
      <c r="N87" s="28" t="s">
        <v>58</v>
      </c>
      <c r="O87" s="23" t="s">
        <v>172</v>
      </c>
      <c r="P87" s="4"/>
      <c r="Q87" s="4"/>
      <c r="R87" s="4"/>
    </row>
    <row r="88" spans="1:18">
      <c r="A88" s="3">
        <v>2019</v>
      </c>
      <c r="B88" s="3">
        <v>5</v>
      </c>
      <c r="C88" s="3" t="str">
        <f t="shared" si="3"/>
        <v>자체조달</v>
      </c>
      <c r="D88" s="3" t="s">
        <v>50</v>
      </c>
      <c r="E88" s="14" t="s">
        <v>191</v>
      </c>
      <c r="F88" s="37">
        <v>20712981</v>
      </c>
      <c r="G88" s="6" t="s">
        <v>136</v>
      </c>
      <c r="H88" s="13" t="s">
        <v>138</v>
      </c>
      <c r="I88" s="4"/>
      <c r="J88" s="9">
        <v>12</v>
      </c>
      <c r="K88" s="11" t="s">
        <v>57</v>
      </c>
      <c r="L88" s="12">
        <f>542300*J88</f>
        <v>6507600</v>
      </c>
      <c r="M88" s="28" t="s">
        <v>52</v>
      </c>
      <c r="N88" s="28" t="s">
        <v>58</v>
      </c>
      <c r="O88" s="23" t="s">
        <v>172</v>
      </c>
      <c r="P88" s="4"/>
      <c r="Q88" s="4"/>
      <c r="R88" s="4"/>
    </row>
    <row r="89" spans="1:18">
      <c r="A89" s="3">
        <v>2019</v>
      </c>
      <c r="B89" s="3">
        <v>5</v>
      </c>
      <c r="C89" s="3" t="str">
        <f t="shared" si="3"/>
        <v>자체조달</v>
      </c>
      <c r="D89" s="3" t="s">
        <v>50</v>
      </c>
      <c r="E89" s="14" t="s">
        <v>191</v>
      </c>
      <c r="F89" s="37">
        <v>20712982</v>
      </c>
      <c r="G89" s="6" t="s">
        <v>136</v>
      </c>
      <c r="H89" s="13" t="s">
        <v>139</v>
      </c>
      <c r="I89" s="4"/>
      <c r="J89" s="9">
        <v>1</v>
      </c>
      <c r="K89" s="11" t="s">
        <v>57</v>
      </c>
      <c r="L89" s="12">
        <v>742500</v>
      </c>
      <c r="M89" s="28" t="s">
        <v>52</v>
      </c>
      <c r="N89" s="28" t="s">
        <v>58</v>
      </c>
      <c r="O89" s="23" t="s">
        <v>172</v>
      </c>
      <c r="P89" s="4"/>
      <c r="Q89" s="4"/>
      <c r="R89" s="4"/>
    </row>
    <row r="90" spans="1:18">
      <c r="A90" s="3">
        <v>2019</v>
      </c>
      <c r="B90" s="3">
        <v>5</v>
      </c>
      <c r="C90" s="3" t="str">
        <f t="shared" si="3"/>
        <v>자체조달</v>
      </c>
      <c r="D90" s="3" t="s">
        <v>50</v>
      </c>
      <c r="E90" s="14" t="s">
        <v>191</v>
      </c>
      <c r="F90" s="37">
        <v>20712983</v>
      </c>
      <c r="G90" s="6" t="s">
        <v>136</v>
      </c>
      <c r="H90" s="13" t="s">
        <v>140</v>
      </c>
      <c r="I90" s="4"/>
      <c r="J90" s="9">
        <v>1</v>
      </c>
      <c r="K90" s="11" t="s">
        <v>57</v>
      </c>
      <c r="L90" s="12">
        <v>1070300</v>
      </c>
      <c r="M90" s="28" t="s">
        <v>52</v>
      </c>
      <c r="N90" s="28" t="s">
        <v>58</v>
      </c>
      <c r="O90" s="23" t="s">
        <v>172</v>
      </c>
      <c r="P90" s="4"/>
      <c r="Q90" s="4"/>
      <c r="R90" s="4"/>
    </row>
    <row r="91" spans="1:18">
      <c r="A91" s="3">
        <v>2019</v>
      </c>
      <c r="B91" s="3">
        <v>5</v>
      </c>
      <c r="C91" s="3" t="str">
        <f t="shared" si="3"/>
        <v>자체조달</v>
      </c>
      <c r="D91" s="3" t="s">
        <v>50</v>
      </c>
      <c r="E91" s="14" t="s">
        <v>191</v>
      </c>
      <c r="F91" s="37">
        <v>20712984</v>
      </c>
      <c r="G91" s="6" t="s">
        <v>136</v>
      </c>
      <c r="H91" s="13" t="s">
        <v>141</v>
      </c>
      <c r="I91" s="4"/>
      <c r="J91" s="9">
        <v>2</v>
      </c>
      <c r="K91" s="11" t="s">
        <v>57</v>
      </c>
      <c r="L91" s="12">
        <f>1364000*J91</f>
        <v>2728000</v>
      </c>
      <c r="M91" s="28" t="s">
        <v>52</v>
      </c>
      <c r="N91" s="28" t="s">
        <v>58</v>
      </c>
      <c r="O91" s="23" t="s">
        <v>172</v>
      </c>
      <c r="P91" s="4"/>
      <c r="Q91" s="4"/>
      <c r="R91" s="4"/>
    </row>
    <row r="92" spans="1:18">
      <c r="A92" s="3">
        <v>2019</v>
      </c>
      <c r="B92" s="3">
        <v>5</v>
      </c>
      <c r="C92" s="3" t="str">
        <f t="shared" si="3"/>
        <v>자체조달</v>
      </c>
      <c r="D92" s="3" t="s">
        <v>50</v>
      </c>
      <c r="E92" s="14" t="s">
        <v>191</v>
      </c>
      <c r="F92" s="37">
        <v>21159625</v>
      </c>
      <c r="G92" s="6" t="s">
        <v>142</v>
      </c>
      <c r="H92" s="13" t="s">
        <v>143</v>
      </c>
      <c r="I92" s="4"/>
      <c r="J92" s="9">
        <v>2</v>
      </c>
      <c r="K92" s="11" t="s">
        <v>57</v>
      </c>
      <c r="L92" s="12">
        <f>803000*J92</f>
        <v>1606000</v>
      </c>
      <c r="M92" s="28" t="s">
        <v>52</v>
      </c>
      <c r="N92" s="28" t="s">
        <v>58</v>
      </c>
      <c r="O92" s="23" t="s">
        <v>172</v>
      </c>
      <c r="P92" s="4"/>
      <c r="Q92" s="4"/>
      <c r="R92" s="4"/>
    </row>
    <row r="93" spans="1:18">
      <c r="A93" s="3">
        <v>2019</v>
      </c>
      <c r="B93" s="3">
        <v>5</v>
      </c>
      <c r="C93" s="3" t="str">
        <f t="shared" si="3"/>
        <v>자체조달</v>
      </c>
      <c r="D93" s="3" t="s">
        <v>50</v>
      </c>
      <c r="E93" s="14" t="s">
        <v>191</v>
      </c>
      <c r="F93" s="37">
        <v>21159626</v>
      </c>
      <c r="G93" s="6" t="s">
        <v>142</v>
      </c>
      <c r="H93" s="13" t="s">
        <v>144</v>
      </c>
      <c r="I93" s="4"/>
      <c r="J93" s="9">
        <v>2</v>
      </c>
      <c r="K93" s="11" t="s">
        <v>57</v>
      </c>
      <c r="L93" s="12">
        <f>1509000*J93</f>
        <v>3018000</v>
      </c>
      <c r="M93" s="28" t="s">
        <v>52</v>
      </c>
      <c r="N93" s="28" t="s">
        <v>58</v>
      </c>
      <c r="O93" s="23" t="s">
        <v>172</v>
      </c>
      <c r="P93" s="4"/>
      <c r="Q93" s="4"/>
      <c r="R93" s="4"/>
    </row>
    <row r="94" spans="1:18">
      <c r="A94" s="3">
        <v>2019</v>
      </c>
      <c r="B94" s="3">
        <v>5</v>
      </c>
      <c r="C94" s="3" t="str">
        <f t="shared" si="3"/>
        <v>자체조달</v>
      </c>
      <c r="D94" s="3" t="s">
        <v>50</v>
      </c>
      <c r="E94" s="3" t="str">
        <f>+E82</f>
        <v>수의단가</v>
      </c>
      <c r="F94" s="11" t="s">
        <v>149</v>
      </c>
      <c r="G94" s="6" t="s">
        <v>145</v>
      </c>
      <c r="H94" s="13" t="s">
        <v>151</v>
      </c>
      <c r="I94" s="4"/>
      <c r="J94" s="9">
        <v>2</v>
      </c>
      <c r="K94" s="11" t="s">
        <v>84</v>
      </c>
      <c r="L94" s="12">
        <f>9900000*J94</f>
        <v>19800000</v>
      </c>
      <c r="M94" s="28" t="s">
        <v>52</v>
      </c>
      <c r="N94" s="28" t="s">
        <v>58</v>
      </c>
      <c r="O94" s="23" t="s">
        <v>172</v>
      </c>
      <c r="P94" s="4"/>
      <c r="Q94" s="4"/>
      <c r="R94" s="28" t="s">
        <v>173</v>
      </c>
    </row>
    <row r="95" spans="1:18">
      <c r="A95" s="3">
        <v>2019</v>
      </c>
      <c r="B95" s="3">
        <v>5</v>
      </c>
      <c r="C95" s="3" t="str">
        <f t="shared" si="3"/>
        <v>자체조달</v>
      </c>
      <c r="D95" s="3" t="s">
        <v>50</v>
      </c>
      <c r="E95" s="3" t="str">
        <f>+E94</f>
        <v>수의단가</v>
      </c>
      <c r="F95" s="11" t="s">
        <v>150</v>
      </c>
      <c r="G95" s="6" t="s">
        <v>146</v>
      </c>
      <c r="H95" s="13" t="s">
        <v>147</v>
      </c>
      <c r="I95" s="4"/>
      <c r="J95" s="9">
        <v>2</v>
      </c>
      <c r="K95" s="11" t="s">
        <v>148</v>
      </c>
      <c r="L95" s="12">
        <f>1650000*J95</f>
        <v>3300000</v>
      </c>
      <c r="M95" s="28" t="s">
        <v>52</v>
      </c>
      <c r="N95" s="28" t="s">
        <v>58</v>
      </c>
      <c r="O95" s="23" t="s">
        <v>172</v>
      </c>
      <c r="P95" s="4"/>
      <c r="Q95" s="4"/>
      <c r="R95" s="28" t="s">
        <v>173</v>
      </c>
    </row>
    <row r="96" spans="1:18">
      <c r="A96" s="3">
        <v>2019</v>
      </c>
      <c r="B96" s="3">
        <v>5</v>
      </c>
      <c r="C96" s="3" t="str">
        <f t="shared" si="3"/>
        <v>자체조달</v>
      </c>
      <c r="D96" s="3" t="s">
        <v>50</v>
      </c>
      <c r="E96" s="3" t="str">
        <f>+E95</f>
        <v>수의단가</v>
      </c>
      <c r="F96" s="11" t="s">
        <v>154</v>
      </c>
      <c r="G96" s="6" t="s">
        <v>152</v>
      </c>
      <c r="H96" s="13" t="s">
        <v>153</v>
      </c>
      <c r="I96" s="4"/>
      <c r="J96" s="9">
        <v>17</v>
      </c>
      <c r="K96" s="11" t="s">
        <v>57</v>
      </c>
      <c r="L96" s="12">
        <f>418000*J96</f>
        <v>7106000</v>
      </c>
      <c r="M96" s="28" t="s">
        <v>52</v>
      </c>
      <c r="N96" s="28" t="s">
        <v>58</v>
      </c>
      <c r="O96" s="23" t="s">
        <v>172</v>
      </c>
      <c r="P96" s="4"/>
      <c r="Q96" s="4"/>
      <c r="R96" s="28" t="s">
        <v>173</v>
      </c>
    </row>
    <row r="97" spans="1:18">
      <c r="A97" s="30">
        <v>2019</v>
      </c>
      <c r="B97" s="30">
        <v>1</v>
      </c>
      <c r="C97" s="30" t="s">
        <v>174</v>
      </c>
      <c r="D97" s="30" t="s">
        <v>175</v>
      </c>
      <c r="E97" s="31" t="s">
        <v>176</v>
      </c>
      <c r="F97" s="30">
        <v>4321150701</v>
      </c>
      <c r="G97" s="31" t="s">
        <v>177</v>
      </c>
      <c r="H97" s="31" t="s">
        <v>178</v>
      </c>
      <c r="I97" s="31" t="s">
        <v>179</v>
      </c>
      <c r="J97" s="31">
        <v>22</v>
      </c>
      <c r="K97" s="31" t="s">
        <v>180</v>
      </c>
      <c r="L97" s="32">
        <v>22000000</v>
      </c>
      <c r="M97" s="33" t="s">
        <v>181</v>
      </c>
      <c r="N97" s="33" t="s">
        <v>182</v>
      </c>
      <c r="O97" s="33" t="s">
        <v>183</v>
      </c>
      <c r="P97" s="33"/>
      <c r="Q97" s="33"/>
      <c r="R97" s="31"/>
    </row>
    <row r="98" spans="1:18">
      <c r="A98" s="30">
        <v>2019</v>
      </c>
      <c r="B98" s="30">
        <v>1</v>
      </c>
      <c r="C98" s="30" t="s">
        <v>174</v>
      </c>
      <c r="D98" s="30" t="s">
        <v>184</v>
      </c>
      <c r="E98" s="31" t="s">
        <v>176</v>
      </c>
      <c r="F98" s="30">
        <v>4321190201</v>
      </c>
      <c r="G98" s="31" t="s">
        <v>185</v>
      </c>
      <c r="H98" s="31" t="s">
        <v>186</v>
      </c>
      <c r="I98" s="31" t="s">
        <v>187</v>
      </c>
      <c r="J98" s="31">
        <v>22</v>
      </c>
      <c r="K98" s="31" t="s">
        <v>180</v>
      </c>
      <c r="L98" s="32">
        <v>6600000</v>
      </c>
      <c r="M98" s="33" t="s">
        <v>181</v>
      </c>
      <c r="N98" s="33" t="s">
        <v>182</v>
      </c>
      <c r="O98" s="33" t="s">
        <v>183</v>
      </c>
      <c r="P98" s="33"/>
      <c r="Q98" s="33"/>
      <c r="R98" s="31"/>
    </row>
    <row r="99" spans="1:18" ht="27">
      <c r="A99" s="30">
        <v>2019</v>
      </c>
      <c r="B99" s="30">
        <v>4</v>
      </c>
      <c r="C99" s="30" t="s">
        <v>174</v>
      </c>
      <c r="D99" s="30" t="s">
        <v>188</v>
      </c>
      <c r="E99" s="31" t="s">
        <v>176</v>
      </c>
      <c r="F99" s="30">
        <v>8111180101</v>
      </c>
      <c r="G99" s="31" t="s">
        <v>189</v>
      </c>
      <c r="H99" s="31" t="s">
        <v>190</v>
      </c>
      <c r="I99" s="31" t="s">
        <v>190</v>
      </c>
      <c r="J99" s="31">
        <v>1</v>
      </c>
      <c r="K99" s="31" t="s">
        <v>180</v>
      </c>
      <c r="L99" s="32">
        <v>18000000</v>
      </c>
      <c r="M99" s="33" t="s">
        <v>181</v>
      </c>
      <c r="N99" s="33" t="s">
        <v>182</v>
      </c>
      <c r="O99" s="33" t="s">
        <v>183</v>
      </c>
      <c r="P99" s="33"/>
      <c r="Q99" s="33"/>
      <c r="R99" s="31"/>
    </row>
  </sheetData>
  <autoFilter ref="A1:R99"/>
  <mergeCells count="1">
    <mergeCell ref="R14:R16"/>
  </mergeCells>
  <phoneticPr fontId="2" type="noConversion"/>
  <pageMargins left="0.75" right="0.75" top="1" bottom="1" header="0.5" footer="0.5"/>
  <pageSetup paperSize="9" scale="28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발주계획_물품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김진영</cp:lastModifiedBy>
  <cp:lastPrinted>2019-01-14T02:37:37Z</cp:lastPrinted>
  <dcterms:created xsi:type="dcterms:W3CDTF">2008-05-29T01:32:00Z</dcterms:created>
  <dcterms:modified xsi:type="dcterms:W3CDTF">2019-01-21T06:22:58Z</dcterms:modified>
</cp:coreProperties>
</file>